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uujiAnderson\Dropbox\Kaissa Consumer\Mosaic\buckets\AGENTICS\GDDY\source\"/>
    </mc:Choice>
  </mc:AlternateContent>
  <xr:revisionPtr revIDLastSave="0" documentId="13_ncr:1_{758D9927-A613-49FB-AB3E-FD2C40342AF5}" xr6:coauthVersionLast="47" xr6:coauthVersionMax="47" xr10:uidLastSave="{00000000-0000-0000-0000-000000000000}"/>
  <bookViews>
    <workbookView xWindow="-105" yWindow="0" windowWidth="14610" windowHeight="15585" firstSheet="1" activeTab="2" xr2:uid="{BF729ADF-A9D0-4B7D-BD1A-42792E84BC12}"/>
  </bookViews>
  <sheets>
    <sheet name="__FDSCACHE__" sheetId="4" state="veryHidden" r:id="rId1"/>
    <sheet name="Disclaimer" sheetId="33" r:id="rId2"/>
    <sheet name="Model" sheetId="2"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 localSheetId="1" hidden="1">{"kricash",#N/A,FALSE,"INC";"kriinc",#N/A,FALSE,"INC";"krimiami",#N/A,FALSE,"INC";"kriother",#N/A,FALSE,"INC";"kripapers",#N/A,FALSE,"INC"}</definedName>
    <definedName name="\" hidden="1">{"kricash",#N/A,FALSE,"INC";"kriinc",#N/A,FALSE,"INC";"krimiami",#N/A,FALSE,"INC";"kriother",#N/A,FALSE,"INC";"kripapers",#N/A,FALSE,"INC"}</definedName>
    <definedName name="__APW_RESTORE_DATA0__" hidden="1">'[1]Data Import'!#REF!</definedName>
    <definedName name="__APW_RESTORE_DATA1__" hidden="1">'[1]Data Import'!#REF!</definedName>
    <definedName name="__APW_RESTORE_DATA10__" hidden="1">'[1]Data Import'!#REF!</definedName>
    <definedName name="__APW_RESTORE_DATA11__" hidden="1">'[1]Data Import'!#REF!</definedName>
    <definedName name="__APW_RESTORE_DATA12__" hidden="1">'[1]Data Import'!#REF!</definedName>
    <definedName name="__APW_RESTORE_DATA13__" hidden="1">'[1]Data Import'!#REF!</definedName>
    <definedName name="__APW_RESTORE_DATA14__" hidden="1">'[1]Data Import'!#REF!</definedName>
    <definedName name="__APW_RESTORE_DATA15__" hidden="1">'[1]Data Import'!#REF!</definedName>
    <definedName name="__APW_RESTORE_DATA16__" hidden="1">'[1]Data Import'!#REF!</definedName>
    <definedName name="__APW_RESTORE_DATA17__" hidden="1">'[1]Data Import'!#REF!</definedName>
    <definedName name="__APW_RESTORE_DATA18__" hidden="1">'[1]Data Import'!#REF!</definedName>
    <definedName name="__APW_RESTORE_DATA19__" hidden="1">'[1]Data Import'!#REF!</definedName>
    <definedName name="__APW_RESTORE_DATA2__" hidden="1">'[1]Data Import'!#REF!</definedName>
    <definedName name="__APW_RESTORE_DATA20__" hidden="1">'[1]Data Import'!#REF!</definedName>
    <definedName name="__APW_RESTORE_DATA21__" hidden="1">'[1]Data Import'!#REF!</definedName>
    <definedName name="__APW_RESTORE_DATA22__" hidden="1">'[1]Data Import'!#REF!</definedName>
    <definedName name="__APW_RESTORE_DATA23__" hidden="1">'[1]Data Import'!#REF!</definedName>
    <definedName name="__APW_RESTORE_DATA24__" hidden="1">'[1]Data Import'!#REF!</definedName>
    <definedName name="__APW_RESTORE_DATA25__" hidden="1">'[1]Data Import'!#REF!</definedName>
    <definedName name="__APW_RESTORE_DATA26__" hidden="1">'[1]Data Import'!#REF!</definedName>
    <definedName name="__APW_RESTORE_DATA27__" hidden="1">'[1]Data Import'!#REF!</definedName>
    <definedName name="__APW_RESTORE_DATA28__" hidden="1">'[1]Data Import'!#REF!</definedName>
    <definedName name="__APW_RESTORE_DATA29__" hidden="1">'[1]Data Import'!#REF!</definedName>
    <definedName name="__APW_RESTORE_DATA3__" hidden="1">'[1]Data Import'!#REF!</definedName>
    <definedName name="__APW_RESTORE_DATA30__" hidden="1">'[1]Data Import'!#REF!</definedName>
    <definedName name="__APW_RESTORE_DATA31__" hidden="1">'[1]Data Import'!#REF!</definedName>
    <definedName name="__APW_RESTORE_DATA32__" hidden="1">'[1]Data Import'!#REF!</definedName>
    <definedName name="__APW_RESTORE_DATA33__" hidden="1">'[1]Data Import'!#REF!</definedName>
    <definedName name="__APW_RESTORE_DATA34__" hidden="1">'[1]Data Import'!#REF!</definedName>
    <definedName name="__APW_RESTORE_DATA35__" hidden="1">'[1]Data Import'!#REF!</definedName>
    <definedName name="__APW_RESTORE_DATA36__" hidden="1">'[1]Data Import'!#REF!</definedName>
    <definedName name="__APW_RESTORE_DATA37__" hidden="1">'[1]Data Import'!#REF!</definedName>
    <definedName name="__APW_RESTORE_DATA4__" hidden="1">'[1]Data Import'!#REF!</definedName>
    <definedName name="__APW_RESTORE_DATA5__" hidden="1">'[1]Data Import'!#REF!</definedName>
    <definedName name="__APW_RESTORE_DATA6__" hidden="1">'[1]Data Import'!#REF!</definedName>
    <definedName name="__APW_RESTORE_DATA7__" hidden="1">'[1]Data Import'!#REF!</definedName>
    <definedName name="__APW_RESTORE_DATA8__" hidden="1">'[1]Data Import'!#REF!</definedName>
    <definedName name="__APW_RESTORE_DATA9__" hidden="1">'[1]Data Import'!#REF!</definedName>
    <definedName name="__FDS_HYPERLINK_TOGGLE_STATE__" hidden="1">"ON"</definedName>
    <definedName name="__FDS_UNIQUE_RANGE_ID_GENERATOR_COUNTER" hidden="1">1</definedName>
    <definedName name="__FDS_USED_FOR_REUSING_RANGE_IDS_RECYCLE" localSheetId="1" hidden="1">{823,823}</definedName>
    <definedName name="__FDS_USED_FOR_REUSING_RANGE_IDS_RECYCLE" hidden="1">{823,823}</definedName>
    <definedName name="_1__FDSAUDITLINK__" localSheetId="1" hidden="1">{"fdsup://directions/FAT%20Viewer?VAR:PED=LTM&amp;VAR:PERIOD=FIXED&amp;VAR:V=44.693329&amp;VAR:PCT=N&amp;VAR:AUDIT_ID=00000117&amp;VAR:DATE=20091231&amp;action=UPDATE&amp;creator=factset&amp;DOC_NAME=FAT:FMA_audit_SUMMARY.fat&amp;DISPLAY_STRING=Display Audit for Earnings Per Share&amp;DYN_ARGS=TR","UE&amp;WINDOW=first_popup&amp;START_MAXIMIZED=FALSE&amp;WIDTH=500&amp;HEIGHT=525&amp;TITLEBAR=FactSet Market Aggregates&amp;VAR:MEASURE=EPS&amp;VAR:CALC_MODE=AGGREGATE&amp;VAR:CHGPERIOD=NA&amp;VAR:FQLFORMULA=FMA_EPS&amp;VAR:CURRENCY=USD&amp;VAR:P=1115.102681&amp;VAR:THRESH=||||&amp;VAR:null=.html"}</definedName>
    <definedName name="_1__FDSAUDITLINK__" hidden="1">{"fdsup://directions/FAT%20Viewer?VAR:PED=LTM&amp;VAR:PERIOD=FIXED&amp;VAR:V=44.693329&amp;VAR:PCT=N&amp;VAR:AUDIT_ID=00000117&amp;VAR:DATE=20091231&amp;action=UPDATE&amp;creator=factset&amp;DOC_NAME=FAT:FMA_audit_SUMMARY.fat&amp;DISPLAY_STRING=Display Audit for Earnings Per Share&amp;DYN_ARGS=TR","UE&amp;WINDOW=first_popup&amp;START_MAXIMIZED=FALSE&amp;WIDTH=500&amp;HEIGHT=525&amp;TITLEBAR=FactSet Market Aggregates&amp;VAR:MEASURE=EPS&amp;VAR:CALC_MODE=AGGREGATE&amp;VAR:CHGPERIOD=NA&amp;VAR:FQLFORMULA=FMA_EPS&amp;VAR:CURRENCY=USD&amp;VAR:P=1115.102681&amp;VAR:THRESH=||||&amp;VAR:null=.html"}</definedName>
    <definedName name="_10__FDSAUDITLINK__" localSheetId="1" hidden="1">{"fdsup://directions/FAT%20Viewer?VAR:PED=LTM&amp;VAR:AUDIT_MODE=SUMMARY&amp;VAR:PERIOD=FIXED&amp;VAR:AUDIT_ID=00000117&amp;VAR:DATE=20091228&amp;action=UPDATE&amp;creator=factset&amp;DOC_NAME=FAT:FMA_audit_SUMMARY.fat&amp;DISPLAY_STRING=Display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EBITDA&amp;VAR:CHGPERIOD=NA&amp;VAR:FQLFORMULA=FMA_EVAL_EBITDA&amp;VAR:CURRENCY=NA&amp;VAR:P=NA&amp;VAR:V=12.1","99431&amp;VAR:null=.html"}</definedName>
    <definedName name="_10__FDSAUDITLINK__" hidden="1">{"fdsup://directions/FAT%20Viewer?VAR:PED=LTM&amp;VAR:AUDIT_MODE=SUMMARY&amp;VAR:PERIOD=FIXED&amp;VAR:AUDIT_ID=00000117&amp;VAR:DATE=20091228&amp;action=UPDATE&amp;creator=factset&amp;DOC_NAME=FAT:FMA_audit_SUMMARY.fat&amp;DISPLAY_STRING=Display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EBITDA&amp;VAR:CHGPERIOD=NA&amp;VAR:FQLFORMULA=FMA_EVAL_EBITDA&amp;VAR:CURRENCY=NA&amp;VAR:P=NA&amp;VAR:V=12.1","99431&amp;VAR:null=.html"}</definedName>
    <definedName name="_100__FDSAUDITLINK__" localSheetId="1" hidden="1">{"fdsup://directions/FAT%20Viewer?VAR:PED=LTM&amp;VAR:AUDIT_MODE=SUMMARY&amp;VAR:PERIOD=FIXED&amp;VAR:AUDIT_ID=00000117&amp;VAR:DATE=20090819&amp;action=UPDATE&amp;creator=factset&amp;DOC_NAME=FAT:FMA_audit_SUMMARY.fat&amp;DISPLAY_STRING=Display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EBITDA&amp;VAR:CHGPERIOD=NA&amp;VAR:FQLFORMULA=FMA_EVAL_EBITDA&amp;VAR:CURRENCY=NA&amp;VAR:P=NA&amp;VAR:V=10.2","83357&amp;VAR:null=.html"}</definedName>
    <definedName name="_100__FDSAUDITLINK__" hidden="1">{"fdsup://directions/FAT%20Viewer?VAR:PED=LTM&amp;VAR:AUDIT_MODE=SUMMARY&amp;VAR:PERIOD=FIXED&amp;VAR:AUDIT_ID=00000117&amp;VAR:DATE=20090819&amp;action=UPDATE&amp;creator=factset&amp;DOC_NAME=FAT:FMA_audit_SUMMARY.fat&amp;DISPLAY_STRING=Display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EBITDA&amp;VAR:CHGPERIOD=NA&amp;VAR:FQLFORMULA=FMA_EVAL_EBITDA&amp;VAR:CURRENCY=NA&amp;VAR:P=NA&amp;VAR:V=10.2","83357&amp;VAR:null=.html"}</definedName>
    <definedName name="_1000__FDSAUDITLINK__" localSheetId="1" hidden="1">{"fdsup://directions/FAT%20Viewer?VAR:PED=LTM&amp;VAR:AUDIT_MODE=SUMMARY&amp;VAR:PERIOD=FIXED&amp;VAR:AUDIT_ID=00000117&amp;VAR:DATE=20060123&amp;action=UPDATE&amp;creator=factset&amp;DOC_NAME=FAT:FMA_audit_SUMMARY.fat&amp;DISPLAY_STRING=Display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EBITDA&amp;VAR:CHGPERIOD=NA&amp;VAR:FQLFORMULA=FMA_EVAL_EBITDA&amp;VAR:CURRENCY=NA&amp;VAR:P=NA&amp;VAR:V=10.4","01971&amp;VAR:null=.html"}</definedName>
    <definedName name="_1000__FDSAUDITLINK__" hidden="1">{"fdsup://directions/FAT%20Viewer?VAR:PED=LTM&amp;VAR:AUDIT_MODE=SUMMARY&amp;VAR:PERIOD=FIXED&amp;VAR:AUDIT_ID=00000117&amp;VAR:DATE=20060123&amp;action=UPDATE&amp;creator=factset&amp;DOC_NAME=FAT:FMA_audit_SUMMARY.fat&amp;DISPLAY_STRING=Display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EBITDA&amp;VAR:CHGPERIOD=NA&amp;VAR:FQLFORMULA=FMA_EVAL_EBITDA&amp;VAR:CURRENCY=NA&amp;VAR:P=NA&amp;VAR:V=10.4","01971&amp;VAR:null=.html"}</definedName>
    <definedName name="_1001__FDSAUDITLINK__" localSheetId="1" hidden="1">{"fdsup://directions/FAT%20Viewer?VAR:PED=LTM&amp;VAR:AUDIT_MODE=SUMMARY&amp;VAR:PERIOD=FIXED&amp;VAR:AUDIT_ID=00000117&amp;VAR:DATE=20060120&amp;action=UPDATE&amp;creator=factset&amp;DOC_NAME=FAT:FMA_audit_SUMMARY.fat&amp;DISPLAY_STRING=Display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EBITDA&amp;VAR:CHGPERIOD=NA&amp;VAR:FQLFORMULA=FMA_EVAL_EBITDA&amp;VAR:CURRENCY=NA&amp;VAR:P=NA&amp;VAR:V=10.3","80913&amp;VAR:null=.html"}</definedName>
    <definedName name="_1001__FDSAUDITLINK__" hidden="1">{"fdsup://directions/FAT%20Viewer?VAR:PED=LTM&amp;VAR:AUDIT_MODE=SUMMARY&amp;VAR:PERIOD=FIXED&amp;VAR:AUDIT_ID=00000117&amp;VAR:DATE=20060120&amp;action=UPDATE&amp;creator=factset&amp;DOC_NAME=FAT:FMA_audit_SUMMARY.fat&amp;DISPLAY_STRING=Display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EBITDA&amp;VAR:CHGPERIOD=NA&amp;VAR:FQLFORMULA=FMA_EVAL_EBITDA&amp;VAR:CURRENCY=NA&amp;VAR:P=NA&amp;VAR:V=10.3","80913&amp;VAR:null=.html"}</definedName>
    <definedName name="_1002__FDSAUDITLINK__" localSheetId="1" hidden="1">{"fdsup://directions/FAT%20Viewer?VAR:PED=LTM&amp;VAR:AUDIT_MODE=SUMMARY&amp;VAR:PERIOD=FIXED&amp;VAR:AUDIT_ID=00000117&amp;VAR:DATE=20060119&amp;action=UPDATE&amp;creator=factset&amp;DOC_NAME=FAT:FMA_audit_SUMMARY.fat&amp;DISPLAY_STRING=Display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EBITDA&amp;VAR:CHGPERIOD=NA&amp;VAR:FQLFORMULA=FMA_EVAL_EBITDA&amp;VAR:CURRENCY=NA&amp;VAR:P=NA&amp;VAR:V=10.5","34109&amp;VAR:null=.html"}</definedName>
    <definedName name="_1002__FDSAUDITLINK__" hidden="1">{"fdsup://directions/FAT%20Viewer?VAR:PED=LTM&amp;VAR:AUDIT_MODE=SUMMARY&amp;VAR:PERIOD=FIXED&amp;VAR:AUDIT_ID=00000117&amp;VAR:DATE=20060119&amp;action=UPDATE&amp;creator=factset&amp;DOC_NAME=FAT:FMA_audit_SUMMARY.fat&amp;DISPLAY_STRING=Display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EBITDA&amp;VAR:CHGPERIOD=NA&amp;VAR:FQLFORMULA=FMA_EVAL_EBITDA&amp;VAR:CURRENCY=NA&amp;VAR:P=NA&amp;VAR:V=10.5","34109&amp;VAR:null=.html"}</definedName>
    <definedName name="_1003__FDSAUDITLINK__" localSheetId="1" hidden="1">{"fdsup://directions/FAT%20Viewer?VAR:PED=LTM&amp;VAR:AUDIT_MODE=SUMMARY&amp;VAR:PERIOD=FIXED&amp;VAR:AUDIT_ID=00000117&amp;VAR:DATE=20060118&amp;action=UPDATE&amp;creator=factset&amp;DOC_NAME=FAT:FMA_audit_SUMMARY.fat&amp;DISPLAY_STRING=Display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EBITDA&amp;VAR:CHGPERIOD=NA&amp;VAR:FQLFORMULA=FMA_EVAL_EBITDA&amp;VAR:CURRENCY=NA&amp;VAR:P=NA&amp;VAR:V=10.4","63202&amp;VAR:null=.html"}</definedName>
    <definedName name="_1003__FDSAUDITLINK__" hidden="1">{"fdsup://directions/FAT%20Viewer?VAR:PED=LTM&amp;VAR:AUDIT_MODE=SUMMARY&amp;VAR:PERIOD=FIXED&amp;VAR:AUDIT_ID=00000117&amp;VAR:DATE=20060118&amp;action=UPDATE&amp;creator=factset&amp;DOC_NAME=FAT:FMA_audit_SUMMARY.fat&amp;DISPLAY_STRING=Display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EBITDA&amp;VAR:CHGPERIOD=NA&amp;VAR:FQLFORMULA=FMA_EVAL_EBITDA&amp;VAR:CURRENCY=NA&amp;VAR:P=NA&amp;VAR:V=10.4","63202&amp;VAR:null=.html"}</definedName>
    <definedName name="_1004__FDSAUDITLINK__" localSheetId="1" hidden="1">{"fdsup://directions/FAT%20Viewer?VAR:PED=LTM&amp;VAR:AUDIT_MODE=SUMMARY&amp;VAR:PERIOD=FIXED&amp;VAR:AUDIT_ID=00000117&amp;VAR:DATE=20060117&amp;action=UPDATE&amp;creator=factset&amp;DOC_NAME=FAT:FMA_audit_SUMMARY.fat&amp;DISPLAY_STRING=Display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EBITDA&amp;VAR:CHGPERIOD=NA&amp;VAR:FQLFORMULA=FMA_EVAL_EBITDA&amp;VAR:CURRENCY=NA&amp;VAR:P=NA&amp;VAR:V=10.5","06296&amp;VAR:null=.html"}</definedName>
    <definedName name="_1004__FDSAUDITLINK__" hidden="1">{"fdsup://directions/FAT%20Viewer?VAR:PED=LTM&amp;VAR:AUDIT_MODE=SUMMARY&amp;VAR:PERIOD=FIXED&amp;VAR:AUDIT_ID=00000117&amp;VAR:DATE=20060117&amp;action=UPDATE&amp;creator=factset&amp;DOC_NAME=FAT:FMA_audit_SUMMARY.fat&amp;DISPLAY_STRING=Display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EBITDA&amp;VAR:CHGPERIOD=NA&amp;VAR:FQLFORMULA=FMA_EVAL_EBITDA&amp;VAR:CURRENCY=NA&amp;VAR:P=NA&amp;VAR:V=10.5","06296&amp;VAR:null=.html"}</definedName>
    <definedName name="_1005__FDSAUDITLINK__" localSheetId="1" hidden="1">{"fdsup://directions/FAT%20Viewer?VAR:PED=LTM&amp;VAR:AUDIT_MODE=SUMMARY&amp;VAR:PERIOD=FIXED&amp;VAR:AUDIT_ID=00000117&amp;VAR:DATE=20060113&amp;action=UPDATE&amp;creator=factset&amp;DOC_NAME=FAT:FMA_audit_SUMMARY.fat&amp;DISPLAY_STRING=Display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EBITDA&amp;VAR:CHGPERIOD=NA&amp;VAR:FQLFORMULA=FMA_EVAL_EBITDA&amp;VAR:CURRENCY=NA&amp;VAR:P=NA&amp;VAR:V=10.5","25906&amp;VAR:null=.html"}</definedName>
    <definedName name="_1005__FDSAUDITLINK__" hidden="1">{"fdsup://directions/FAT%20Viewer?VAR:PED=LTM&amp;VAR:AUDIT_MODE=SUMMARY&amp;VAR:PERIOD=FIXED&amp;VAR:AUDIT_ID=00000117&amp;VAR:DATE=20060113&amp;action=UPDATE&amp;creator=factset&amp;DOC_NAME=FAT:FMA_audit_SUMMARY.fat&amp;DISPLAY_STRING=Display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EBITDA&amp;VAR:CHGPERIOD=NA&amp;VAR:FQLFORMULA=FMA_EVAL_EBITDA&amp;VAR:CURRENCY=NA&amp;VAR:P=NA&amp;VAR:V=10.5","25906&amp;VAR:null=.html"}</definedName>
    <definedName name="_1006__FDSAUDITLINK__" localSheetId="1" hidden="1">{"fdsup://directions/FAT%20Viewer?VAR:PED=LTM&amp;VAR:AUDIT_MODE=SUMMARY&amp;VAR:PERIOD=FIXED&amp;VAR:AUDIT_ID=00000117&amp;VAR:DATE=20060112&amp;action=UPDATE&amp;creator=factset&amp;DOC_NAME=FAT:FMA_audit_SUMMARY.fat&amp;DISPLAY_STRING=Display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EBITDA&amp;VAR:CHGPERIOD=NA&amp;VAR:FQLFORMULA=FMA_EVAL_EBITDA&amp;VAR:CURRENCY=NA&amp;VAR:P=NA&amp;VAR:V=10.7","37698&amp;VAR:null=.html"}</definedName>
    <definedName name="_1006__FDSAUDITLINK__" hidden="1">{"fdsup://directions/FAT%20Viewer?VAR:PED=LTM&amp;VAR:AUDIT_MODE=SUMMARY&amp;VAR:PERIOD=FIXED&amp;VAR:AUDIT_ID=00000117&amp;VAR:DATE=20060112&amp;action=UPDATE&amp;creator=factset&amp;DOC_NAME=FAT:FMA_audit_SUMMARY.fat&amp;DISPLAY_STRING=Display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EBITDA&amp;VAR:CHGPERIOD=NA&amp;VAR:FQLFORMULA=FMA_EVAL_EBITDA&amp;VAR:CURRENCY=NA&amp;VAR:P=NA&amp;VAR:V=10.7","37698&amp;VAR:null=.html"}</definedName>
    <definedName name="_1007__FDSAUDITLINK__" localSheetId="1" hidden="1">{"fdsup://directions/FAT%20Viewer?VAR:PED=LTM&amp;VAR:AUDIT_MODE=SUMMARY&amp;VAR:PERIOD=FIXED&amp;VAR:AUDIT_ID=00000117&amp;VAR:DATE=20060111&amp;action=UPDATE&amp;creator=factset&amp;DOC_NAME=FAT:FMA_audit_SUMMARY.fat&amp;DISPLAY_STRING=Display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EBITDA&amp;VAR:CHGPERIOD=NA&amp;VAR:FQLFORMULA=FMA_EVAL_EBITDA&amp;VAR:CURRENCY=NA&amp;VAR:P=NA&amp;VAR:V=10.7","93979&amp;VAR:null=.html"}</definedName>
    <definedName name="_1007__FDSAUDITLINK__" hidden="1">{"fdsup://directions/FAT%20Viewer?VAR:PED=LTM&amp;VAR:AUDIT_MODE=SUMMARY&amp;VAR:PERIOD=FIXED&amp;VAR:AUDIT_ID=00000117&amp;VAR:DATE=20060111&amp;action=UPDATE&amp;creator=factset&amp;DOC_NAME=FAT:FMA_audit_SUMMARY.fat&amp;DISPLAY_STRING=Display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EBITDA&amp;VAR:CHGPERIOD=NA&amp;VAR:FQLFORMULA=FMA_EVAL_EBITDA&amp;VAR:CURRENCY=NA&amp;VAR:P=NA&amp;VAR:V=10.7","93979&amp;VAR:null=.html"}</definedName>
    <definedName name="_1008__FDSAUDITLINK__" localSheetId="1" hidden="1">{"fdsup://directions/FAT%20Viewer?VAR:PED=LTM&amp;VAR:AUDIT_MODE=SUMMARY&amp;VAR:PERIOD=FIXED&amp;VAR:AUDIT_ID=00000117&amp;VAR:DATE=20060110&amp;action=UPDATE&amp;creator=factset&amp;DOC_NAME=FAT:FMA_audit_SUMMARY.fat&amp;DISPLAY_STRING=Display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EBITDA&amp;VAR:CHGPERIOD=NA&amp;VAR:FQLFORMULA=FMA_EVAL_EBITDA&amp;VAR:CURRENCY=NA&amp;VAR:P=NA&amp;VAR:V=10.7","64119&amp;VAR:null=.html"}</definedName>
    <definedName name="_1008__FDSAUDITLINK__" hidden="1">{"fdsup://directions/FAT%20Viewer?VAR:PED=LTM&amp;VAR:AUDIT_MODE=SUMMARY&amp;VAR:PERIOD=FIXED&amp;VAR:AUDIT_ID=00000117&amp;VAR:DATE=20060110&amp;action=UPDATE&amp;creator=factset&amp;DOC_NAME=FAT:FMA_audit_SUMMARY.fat&amp;DISPLAY_STRING=Display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EBITDA&amp;VAR:CHGPERIOD=NA&amp;VAR:FQLFORMULA=FMA_EVAL_EBITDA&amp;VAR:CURRENCY=NA&amp;VAR:P=NA&amp;VAR:V=10.7","64119&amp;VAR:null=.html"}</definedName>
    <definedName name="_1009__FDSAUDITLINK__" localSheetId="1" hidden="1">{"fdsup://directions/FAT%20Viewer?VAR:PED=LTM&amp;VAR:AUDIT_MODE=SUMMARY&amp;VAR:PERIOD=FIXED&amp;VAR:AUDIT_ID=00000117&amp;VAR:DATE=20060109&amp;action=UPDATE&amp;creator=factset&amp;DOC_NAME=FAT:FMA_audit_SUMMARY.fat&amp;DISPLAY_STRING=Display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EBITDA&amp;VAR:CHGPERIOD=NA&amp;VAR:FQLFORMULA=FMA_EVAL_EBITDA&amp;VAR:CURRENCY=NA&amp;VAR:P=NA&amp;VAR:V=10.7","60777&amp;VAR:null=.html"}</definedName>
    <definedName name="_1009__FDSAUDITLINK__" hidden="1">{"fdsup://directions/FAT%20Viewer?VAR:PED=LTM&amp;VAR:AUDIT_MODE=SUMMARY&amp;VAR:PERIOD=FIXED&amp;VAR:AUDIT_ID=00000117&amp;VAR:DATE=20060109&amp;action=UPDATE&amp;creator=factset&amp;DOC_NAME=FAT:FMA_audit_SUMMARY.fat&amp;DISPLAY_STRING=Display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EBITDA&amp;VAR:CHGPERIOD=NA&amp;VAR:FQLFORMULA=FMA_EVAL_EBITDA&amp;VAR:CURRENCY=NA&amp;VAR:P=NA&amp;VAR:V=10.7","60777&amp;VAR:null=.html"}</definedName>
    <definedName name="_101__FDSAUDITLINK__" localSheetId="1" hidden="1">{"fdsup://directions/FAT%20Viewer?VAR:PED=LTM&amp;VAR:AUDIT_MODE=SUMMARY&amp;VAR:PERIOD=FIXED&amp;VAR:AUDIT_ID=00000117&amp;VAR:DATE=20090818&amp;action=UPDATE&amp;creator=factset&amp;DOC_NAME=FAT:FMA_audit_SUMMARY.fat&amp;DISPLAY_STRING=Display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EBITDA&amp;VAR:CHGPERIOD=NA&amp;VAR:FQLFORMULA=FMA_EVAL_EBITDA&amp;VAR:CURRENCY=NA&amp;VAR:P=NA&amp;VAR:V=10.2","24514&amp;VAR:null=.html"}</definedName>
    <definedName name="_101__FDSAUDITLINK__" hidden="1">{"fdsup://directions/FAT%20Viewer?VAR:PED=LTM&amp;VAR:AUDIT_MODE=SUMMARY&amp;VAR:PERIOD=FIXED&amp;VAR:AUDIT_ID=00000117&amp;VAR:DATE=20090818&amp;action=UPDATE&amp;creator=factset&amp;DOC_NAME=FAT:FMA_audit_SUMMARY.fat&amp;DISPLAY_STRING=Display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EBITDA&amp;VAR:CHGPERIOD=NA&amp;VAR:FQLFORMULA=FMA_EVAL_EBITDA&amp;VAR:CURRENCY=NA&amp;VAR:P=NA&amp;VAR:V=10.2","24514&amp;VAR:null=.html"}</definedName>
    <definedName name="_1010__FDSAUDITLINK__" localSheetId="1" hidden="1">{"fdsup://directions/FAT%20Viewer?VAR:PED=LTM&amp;VAR:AUDIT_MODE=SUMMARY&amp;VAR:PERIOD=FIXED&amp;VAR:AUDIT_ID=00000117&amp;VAR:DATE=20060106&amp;action=UPDATE&amp;creator=factset&amp;DOC_NAME=FAT:FMA_audit_SUMMARY.fat&amp;DISPLAY_STRING=Display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EBITDA&amp;VAR:CHGPERIOD=NA&amp;VAR:FQLFORMULA=FMA_EVAL_EBITDA&amp;VAR:CURRENCY=NA&amp;VAR:P=NA&amp;VAR:V=10.7","26510&amp;VAR:null=.html"}</definedName>
    <definedName name="_1010__FDSAUDITLINK__" hidden="1">{"fdsup://directions/FAT%20Viewer?VAR:PED=LTM&amp;VAR:AUDIT_MODE=SUMMARY&amp;VAR:PERIOD=FIXED&amp;VAR:AUDIT_ID=00000117&amp;VAR:DATE=20060106&amp;action=UPDATE&amp;creator=factset&amp;DOC_NAME=FAT:FMA_audit_SUMMARY.fat&amp;DISPLAY_STRING=Display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EBITDA&amp;VAR:CHGPERIOD=NA&amp;VAR:FQLFORMULA=FMA_EVAL_EBITDA&amp;VAR:CURRENCY=NA&amp;VAR:P=NA&amp;VAR:V=10.7","26510&amp;VAR:null=.html"}</definedName>
    <definedName name="_1011__FDSAUDITLINK__" localSheetId="1" hidden="1">{"fdsup://directions/FAT%20Viewer?VAR:PED=LTM&amp;VAR:AUDIT_MODE=SUMMARY&amp;VAR:PERIOD=FIXED&amp;VAR:AUDIT_ID=00000117&amp;VAR:DATE=20060105&amp;action=UPDATE&amp;creator=factset&amp;DOC_NAME=FAT:FMA_audit_SUMMARY.fat&amp;DISPLAY_STRING=Display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EBITDA&amp;VAR:CHGPERIOD=NA&amp;VAR:FQLFORMULA=FMA_EVAL_EBITDA&amp;VAR:CURRENCY=NA&amp;VAR:P=NA&amp;VAR:V=10.6","32090&amp;VAR:null=.html"}</definedName>
    <definedName name="_1011__FDSAUDITLINK__" hidden="1">{"fdsup://directions/FAT%20Viewer?VAR:PED=LTM&amp;VAR:AUDIT_MODE=SUMMARY&amp;VAR:PERIOD=FIXED&amp;VAR:AUDIT_ID=00000117&amp;VAR:DATE=20060105&amp;action=UPDATE&amp;creator=factset&amp;DOC_NAME=FAT:FMA_audit_SUMMARY.fat&amp;DISPLAY_STRING=Display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EBITDA&amp;VAR:CHGPERIOD=NA&amp;VAR:FQLFORMULA=FMA_EVAL_EBITDA&amp;VAR:CURRENCY=NA&amp;VAR:P=NA&amp;VAR:V=10.6","32090&amp;VAR:null=.html"}</definedName>
    <definedName name="_1012__FDSAUDITLINK__" localSheetId="1" hidden="1">{"fdsup://directions/FAT%20Viewer?VAR:PED=LTM&amp;VAR:AUDIT_MODE=SUMMARY&amp;VAR:PERIOD=FIXED&amp;VAR:AUDIT_ID=00000117&amp;VAR:DATE=20060104&amp;action=UPDATE&amp;creator=factset&amp;DOC_NAME=FAT:FMA_audit_SUMMARY.fat&amp;DISPLAY_STRING=Display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EBITDA&amp;VAR:CHGPERIOD=NA&amp;VAR:FQLFORMULA=FMA_EVAL_EBITDA&amp;VAR:CURRENCY=NA&amp;VAR:P=NA&amp;VAR:V=10.6","33434&amp;VAR:null=.html"}</definedName>
    <definedName name="_1012__FDSAUDITLINK__" hidden="1">{"fdsup://directions/FAT%20Viewer?VAR:PED=LTM&amp;VAR:AUDIT_MODE=SUMMARY&amp;VAR:PERIOD=FIXED&amp;VAR:AUDIT_ID=00000117&amp;VAR:DATE=20060104&amp;action=UPDATE&amp;creator=factset&amp;DOC_NAME=FAT:FMA_audit_SUMMARY.fat&amp;DISPLAY_STRING=Display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EBITDA&amp;VAR:CHGPERIOD=NA&amp;VAR:FQLFORMULA=FMA_EVAL_EBITDA&amp;VAR:CURRENCY=NA&amp;VAR:P=NA&amp;VAR:V=10.6","33434&amp;VAR:null=.html"}</definedName>
    <definedName name="_1013__FDSAUDITLINK__" localSheetId="1" hidden="1">{"fdsup://directions/FAT%20Viewer?VAR:PED=LTM&amp;VAR:AUDIT_MODE=SUMMARY&amp;VAR:PERIOD=FIXED&amp;VAR:AUDIT_ID=00000117&amp;VAR:DATE=20060103&amp;action=UPDATE&amp;creator=factset&amp;DOC_NAME=FAT:FMA_audit_SUMMARY.fat&amp;DISPLAY_STRING=Display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EBITDA&amp;VAR:CHGPERIOD=NA&amp;VAR:FQLFORMULA=FMA_EVAL_EBITDA&amp;VAR:CURRENCY=NA&amp;VAR:P=NA&amp;VAR:V=10.5","83885&amp;VAR:null=.html"}</definedName>
    <definedName name="_1013__FDSAUDITLINK__" hidden="1">{"fdsup://directions/FAT%20Viewer?VAR:PED=LTM&amp;VAR:AUDIT_MODE=SUMMARY&amp;VAR:PERIOD=FIXED&amp;VAR:AUDIT_ID=00000117&amp;VAR:DATE=20060103&amp;action=UPDATE&amp;creator=factset&amp;DOC_NAME=FAT:FMA_audit_SUMMARY.fat&amp;DISPLAY_STRING=Display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EBITDA&amp;VAR:CHGPERIOD=NA&amp;VAR:FQLFORMULA=FMA_EVAL_EBITDA&amp;VAR:CURRENCY=NA&amp;VAR:P=NA&amp;VAR:V=10.5","83885&amp;VAR:null=.html"}</definedName>
    <definedName name="_1014__FDSAUDITLINK__" localSheetId="1" hidden="1">{"fdsup://directions/FAT%20Viewer?VAR:PED=LTM&amp;VAR:AUDIT_MODE=SUMMARY&amp;VAR:PERIOD=FIXED&amp;VAR:AUDIT_ID=00000117&amp;VAR:DATE=20051230&amp;action=UPDATE&amp;creator=factset&amp;DOC_NAME=FAT:FMA_audit_SUMMARY.fat&amp;DISPLAY_STRING=Display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EBITDA&amp;VAR:CHGPERIOD=NA&amp;VAR:FQLFORMULA=FMA_EVAL_EBITDA&amp;VAR:CURRENCY=NA&amp;VAR:P=NA&amp;VAR:V=10.4","41863&amp;VAR:null=.html"}</definedName>
    <definedName name="_1014__FDSAUDITLINK__" hidden="1">{"fdsup://directions/FAT%20Viewer?VAR:PED=LTM&amp;VAR:AUDIT_MODE=SUMMARY&amp;VAR:PERIOD=FIXED&amp;VAR:AUDIT_ID=00000117&amp;VAR:DATE=20051230&amp;action=UPDATE&amp;creator=factset&amp;DOC_NAME=FAT:FMA_audit_SUMMARY.fat&amp;DISPLAY_STRING=Display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EBITDA&amp;VAR:CHGPERIOD=NA&amp;VAR:FQLFORMULA=FMA_EVAL_EBITDA&amp;VAR:CURRENCY=NA&amp;VAR:P=NA&amp;VAR:V=10.4","41863&amp;VAR:null=.html"}</definedName>
    <definedName name="_1015__FDSAUDITLINK__" localSheetId="1" hidden="1">{"fdsup://directions/FAT%20Viewer?VAR:PED=LTM&amp;VAR:AUDIT_MODE=SUMMARY&amp;VAR:PERIOD=FIXED&amp;VAR:AUDIT_ID=00000117&amp;VAR:DATE=20051229&amp;action=UPDATE&amp;creator=factset&amp;DOC_NAME=FAT:FMA_audit_SUMMARY.fat&amp;DISPLAY_STRING=Display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EBITDA&amp;VAR:CHGPERIOD=NA&amp;VAR:FQLFORMULA=FMA_EVAL_EBITDA&amp;VAR:CURRENCY=NA&amp;VAR:P=NA&amp;VAR:V=10.4","87390&amp;VAR:null=.html"}</definedName>
    <definedName name="_1015__FDSAUDITLINK__" hidden="1">{"fdsup://directions/FAT%20Viewer?VAR:PED=LTM&amp;VAR:AUDIT_MODE=SUMMARY&amp;VAR:PERIOD=FIXED&amp;VAR:AUDIT_ID=00000117&amp;VAR:DATE=20051229&amp;action=UPDATE&amp;creator=factset&amp;DOC_NAME=FAT:FMA_audit_SUMMARY.fat&amp;DISPLAY_STRING=Display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EBITDA&amp;VAR:CHGPERIOD=NA&amp;VAR:FQLFORMULA=FMA_EVAL_EBITDA&amp;VAR:CURRENCY=NA&amp;VAR:P=NA&amp;VAR:V=10.4","87390&amp;VAR:null=.html"}</definedName>
    <definedName name="_1016__FDSAUDITLINK__" localSheetId="1" hidden="1">{"fdsup://directions/FAT%20Viewer?VAR:PED=LTM&amp;VAR:AUDIT_MODE=SUMMARY&amp;VAR:PERIOD=FIXED&amp;VAR:AUDIT_ID=00000117&amp;VAR:DATE=20051228&amp;action=UPDATE&amp;creator=factset&amp;DOC_NAME=FAT:FMA_audit_SUMMARY.fat&amp;DISPLAY_STRING=Display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EBITDA&amp;VAR:CHGPERIOD=NA&amp;VAR:FQLFORMULA=FMA_EVAL_EBITDA&amp;VAR:CURRENCY=NA&amp;VAR:P=NA&amp;VAR:V=10.5","17680&amp;VAR:null=.html"}</definedName>
    <definedName name="_1016__FDSAUDITLINK__" hidden="1">{"fdsup://directions/FAT%20Viewer?VAR:PED=LTM&amp;VAR:AUDIT_MODE=SUMMARY&amp;VAR:PERIOD=FIXED&amp;VAR:AUDIT_ID=00000117&amp;VAR:DATE=20051228&amp;action=UPDATE&amp;creator=factset&amp;DOC_NAME=FAT:FMA_audit_SUMMARY.fat&amp;DISPLAY_STRING=Display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EBITDA&amp;VAR:CHGPERIOD=NA&amp;VAR:FQLFORMULA=FMA_EVAL_EBITDA&amp;VAR:CURRENCY=NA&amp;VAR:P=NA&amp;VAR:V=10.5","17680&amp;VAR:null=.html"}</definedName>
    <definedName name="_1017__FDSAUDITLINK__" localSheetId="1" hidden="1">{"fdsup://directions/FAT%20Viewer?VAR:PED=LTM&amp;VAR:AUDIT_MODE=SUMMARY&amp;VAR:PERIOD=FIXED&amp;VAR:AUDIT_ID=00000117&amp;VAR:DATE=20051227&amp;action=UPDATE&amp;creator=factset&amp;DOC_NAME=FAT:FMA_audit_SUMMARY.fat&amp;DISPLAY_STRING=Display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EBITDA&amp;VAR:CHGPERIOD=NA&amp;VAR:FQLFORMULA=FMA_EVAL_EBITDA&amp;VAR:CURRENCY=NA&amp;VAR:P=NA&amp;VAR:V=10.5","00684&amp;VAR:null=.html"}</definedName>
    <definedName name="_1017__FDSAUDITLINK__" hidden="1">{"fdsup://directions/FAT%20Viewer?VAR:PED=LTM&amp;VAR:AUDIT_MODE=SUMMARY&amp;VAR:PERIOD=FIXED&amp;VAR:AUDIT_ID=00000117&amp;VAR:DATE=20051227&amp;action=UPDATE&amp;creator=factset&amp;DOC_NAME=FAT:FMA_audit_SUMMARY.fat&amp;DISPLAY_STRING=Display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EBITDA&amp;VAR:CHGPERIOD=NA&amp;VAR:FQLFORMULA=FMA_EVAL_EBITDA&amp;VAR:CURRENCY=NA&amp;VAR:P=NA&amp;VAR:V=10.5","00684&amp;VAR:null=.html"}</definedName>
    <definedName name="_1018__FDSAUDITLINK__" localSheetId="1" hidden="1">{"fdsup://directions/FAT%20Viewer?VAR:PED=LTM&amp;VAR:AUDIT_MODE=SUMMARY&amp;VAR:PERIOD=FIXED&amp;VAR:AUDIT_ID=00000117&amp;VAR:DATE=20051223&amp;action=UPDATE&amp;creator=factset&amp;DOC_NAME=FAT:FMA_audit_SUMMARY.fat&amp;DISPLAY_STRING=Display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EBITDA&amp;VAR:CHGPERIOD=NA&amp;VAR:FQLFORMULA=FMA_EVAL_EBITDA&amp;VAR:CURRENCY=NA&amp;VAR:P=NA&amp;VAR:V=10.5","86467&amp;VAR:null=.html"}</definedName>
    <definedName name="_1018__FDSAUDITLINK__" hidden="1">{"fdsup://directions/FAT%20Viewer?VAR:PED=LTM&amp;VAR:AUDIT_MODE=SUMMARY&amp;VAR:PERIOD=FIXED&amp;VAR:AUDIT_ID=00000117&amp;VAR:DATE=20051223&amp;action=UPDATE&amp;creator=factset&amp;DOC_NAME=FAT:FMA_audit_SUMMARY.fat&amp;DISPLAY_STRING=Display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EBITDA&amp;VAR:CHGPERIOD=NA&amp;VAR:FQLFORMULA=FMA_EVAL_EBITDA&amp;VAR:CURRENCY=NA&amp;VAR:P=NA&amp;VAR:V=10.5","86467&amp;VAR:null=.html"}</definedName>
    <definedName name="_1019__FDSAUDITLINK__" localSheetId="1" hidden="1">{"fdsup://directions/FAT%20Viewer?VAR:PED=LTM&amp;VAR:AUDIT_MODE=SUMMARY&amp;VAR:PERIOD=FIXED&amp;VAR:AUDIT_ID=00000117&amp;VAR:DATE=20051222&amp;action=UPDATE&amp;creator=factset&amp;DOC_NAME=FAT:FMA_audit_SUMMARY.fat&amp;DISPLAY_STRING=Display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EBITDA&amp;VAR:CHGPERIOD=NA&amp;VAR:FQLFORMULA=FMA_EVAL_EBITDA&amp;VAR:CURRENCY=NA&amp;VAR:P=NA&amp;VAR:V=10.5","83668&amp;VAR:null=.html"}</definedName>
    <definedName name="_1019__FDSAUDITLINK__" hidden="1">{"fdsup://directions/FAT%20Viewer?VAR:PED=LTM&amp;VAR:AUDIT_MODE=SUMMARY&amp;VAR:PERIOD=FIXED&amp;VAR:AUDIT_ID=00000117&amp;VAR:DATE=20051222&amp;action=UPDATE&amp;creator=factset&amp;DOC_NAME=FAT:FMA_audit_SUMMARY.fat&amp;DISPLAY_STRING=Display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EBITDA&amp;VAR:CHGPERIOD=NA&amp;VAR:FQLFORMULA=FMA_EVAL_EBITDA&amp;VAR:CURRENCY=NA&amp;VAR:P=NA&amp;VAR:V=10.5","83668&amp;VAR:null=.html"}</definedName>
    <definedName name="_102__FDSAUDITLINK__" localSheetId="1" hidden="1">{"fdsup://directions/FAT%20Viewer?VAR:PED=LTM&amp;VAR:AUDIT_MODE=SUMMARY&amp;VAR:PERIOD=FIXED&amp;VAR:AUDIT_ID=00000117&amp;VAR:DATE=20090817&amp;action=UPDATE&amp;creator=factset&amp;DOC_NAME=FAT:FMA_audit_SUMMARY.fat&amp;DISPLAY_STRING=Display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EBITDA&amp;VAR:CHGPERIOD=NA&amp;VAR:FQLFORMULA=FMA_EVAL_EBITDA&amp;VAR:CURRENCY=NA&amp;VAR:P=NA&amp;VAR:V=10.1","54858&amp;VAR:null=.html"}</definedName>
    <definedName name="_102__FDSAUDITLINK__" hidden="1">{"fdsup://directions/FAT%20Viewer?VAR:PED=LTM&amp;VAR:AUDIT_MODE=SUMMARY&amp;VAR:PERIOD=FIXED&amp;VAR:AUDIT_ID=00000117&amp;VAR:DATE=20090817&amp;action=UPDATE&amp;creator=factset&amp;DOC_NAME=FAT:FMA_audit_SUMMARY.fat&amp;DISPLAY_STRING=Display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EBITDA&amp;VAR:CHGPERIOD=NA&amp;VAR:FQLFORMULA=FMA_EVAL_EBITDA&amp;VAR:CURRENCY=NA&amp;VAR:P=NA&amp;VAR:V=10.1","54858&amp;VAR:null=.html"}</definedName>
    <definedName name="_1020__FDSAUDITLINK__" localSheetId="1" hidden="1">{"fdsup://directions/FAT%20Viewer?VAR:PED=LTM&amp;VAR:AUDIT_MODE=SUMMARY&amp;VAR:PERIOD=FIXED&amp;VAR:AUDIT_ID=00000117&amp;VAR:DATE=20051221&amp;action=UPDATE&amp;creator=factset&amp;DOC_NAME=FAT:FMA_audit_SUMMARY.fat&amp;DISPLAY_STRING=Display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EBITDA&amp;VAR:CHGPERIOD=NA&amp;VAR:FQLFORMULA=FMA_EVAL_EBITDA&amp;VAR:CURRENCY=NA&amp;VAR:P=NA&amp;VAR:V=10.5","51021&amp;VAR:null=.html"}</definedName>
    <definedName name="_1020__FDSAUDITLINK__" hidden="1">{"fdsup://directions/FAT%20Viewer?VAR:PED=LTM&amp;VAR:AUDIT_MODE=SUMMARY&amp;VAR:PERIOD=FIXED&amp;VAR:AUDIT_ID=00000117&amp;VAR:DATE=20051221&amp;action=UPDATE&amp;creator=factset&amp;DOC_NAME=FAT:FMA_audit_SUMMARY.fat&amp;DISPLAY_STRING=Display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EBITDA&amp;VAR:CHGPERIOD=NA&amp;VAR:FQLFORMULA=FMA_EVAL_EBITDA&amp;VAR:CURRENCY=NA&amp;VAR:P=NA&amp;VAR:V=10.5","51021&amp;VAR:null=.html"}</definedName>
    <definedName name="_1021__FDSAUDITLINK__" localSheetId="1" hidden="1">{"fdsup://directions/FAT%20Viewer?VAR:PED=LTM&amp;VAR:AUDIT_MODE=SUMMARY&amp;VAR:PERIOD=FIXED&amp;VAR:AUDIT_ID=00000117&amp;VAR:DATE=20051220&amp;action=UPDATE&amp;creator=factset&amp;DOC_NAME=FAT:FMA_audit_SUMMARY.fat&amp;DISPLAY_STRING=Display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EBITDA&amp;VAR:CHGPERIOD=NA&amp;VAR:FQLFORMULA=FMA_EVAL_EBITDA&amp;VAR:CURRENCY=NA&amp;VAR:P=NA&amp;VAR:V=10.5","31198&amp;VAR:null=.html"}</definedName>
    <definedName name="_1021__FDSAUDITLINK__" hidden="1">{"fdsup://directions/FAT%20Viewer?VAR:PED=LTM&amp;VAR:AUDIT_MODE=SUMMARY&amp;VAR:PERIOD=FIXED&amp;VAR:AUDIT_ID=00000117&amp;VAR:DATE=20051220&amp;action=UPDATE&amp;creator=factset&amp;DOC_NAME=FAT:FMA_audit_SUMMARY.fat&amp;DISPLAY_STRING=Display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EBITDA&amp;VAR:CHGPERIOD=NA&amp;VAR:FQLFORMULA=FMA_EVAL_EBITDA&amp;VAR:CURRENCY=NA&amp;VAR:P=NA&amp;VAR:V=10.5","31198&amp;VAR:null=.html"}</definedName>
    <definedName name="_1022__FDSAUDITLINK__" localSheetId="1" hidden="1">{"fdsup://directions/FAT%20Viewer?VAR:PED=LTM&amp;VAR:AUDIT_MODE=SUMMARY&amp;VAR:PERIOD=FIXED&amp;VAR:AUDIT_ID=00000117&amp;VAR:DATE=20051219&amp;action=UPDATE&amp;creator=factset&amp;DOC_NAME=FAT:FMA_audit_SUMMARY.fat&amp;DISPLAY_STRING=Display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EBITDA&amp;VAR:CHGPERIOD=NA&amp;VAR:FQLFORMULA=FMA_EVAL_EBITDA&amp;VAR:CURRENCY=NA&amp;VAR:P=NA&amp;VAR:V=10.5","32891&amp;VAR:null=.html"}</definedName>
    <definedName name="_1022__FDSAUDITLINK__" hidden="1">{"fdsup://directions/FAT%20Viewer?VAR:PED=LTM&amp;VAR:AUDIT_MODE=SUMMARY&amp;VAR:PERIOD=FIXED&amp;VAR:AUDIT_ID=00000117&amp;VAR:DATE=20051219&amp;action=UPDATE&amp;creator=factset&amp;DOC_NAME=FAT:FMA_audit_SUMMARY.fat&amp;DISPLAY_STRING=Display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EBITDA&amp;VAR:CHGPERIOD=NA&amp;VAR:FQLFORMULA=FMA_EVAL_EBITDA&amp;VAR:CURRENCY=NA&amp;VAR:P=NA&amp;VAR:V=10.5","32891&amp;VAR:null=.html"}</definedName>
    <definedName name="_1023__FDSAUDITLINK__" localSheetId="1" hidden="1">{"fdsup://directions/FAT%20Viewer?VAR:PED=LTM&amp;VAR:AUDIT_MODE=SUMMARY&amp;VAR:PERIOD=FIXED&amp;VAR:AUDIT_ID=00000117&amp;VAR:DATE=20051216&amp;action=UPDATE&amp;creator=factset&amp;DOC_NAME=FAT:FMA_audit_SUMMARY.fat&amp;DISPLAY_STRING=Display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EBITDA&amp;VAR:CHGPERIOD=NA&amp;VAR:FQLFORMULA=FMA_EVAL_EBITDA&amp;VAR:CURRENCY=NA&amp;VAR:P=NA&amp;VAR:V=10.5","79349&amp;VAR:null=.html"}</definedName>
    <definedName name="_1023__FDSAUDITLINK__" hidden="1">{"fdsup://directions/FAT%20Viewer?VAR:PED=LTM&amp;VAR:AUDIT_MODE=SUMMARY&amp;VAR:PERIOD=FIXED&amp;VAR:AUDIT_ID=00000117&amp;VAR:DATE=20051216&amp;action=UPDATE&amp;creator=factset&amp;DOC_NAME=FAT:FMA_audit_SUMMARY.fat&amp;DISPLAY_STRING=Display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EBITDA&amp;VAR:CHGPERIOD=NA&amp;VAR:FQLFORMULA=FMA_EVAL_EBITDA&amp;VAR:CURRENCY=NA&amp;VAR:P=NA&amp;VAR:V=10.5","79349&amp;VAR:null=.html"}</definedName>
    <definedName name="_1024__FDSAUDITLINK__" localSheetId="1" hidden="1">{"fdsup://directions/FAT%20Viewer?VAR:PED=LTM&amp;VAR:AUDIT_MODE=SUMMARY&amp;VAR:PERIOD=FIXED&amp;VAR:AUDIT_ID=00000117&amp;VAR:DATE=20051215&amp;action=UPDATE&amp;creator=factset&amp;DOC_NAME=FAT:FMA_audit_SUMMARY.fat&amp;DISPLAY_STRING=Display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EBITDA&amp;VAR:CHGPERIOD=NA&amp;VAR:FQLFORMULA=FMA_EVAL_EBITDA&amp;VAR:CURRENCY=NA&amp;VAR:P=NA&amp;VAR:V=10.6","11414&amp;VAR:null=.html"}</definedName>
    <definedName name="_1024__FDSAUDITLINK__" hidden="1">{"fdsup://directions/FAT%20Viewer?VAR:PED=LTM&amp;VAR:AUDIT_MODE=SUMMARY&amp;VAR:PERIOD=FIXED&amp;VAR:AUDIT_ID=00000117&amp;VAR:DATE=20051215&amp;action=UPDATE&amp;creator=factset&amp;DOC_NAME=FAT:FMA_audit_SUMMARY.fat&amp;DISPLAY_STRING=Display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EBITDA&amp;VAR:CHGPERIOD=NA&amp;VAR:FQLFORMULA=FMA_EVAL_EBITDA&amp;VAR:CURRENCY=NA&amp;VAR:P=NA&amp;VAR:V=10.6","11414&amp;VAR:null=.html"}</definedName>
    <definedName name="_1025__FDSAUDITLINK__" localSheetId="1" hidden="1">{"fdsup://directions/FAT%20Viewer?VAR:PED=LTM&amp;VAR:AUDIT_MODE=SUMMARY&amp;VAR:PERIOD=FIXED&amp;VAR:AUDIT_ID=00000117&amp;VAR:DATE=20051214&amp;action=UPDATE&amp;creator=factset&amp;DOC_NAME=FAT:FMA_audit_SUMMARY.fat&amp;DISPLAY_STRING=Display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EBITDA&amp;VAR:CHGPERIOD=NA&amp;VAR:FQLFORMULA=FMA_EVAL_EBITDA&amp;VAR:CURRENCY=NA&amp;VAR:P=NA&amp;VAR:V=10.6","20694&amp;VAR:null=.html"}</definedName>
    <definedName name="_1025__FDSAUDITLINK__" hidden="1">{"fdsup://directions/FAT%20Viewer?VAR:PED=LTM&amp;VAR:AUDIT_MODE=SUMMARY&amp;VAR:PERIOD=FIXED&amp;VAR:AUDIT_ID=00000117&amp;VAR:DATE=20051214&amp;action=UPDATE&amp;creator=factset&amp;DOC_NAME=FAT:FMA_audit_SUMMARY.fat&amp;DISPLAY_STRING=Display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EBITDA&amp;VAR:CHGPERIOD=NA&amp;VAR:FQLFORMULA=FMA_EVAL_EBITDA&amp;VAR:CURRENCY=NA&amp;VAR:P=NA&amp;VAR:V=10.6","20694&amp;VAR:null=.html"}</definedName>
    <definedName name="_1026__FDSAUDITLINK__" localSheetId="1" hidden="1">{"fdsup://directions/FAT%20Viewer?VAR:PED=LTM&amp;VAR:AUDIT_MODE=SUMMARY&amp;VAR:PERIOD=FIXED&amp;VAR:AUDIT_ID=00000117&amp;VAR:DATE=20051213&amp;action=UPDATE&amp;creator=factset&amp;DOC_NAME=FAT:FMA_audit_SUMMARY.fat&amp;DISPLAY_STRING=Display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EBITDA&amp;VAR:CHGPERIOD=NA&amp;VAR:FQLFORMULA=FMA_EVAL_EBITDA&amp;VAR:CURRENCY=NA&amp;VAR:P=NA&amp;VAR:V=10.5","82748&amp;VAR:null=.html"}</definedName>
    <definedName name="_1026__FDSAUDITLINK__" hidden="1">{"fdsup://directions/FAT%20Viewer?VAR:PED=LTM&amp;VAR:AUDIT_MODE=SUMMARY&amp;VAR:PERIOD=FIXED&amp;VAR:AUDIT_ID=00000117&amp;VAR:DATE=20051213&amp;action=UPDATE&amp;creator=factset&amp;DOC_NAME=FAT:FMA_audit_SUMMARY.fat&amp;DISPLAY_STRING=Display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EBITDA&amp;VAR:CHGPERIOD=NA&amp;VAR:FQLFORMULA=FMA_EVAL_EBITDA&amp;VAR:CURRENCY=NA&amp;VAR:P=NA&amp;VAR:V=10.5","82748&amp;VAR:null=.html"}</definedName>
    <definedName name="_1027__FDSAUDITLINK__" localSheetId="1" hidden="1">{"fdsup://directions/FAT%20Viewer?VAR:PED=LTM&amp;VAR:AUDIT_MODE=SUMMARY&amp;VAR:PERIOD=FIXED&amp;VAR:AUDIT_ID=00000117&amp;VAR:DATE=20051212&amp;action=UPDATE&amp;creator=factset&amp;DOC_NAME=FAT:FMA_audit_SUMMARY.fat&amp;DISPLAY_STRING=Display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EBITDA&amp;VAR:CHGPERIOD=NA&amp;VAR:FQLFORMULA=FMA_EVAL_EBITDA&amp;VAR:CURRENCY=NA&amp;VAR:P=NA&amp;VAR:V=10.5","44858&amp;VAR:null=.html"}</definedName>
    <definedName name="_1027__FDSAUDITLINK__" hidden="1">{"fdsup://directions/FAT%20Viewer?VAR:PED=LTM&amp;VAR:AUDIT_MODE=SUMMARY&amp;VAR:PERIOD=FIXED&amp;VAR:AUDIT_ID=00000117&amp;VAR:DATE=20051212&amp;action=UPDATE&amp;creator=factset&amp;DOC_NAME=FAT:FMA_audit_SUMMARY.fat&amp;DISPLAY_STRING=Display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EBITDA&amp;VAR:CHGPERIOD=NA&amp;VAR:FQLFORMULA=FMA_EVAL_EBITDA&amp;VAR:CURRENCY=NA&amp;VAR:P=NA&amp;VAR:V=10.5","44858&amp;VAR:null=.html"}</definedName>
    <definedName name="_1028__FDSAUDITLINK__" localSheetId="1" hidden="1">{"fdsup://directions/FAT%20Viewer?VAR:PED=LTM&amp;VAR:AUDIT_MODE=SUMMARY&amp;VAR:PERIOD=FIXED&amp;VAR:AUDIT_ID=00000117&amp;VAR:DATE=20051209&amp;action=UPDATE&amp;creator=factset&amp;DOC_NAME=FAT:FMA_audit_SUMMARY.fat&amp;DISPLAY_STRING=Display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EBITDA&amp;VAR:CHGPERIOD=NA&amp;VAR:FQLFORMULA=FMA_EVAL_EBITDA&amp;VAR:CURRENCY=NA&amp;VAR:P=NA&amp;VAR:V=10.5","28997&amp;VAR:null=.html"}</definedName>
    <definedName name="_1028__FDSAUDITLINK__" hidden="1">{"fdsup://directions/FAT%20Viewer?VAR:PED=LTM&amp;VAR:AUDIT_MODE=SUMMARY&amp;VAR:PERIOD=FIXED&amp;VAR:AUDIT_ID=00000117&amp;VAR:DATE=20051209&amp;action=UPDATE&amp;creator=factset&amp;DOC_NAME=FAT:FMA_audit_SUMMARY.fat&amp;DISPLAY_STRING=Display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EBITDA&amp;VAR:CHGPERIOD=NA&amp;VAR:FQLFORMULA=FMA_EVAL_EBITDA&amp;VAR:CURRENCY=NA&amp;VAR:P=NA&amp;VAR:V=10.5","28997&amp;VAR:null=.html"}</definedName>
    <definedName name="_1029__FDSAUDITLINK__" localSheetId="1" hidden="1">{"fdsup://directions/FAT%20Viewer?VAR:PED=LTM&amp;VAR:AUDIT_MODE=SUMMARY&amp;VAR:PERIOD=FIXED&amp;VAR:AUDIT_ID=00000117&amp;VAR:DATE=20051208&amp;action=UPDATE&amp;creator=factset&amp;DOC_NAME=FAT:FMA_audit_SUMMARY.fat&amp;DISPLAY_STRING=Display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EBITDA&amp;VAR:CHGPERIOD=NA&amp;VAR:FQLFORMULA=FMA_EVAL_EBITDA&amp;VAR:CURRENCY=NA&amp;VAR:P=NA&amp;VAR:V=10.5","18060&amp;VAR:null=.html"}</definedName>
    <definedName name="_1029__FDSAUDITLINK__" hidden="1">{"fdsup://directions/FAT%20Viewer?VAR:PED=LTM&amp;VAR:AUDIT_MODE=SUMMARY&amp;VAR:PERIOD=FIXED&amp;VAR:AUDIT_ID=00000117&amp;VAR:DATE=20051208&amp;action=UPDATE&amp;creator=factset&amp;DOC_NAME=FAT:FMA_audit_SUMMARY.fat&amp;DISPLAY_STRING=Display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EBITDA&amp;VAR:CHGPERIOD=NA&amp;VAR:FQLFORMULA=FMA_EVAL_EBITDA&amp;VAR:CURRENCY=NA&amp;VAR:P=NA&amp;VAR:V=10.5","18060&amp;VAR:null=.html"}</definedName>
    <definedName name="_103__FDSAUDITLINK__" localSheetId="1" hidden="1">{"fdsup://directions/FAT%20Viewer?VAR:PED=LTM&amp;VAR:AUDIT_MODE=SUMMARY&amp;VAR:PERIOD=FIXED&amp;VAR:AUDIT_ID=00000117&amp;VAR:DATE=20090814&amp;action=UPDATE&amp;creator=factset&amp;DOC_NAME=FAT:FMA_audit_SUMMARY.fat&amp;DISPLAY_STRING=Display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EBITDA&amp;VAR:CHGPERIOD=NA&amp;VAR:FQLFORMULA=FMA_EVAL_EBITDA&amp;VAR:CURRENCY=NA&amp;VAR:P=NA&amp;VAR:V=10.3","30734&amp;VAR:null=.html"}</definedName>
    <definedName name="_103__FDSAUDITLINK__" hidden="1">{"fdsup://directions/FAT%20Viewer?VAR:PED=LTM&amp;VAR:AUDIT_MODE=SUMMARY&amp;VAR:PERIOD=FIXED&amp;VAR:AUDIT_ID=00000117&amp;VAR:DATE=20090814&amp;action=UPDATE&amp;creator=factset&amp;DOC_NAME=FAT:FMA_audit_SUMMARY.fat&amp;DISPLAY_STRING=Display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EBITDA&amp;VAR:CHGPERIOD=NA&amp;VAR:FQLFORMULA=FMA_EVAL_EBITDA&amp;VAR:CURRENCY=NA&amp;VAR:P=NA&amp;VAR:V=10.3","30734&amp;VAR:null=.html"}</definedName>
    <definedName name="_1030__FDSAUDITLINK__" localSheetId="1" hidden="1">{"fdsup://directions/FAT%20Viewer?VAR:PED=LTM&amp;VAR:AUDIT_MODE=SUMMARY&amp;VAR:PERIOD=FIXED&amp;VAR:AUDIT_ID=00000117&amp;VAR:DATE=20051207&amp;action=UPDATE&amp;creator=factset&amp;DOC_NAME=FAT:FMA_audit_SUMMARY.fat&amp;DISPLAY_STRING=Display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EBITDA&amp;VAR:CHGPERIOD=NA&amp;VAR:FQLFORMULA=FMA_EVAL_EBITDA&amp;VAR:CURRENCY=NA&amp;VAR:P=NA&amp;VAR:V=10.5","22671&amp;VAR:null=.html"}</definedName>
    <definedName name="_1030__FDSAUDITLINK__" hidden="1">{"fdsup://directions/FAT%20Viewer?VAR:PED=LTM&amp;VAR:AUDIT_MODE=SUMMARY&amp;VAR:PERIOD=FIXED&amp;VAR:AUDIT_ID=00000117&amp;VAR:DATE=20051207&amp;action=UPDATE&amp;creator=factset&amp;DOC_NAME=FAT:FMA_audit_SUMMARY.fat&amp;DISPLAY_STRING=Display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EBITDA&amp;VAR:CHGPERIOD=NA&amp;VAR:FQLFORMULA=FMA_EVAL_EBITDA&amp;VAR:CURRENCY=NA&amp;VAR:P=NA&amp;VAR:V=10.5","22671&amp;VAR:null=.html"}</definedName>
    <definedName name="_1031__FDSAUDITLINK__" localSheetId="1" hidden="1">{"fdsup://directions/FAT%20Viewer?VAR:PED=LTM&amp;VAR:AUDIT_MODE=SUMMARY&amp;VAR:PERIOD=FIXED&amp;VAR:AUDIT_ID=00000117&amp;VAR:DATE=20051206&amp;action=UPDATE&amp;creator=factset&amp;DOC_NAME=FAT:FMA_audit_SUMMARY.fat&amp;DISPLAY_STRING=Display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EBITDA&amp;VAR:CHGPERIOD=NA&amp;VAR:FQLFORMULA=FMA_EVAL_EBITDA&amp;VAR:CURRENCY=NA&amp;VAR:P=NA&amp;VAR:V=10.5","60955&amp;VAR:null=.html"}</definedName>
    <definedName name="_1031__FDSAUDITLINK__" hidden="1">{"fdsup://directions/FAT%20Viewer?VAR:PED=LTM&amp;VAR:AUDIT_MODE=SUMMARY&amp;VAR:PERIOD=FIXED&amp;VAR:AUDIT_ID=00000117&amp;VAR:DATE=20051206&amp;action=UPDATE&amp;creator=factset&amp;DOC_NAME=FAT:FMA_audit_SUMMARY.fat&amp;DISPLAY_STRING=Display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EBITDA&amp;VAR:CHGPERIOD=NA&amp;VAR:FQLFORMULA=FMA_EVAL_EBITDA&amp;VAR:CURRENCY=NA&amp;VAR:P=NA&amp;VAR:V=10.5","60955&amp;VAR:null=.html"}</definedName>
    <definedName name="_1032__FDSAUDITLINK__" localSheetId="1" hidden="1">{"fdsup://directions/FAT%20Viewer?VAR:PED=LTM&amp;VAR:AUDIT_MODE=SUMMARY&amp;VAR:PERIOD=FIXED&amp;VAR:AUDIT_ID=00000117&amp;VAR:DATE=20051205&amp;action=UPDATE&amp;creator=factset&amp;DOC_NAME=FAT:FMA_audit_SUMMARY.fat&amp;DISPLAY_STRING=Display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EBITDA&amp;VAR:CHGPERIOD=NA&amp;VAR:FQLFORMULA=FMA_EVAL_EBITDA&amp;VAR:CURRENCY=NA&amp;VAR:P=NA&amp;VAR:V=10.5","46513&amp;VAR:null=.html"}</definedName>
    <definedName name="_1032__FDSAUDITLINK__" hidden="1">{"fdsup://directions/FAT%20Viewer?VAR:PED=LTM&amp;VAR:AUDIT_MODE=SUMMARY&amp;VAR:PERIOD=FIXED&amp;VAR:AUDIT_ID=00000117&amp;VAR:DATE=20051205&amp;action=UPDATE&amp;creator=factset&amp;DOC_NAME=FAT:FMA_audit_SUMMARY.fat&amp;DISPLAY_STRING=Display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EBITDA&amp;VAR:CHGPERIOD=NA&amp;VAR:FQLFORMULA=FMA_EVAL_EBITDA&amp;VAR:CURRENCY=NA&amp;VAR:P=NA&amp;VAR:V=10.5","46513&amp;VAR:null=.html"}</definedName>
    <definedName name="_1033__FDSAUDITLINK__" localSheetId="1" hidden="1">{"fdsup://directions/FAT%20Viewer?VAR:PED=LTM&amp;VAR:AUDIT_MODE=SUMMARY&amp;VAR:PERIOD=FIXED&amp;VAR:AUDIT_ID=00000117&amp;VAR:DATE=20051202&amp;action=UPDATE&amp;creator=factset&amp;DOC_NAME=FAT:FMA_audit_SUMMARY.fat&amp;DISPLAY_STRING=Display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EBITDA&amp;VAR:CHGPERIOD=NA&amp;VAR:FQLFORMULA=FMA_EVAL_EBITDA&amp;VAR:CURRENCY=NA&amp;VAR:P=NA&amp;VAR:V=10.5","63289&amp;VAR:null=.html"}</definedName>
    <definedName name="_1033__FDSAUDITLINK__" hidden="1">{"fdsup://directions/FAT%20Viewer?VAR:PED=LTM&amp;VAR:AUDIT_MODE=SUMMARY&amp;VAR:PERIOD=FIXED&amp;VAR:AUDIT_ID=00000117&amp;VAR:DATE=20051202&amp;action=UPDATE&amp;creator=factset&amp;DOC_NAME=FAT:FMA_audit_SUMMARY.fat&amp;DISPLAY_STRING=Display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EBITDA&amp;VAR:CHGPERIOD=NA&amp;VAR:FQLFORMULA=FMA_EVAL_EBITDA&amp;VAR:CURRENCY=NA&amp;VAR:P=NA&amp;VAR:V=10.5","63289&amp;VAR:null=.html"}</definedName>
    <definedName name="_1034__FDSAUDITLINK__" localSheetId="1" hidden="1">{"fdsup://directions/FAT%20Viewer?VAR:PED=LTM&amp;VAR:AUDIT_MODE=SUMMARY&amp;VAR:PERIOD=FIXED&amp;VAR:AUDIT_ID=00000117&amp;VAR:DATE=20051201&amp;action=UPDATE&amp;creator=factset&amp;DOC_NAME=FAT:FMA_audit_SUMMARY.fat&amp;DISPLAY_STRING=Display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EBITDA&amp;VAR:CHGPERIOD=NA&amp;VAR:FQLFORMULA=FMA_EVAL_EBITDA&amp;VAR:CURRENCY=NA&amp;VAR:P=NA&amp;VAR:V=10.5","61247&amp;VAR:null=.html"}</definedName>
    <definedName name="_1034__FDSAUDITLINK__" hidden="1">{"fdsup://directions/FAT%20Viewer?VAR:PED=LTM&amp;VAR:AUDIT_MODE=SUMMARY&amp;VAR:PERIOD=FIXED&amp;VAR:AUDIT_ID=00000117&amp;VAR:DATE=20051201&amp;action=UPDATE&amp;creator=factset&amp;DOC_NAME=FAT:FMA_audit_SUMMARY.fat&amp;DISPLAY_STRING=Display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EBITDA&amp;VAR:CHGPERIOD=NA&amp;VAR:FQLFORMULA=FMA_EVAL_EBITDA&amp;VAR:CURRENCY=NA&amp;VAR:P=NA&amp;VAR:V=10.5","61247&amp;VAR:null=.html"}</definedName>
    <definedName name="_1035__FDSAUDITLINK__" localSheetId="1" hidden="1">{"fdsup://directions/FAT%20Viewer?VAR:PED=LTM&amp;VAR:AUDIT_MODE=SUMMARY&amp;VAR:PERIOD=FIXED&amp;VAR:AUDIT_ID=00000117&amp;VAR:DATE=20051130&amp;action=UPDATE&amp;creator=factset&amp;DOC_NAME=FAT:FMA_audit_SUMMARY.fat&amp;DISPLAY_STRING=Display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EBITDA&amp;VAR:CHGPERIOD=NA&amp;VAR:FQLFORMULA=FMA_EVAL_EBITDA&amp;VAR:CURRENCY=NA&amp;VAR:P=NA&amp;VAR:V=10.4","48071&amp;VAR:null=.html"}</definedName>
    <definedName name="_1035__FDSAUDITLINK__" hidden="1">{"fdsup://directions/FAT%20Viewer?VAR:PED=LTM&amp;VAR:AUDIT_MODE=SUMMARY&amp;VAR:PERIOD=FIXED&amp;VAR:AUDIT_ID=00000117&amp;VAR:DATE=20051130&amp;action=UPDATE&amp;creator=factset&amp;DOC_NAME=FAT:FMA_audit_SUMMARY.fat&amp;DISPLAY_STRING=Display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EBITDA&amp;VAR:CHGPERIOD=NA&amp;VAR:FQLFORMULA=FMA_EVAL_EBITDA&amp;VAR:CURRENCY=NA&amp;VAR:P=NA&amp;VAR:V=10.4","48071&amp;VAR:null=.html"}</definedName>
    <definedName name="_1036__FDSAUDITLINK__" localSheetId="1" hidden="1">{"fdsup://directions/FAT%20Viewer?VAR:PED=LTM&amp;VAR:AUDIT_MODE=SUMMARY&amp;VAR:PERIOD=FIXED&amp;VAR:AUDIT_ID=00000117&amp;VAR:DATE=20051129&amp;action=UPDATE&amp;creator=factset&amp;DOC_NAME=FAT:FMA_audit_SUMMARY.fat&amp;DISPLAY_STRING=Display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EBITDA&amp;VAR:CHGPERIOD=NA&amp;VAR:FQLFORMULA=FMA_EVAL_EBITDA&amp;VAR:CURRENCY=NA&amp;VAR:P=NA&amp;VAR:V=10.4","86493&amp;VAR:null=.html"}</definedName>
    <definedName name="_1036__FDSAUDITLINK__" hidden="1">{"fdsup://directions/FAT%20Viewer?VAR:PED=LTM&amp;VAR:AUDIT_MODE=SUMMARY&amp;VAR:PERIOD=FIXED&amp;VAR:AUDIT_ID=00000117&amp;VAR:DATE=20051129&amp;action=UPDATE&amp;creator=factset&amp;DOC_NAME=FAT:FMA_audit_SUMMARY.fat&amp;DISPLAY_STRING=Display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EBITDA&amp;VAR:CHGPERIOD=NA&amp;VAR:FQLFORMULA=FMA_EVAL_EBITDA&amp;VAR:CURRENCY=NA&amp;VAR:P=NA&amp;VAR:V=10.4","86493&amp;VAR:null=.html"}</definedName>
    <definedName name="_1037__FDSAUDITLINK__" localSheetId="1" hidden="1">{"fdsup://directions/FAT%20Viewer?VAR:PED=LTM&amp;VAR:AUDIT_MODE=SUMMARY&amp;VAR:PERIOD=FIXED&amp;VAR:AUDIT_ID=00000117&amp;VAR:DATE=20051128&amp;action=UPDATE&amp;creator=factset&amp;DOC_NAME=FAT:FMA_audit_SUMMARY.fat&amp;DISPLAY_STRING=Display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EBITDA&amp;VAR:CHGPERIOD=NA&amp;VAR:FQLFORMULA=FMA_EVAL_EBITDA&amp;VAR:CURRENCY=NA&amp;VAR:P=NA&amp;VAR:V=10.4","92779&amp;VAR:null=.html"}</definedName>
    <definedName name="_1037__FDSAUDITLINK__" hidden="1">{"fdsup://directions/FAT%20Viewer?VAR:PED=LTM&amp;VAR:AUDIT_MODE=SUMMARY&amp;VAR:PERIOD=FIXED&amp;VAR:AUDIT_ID=00000117&amp;VAR:DATE=20051128&amp;action=UPDATE&amp;creator=factset&amp;DOC_NAME=FAT:FMA_audit_SUMMARY.fat&amp;DISPLAY_STRING=Display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EBITDA&amp;VAR:CHGPERIOD=NA&amp;VAR:FQLFORMULA=FMA_EVAL_EBITDA&amp;VAR:CURRENCY=NA&amp;VAR:P=NA&amp;VAR:V=10.4","92779&amp;VAR:null=.html"}</definedName>
    <definedName name="_1038__FDSAUDITLINK__" localSheetId="1" hidden="1">{"fdsup://directions/FAT%20Viewer?VAR:PED=LTM&amp;VAR:AUDIT_MODE=SUMMARY&amp;VAR:PERIOD=FIXED&amp;VAR:AUDIT_ID=00000117&amp;VAR:DATE=20051125&amp;action=UPDATE&amp;creator=factset&amp;DOC_NAME=FAT:FMA_audit_SUMMARY.fat&amp;DISPLAY_STRING=Display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EBITDA&amp;VAR:CHGPERIOD=NA&amp;VAR:FQLFORMULA=FMA_EVAL_EBITDA&amp;VAR:CURRENCY=NA&amp;VAR:P=NA&amp;VAR:V=10.5","76245&amp;VAR:null=.html"}</definedName>
    <definedName name="_1038__FDSAUDITLINK__" hidden="1">{"fdsup://directions/FAT%20Viewer?VAR:PED=LTM&amp;VAR:AUDIT_MODE=SUMMARY&amp;VAR:PERIOD=FIXED&amp;VAR:AUDIT_ID=00000117&amp;VAR:DATE=20051125&amp;action=UPDATE&amp;creator=factset&amp;DOC_NAME=FAT:FMA_audit_SUMMARY.fat&amp;DISPLAY_STRING=Display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EBITDA&amp;VAR:CHGPERIOD=NA&amp;VAR:FQLFORMULA=FMA_EVAL_EBITDA&amp;VAR:CURRENCY=NA&amp;VAR:P=NA&amp;VAR:V=10.5","76245&amp;VAR:null=.html"}</definedName>
    <definedName name="_1039__FDSAUDITLINK__" localSheetId="1" hidden="1">{"fdsup://directions/FAT%20Viewer?VAR:PED=LTM&amp;VAR:AUDIT_MODE=SUMMARY&amp;VAR:PERIOD=FIXED&amp;VAR:AUDIT_ID=00000117&amp;VAR:DATE=20051123&amp;action=UPDATE&amp;creator=factset&amp;DOC_NAME=FAT:FMA_audit_SUMMARY.fat&amp;DISPLAY_STRING=Display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EBITDA&amp;VAR:CHGPERIOD=NA&amp;VAR:FQLFORMULA=FMA_EVAL_EBITDA&amp;VAR:CURRENCY=NA&amp;VAR:P=NA&amp;VAR:V=10.5","52617&amp;VAR:null=.html"}</definedName>
    <definedName name="_1039__FDSAUDITLINK__" hidden="1">{"fdsup://directions/FAT%20Viewer?VAR:PED=LTM&amp;VAR:AUDIT_MODE=SUMMARY&amp;VAR:PERIOD=FIXED&amp;VAR:AUDIT_ID=00000117&amp;VAR:DATE=20051123&amp;action=UPDATE&amp;creator=factset&amp;DOC_NAME=FAT:FMA_audit_SUMMARY.fat&amp;DISPLAY_STRING=Display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EBITDA&amp;VAR:CHGPERIOD=NA&amp;VAR:FQLFORMULA=FMA_EVAL_EBITDA&amp;VAR:CURRENCY=NA&amp;VAR:P=NA&amp;VAR:V=10.5","52617&amp;VAR:null=.html"}</definedName>
    <definedName name="_104__FDSAUDITLINK__" localSheetId="1" hidden="1">{"fdsup://directions/FAT%20Viewer?VAR:PED=LTM&amp;VAR:AUDIT_MODE=SUMMARY&amp;VAR:PERIOD=FIXED&amp;VAR:AUDIT_ID=00000117&amp;VAR:DATE=20090813&amp;action=UPDATE&amp;creator=factset&amp;DOC_NAME=FAT:FMA_audit_SUMMARY.fat&amp;DISPLAY_STRING=Display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EBITDA&amp;VAR:CHGPERIOD=NA&amp;VAR:FQLFORMULA=FMA_EVAL_EBITDA&amp;VAR:CURRENCY=NA&amp;VAR:P=NA&amp;VAR:V=10.4","02709&amp;VAR:null=.html"}</definedName>
    <definedName name="_104__FDSAUDITLINK__" hidden="1">{"fdsup://directions/FAT%20Viewer?VAR:PED=LTM&amp;VAR:AUDIT_MODE=SUMMARY&amp;VAR:PERIOD=FIXED&amp;VAR:AUDIT_ID=00000117&amp;VAR:DATE=20090813&amp;action=UPDATE&amp;creator=factset&amp;DOC_NAME=FAT:FMA_audit_SUMMARY.fat&amp;DISPLAY_STRING=Display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EBITDA&amp;VAR:CHGPERIOD=NA&amp;VAR:FQLFORMULA=FMA_EVAL_EBITDA&amp;VAR:CURRENCY=NA&amp;VAR:P=NA&amp;VAR:V=10.4","02709&amp;VAR:null=.html"}</definedName>
    <definedName name="_1040__FDSAUDITLINK__" localSheetId="1" hidden="1">{"fdsup://directions/FAT%20Viewer?VAR:PED=LTM&amp;VAR:AUDIT_MODE=SUMMARY&amp;VAR:PERIOD=FIXED&amp;VAR:AUDIT_ID=00000117&amp;VAR:DATE=20051122&amp;action=UPDATE&amp;creator=factset&amp;DOC_NAME=FAT:FMA_audit_SUMMARY.fat&amp;DISPLAY_STRING=Display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EBITDA&amp;VAR:CHGPERIOD=NA&amp;VAR:FQLFORMULA=FMA_EVAL_EBITDA&amp;VAR:CURRENCY=NA&amp;VAR:P=NA&amp;VAR:V=10.5","30356&amp;VAR:null=.html"}</definedName>
    <definedName name="_1040__FDSAUDITLINK__" hidden="1">{"fdsup://directions/FAT%20Viewer?VAR:PED=LTM&amp;VAR:AUDIT_MODE=SUMMARY&amp;VAR:PERIOD=FIXED&amp;VAR:AUDIT_ID=00000117&amp;VAR:DATE=20051122&amp;action=UPDATE&amp;creator=factset&amp;DOC_NAME=FAT:FMA_audit_SUMMARY.fat&amp;DISPLAY_STRING=Display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EBITDA&amp;VAR:CHGPERIOD=NA&amp;VAR:FQLFORMULA=FMA_EVAL_EBITDA&amp;VAR:CURRENCY=NA&amp;VAR:P=NA&amp;VAR:V=10.5","30356&amp;VAR:null=.html"}</definedName>
    <definedName name="_1041__FDSAUDITLINK__" localSheetId="1" hidden="1">{"fdsup://directions/FAT%20Viewer?VAR:PED=LTM&amp;VAR:AUDIT_MODE=SUMMARY&amp;VAR:PERIOD=FIXED&amp;VAR:AUDIT_ID=00000117&amp;VAR:DATE=20051121&amp;action=UPDATE&amp;creator=factset&amp;DOC_NAME=FAT:FMA_audit_SUMMARY.fat&amp;DISPLAY_STRING=Display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EBITDA&amp;VAR:CHGPERIOD=NA&amp;VAR:FQLFORMULA=FMA_EVAL_EBITDA&amp;VAR:CURRENCY=NA&amp;VAR:P=NA&amp;VAR:V=10.4","89099&amp;VAR:null=.html"}</definedName>
    <definedName name="_1041__FDSAUDITLINK__" hidden="1">{"fdsup://directions/FAT%20Viewer?VAR:PED=LTM&amp;VAR:AUDIT_MODE=SUMMARY&amp;VAR:PERIOD=FIXED&amp;VAR:AUDIT_ID=00000117&amp;VAR:DATE=20051121&amp;action=UPDATE&amp;creator=factset&amp;DOC_NAME=FAT:FMA_audit_SUMMARY.fat&amp;DISPLAY_STRING=Display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EBITDA&amp;VAR:CHGPERIOD=NA&amp;VAR:FQLFORMULA=FMA_EVAL_EBITDA&amp;VAR:CURRENCY=NA&amp;VAR:P=NA&amp;VAR:V=10.4","89099&amp;VAR:null=.html"}</definedName>
    <definedName name="_1042__FDSAUDITLINK__" localSheetId="1" hidden="1">{"fdsup://directions/FAT%20Viewer?VAR:PED=LTM&amp;VAR:AUDIT_MODE=SUMMARY&amp;VAR:PERIOD=FIXED&amp;VAR:AUDIT_ID=00000117&amp;VAR:DATE=20051118&amp;action=UPDATE&amp;creator=factset&amp;DOC_NAME=FAT:FMA_audit_SUMMARY.fat&amp;DISPLAY_STRING=Display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EBITDA&amp;VAR:CHGPERIOD=NA&amp;VAR:FQLFORMULA=FMA_EVAL_EBITDA&amp;VAR:CURRENCY=NA&amp;VAR:P=NA&amp;VAR:V=10.4","38643&amp;VAR:null=.html"}</definedName>
    <definedName name="_1042__FDSAUDITLINK__" hidden="1">{"fdsup://directions/FAT%20Viewer?VAR:PED=LTM&amp;VAR:AUDIT_MODE=SUMMARY&amp;VAR:PERIOD=FIXED&amp;VAR:AUDIT_ID=00000117&amp;VAR:DATE=20051118&amp;action=UPDATE&amp;creator=factset&amp;DOC_NAME=FAT:FMA_audit_SUMMARY.fat&amp;DISPLAY_STRING=Display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EBITDA&amp;VAR:CHGPERIOD=NA&amp;VAR:FQLFORMULA=FMA_EVAL_EBITDA&amp;VAR:CURRENCY=NA&amp;VAR:P=NA&amp;VAR:V=10.4","38643&amp;VAR:null=.html"}</definedName>
    <definedName name="_1043__FDSAUDITLINK__" localSheetId="1" hidden="1">{"fdsup://directions/FAT%20Viewer?VAR:PED=LTM&amp;VAR:AUDIT_MODE=SUMMARY&amp;VAR:PERIOD=FIXED&amp;VAR:AUDIT_ID=00000117&amp;VAR:DATE=20051117&amp;action=UPDATE&amp;creator=factset&amp;DOC_NAME=FAT:FMA_audit_SUMMARY.fat&amp;DISPLAY_STRING=Display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EBITDA&amp;VAR:CHGPERIOD=NA&amp;VAR:FQLFORMULA=FMA_EVAL_EBITDA&amp;VAR:CURRENCY=NA&amp;VAR:P=NA&amp;VAR:V=10.4","01203&amp;VAR:null=.html"}</definedName>
    <definedName name="_1043__FDSAUDITLINK__" hidden="1">{"fdsup://directions/FAT%20Viewer?VAR:PED=LTM&amp;VAR:AUDIT_MODE=SUMMARY&amp;VAR:PERIOD=FIXED&amp;VAR:AUDIT_ID=00000117&amp;VAR:DATE=20051117&amp;action=UPDATE&amp;creator=factset&amp;DOC_NAME=FAT:FMA_audit_SUMMARY.fat&amp;DISPLAY_STRING=Display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EBITDA&amp;VAR:CHGPERIOD=NA&amp;VAR:FQLFORMULA=FMA_EVAL_EBITDA&amp;VAR:CURRENCY=NA&amp;VAR:P=NA&amp;VAR:V=10.4","01203&amp;VAR:null=.html"}</definedName>
    <definedName name="_1044__FDSAUDITLINK__" localSheetId="1" hidden="1">{"fdsup://directions/FAT%20Viewer?VAR:PED=LTM&amp;VAR:AUDIT_MODE=SUMMARY&amp;VAR:PERIOD=FIXED&amp;VAR:AUDIT_ID=00000117&amp;VAR:DATE=20051116&amp;action=UPDATE&amp;creator=factset&amp;DOC_NAME=FAT:FMA_audit_SUMMARY.fat&amp;DISPLAY_STRING=Display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EBITDA&amp;VAR:CHGPERIOD=NA&amp;VAR:FQLFORMULA=FMA_EVAL_EBITDA&amp;VAR:CURRENCY=NA&amp;VAR:P=NA&amp;VAR:V=10.3","22968&amp;VAR:null=.html"}</definedName>
    <definedName name="_1044__FDSAUDITLINK__" hidden="1">{"fdsup://directions/FAT%20Viewer?VAR:PED=LTM&amp;VAR:AUDIT_MODE=SUMMARY&amp;VAR:PERIOD=FIXED&amp;VAR:AUDIT_ID=00000117&amp;VAR:DATE=20051116&amp;action=UPDATE&amp;creator=factset&amp;DOC_NAME=FAT:FMA_audit_SUMMARY.fat&amp;DISPLAY_STRING=Display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EBITDA&amp;VAR:CHGPERIOD=NA&amp;VAR:FQLFORMULA=FMA_EVAL_EBITDA&amp;VAR:CURRENCY=NA&amp;VAR:P=NA&amp;VAR:V=10.3","22968&amp;VAR:null=.html"}</definedName>
    <definedName name="_1045__FDSAUDITLINK__" localSheetId="1" hidden="1">{"fdsup://directions/FAT%20Viewer?VAR:PED=LTM&amp;VAR:AUDIT_MODE=SUMMARY&amp;VAR:PERIOD=FIXED&amp;VAR:AUDIT_ID=00000117&amp;VAR:DATE=20051115&amp;action=UPDATE&amp;creator=factset&amp;DOC_NAME=FAT:FMA_audit_SUMMARY.fat&amp;DISPLAY_STRING=Display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EBITDA&amp;VAR:CHGPERIOD=NA&amp;VAR:FQLFORMULA=FMA_EVAL_EBITDA&amp;VAR:CURRENCY=NA&amp;VAR:P=NA&amp;VAR:V=10.2","99233&amp;VAR:null=.html"}</definedName>
    <definedName name="_1045__FDSAUDITLINK__" hidden="1">{"fdsup://directions/FAT%20Viewer?VAR:PED=LTM&amp;VAR:AUDIT_MODE=SUMMARY&amp;VAR:PERIOD=FIXED&amp;VAR:AUDIT_ID=00000117&amp;VAR:DATE=20051115&amp;action=UPDATE&amp;creator=factset&amp;DOC_NAME=FAT:FMA_audit_SUMMARY.fat&amp;DISPLAY_STRING=Display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EBITDA&amp;VAR:CHGPERIOD=NA&amp;VAR:FQLFORMULA=FMA_EVAL_EBITDA&amp;VAR:CURRENCY=NA&amp;VAR:P=NA&amp;VAR:V=10.2","99233&amp;VAR:null=.html"}</definedName>
    <definedName name="_1046__FDSAUDITLINK__" localSheetId="1" hidden="1">{"fdsup://directions/FAT%20Viewer?VAR:PED=LTM&amp;VAR:AUDIT_MODE=SUMMARY&amp;VAR:PERIOD=FIXED&amp;VAR:AUDIT_ID=00000117&amp;VAR:DATE=20051114&amp;action=UPDATE&amp;creator=factset&amp;DOC_NAME=FAT:FMA_audit_SUMMARY.fat&amp;DISPLAY_STRING=Display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EBITDA&amp;VAR:CHGPERIOD=NA&amp;VAR:FQLFORMULA=FMA_EVAL_EBITDA&amp;VAR:CURRENCY=NA&amp;VAR:P=NA&amp;VAR:V=10.3","26030&amp;VAR:null=.html"}</definedName>
    <definedName name="_1046__FDSAUDITLINK__" hidden="1">{"fdsup://directions/FAT%20Viewer?VAR:PED=LTM&amp;VAR:AUDIT_MODE=SUMMARY&amp;VAR:PERIOD=FIXED&amp;VAR:AUDIT_ID=00000117&amp;VAR:DATE=20051114&amp;action=UPDATE&amp;creator=factset&amp;DOC_NAME=FAT:FMA_audit_SUMMARY.fat&amp;DISPLAY_STRING=Display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EBITDA&amp;VAR:CHGPERIOD=NA&amp;VAR:FQLFORMULA=FMA_EVAL_EBITDA&amp;VAR:CURRENCY=NA&amp;VAR:P=NA&amp;VAR:V=10.3","26030&amp;VAR:null=.html"}</definedName>
    <definedName name="_1047__FDSAUDITLINK__" localSheetId="1" hidden="1">{"fdsup://directions/FAT%20Viewer?VAR:PED=LTM&amp;VAR:AUDIT_MODE=SUMMARY&amp;VAR:PERIOD=FIXED&amp;VAR:AUDIT_ID=00000117&amp;VAR:DATE=20051111&amp;action=UPDATE&amp;creator=factset&amp;DOC_NAME=FAT:FMA_audit_SUMMARY.fat&amp;DISPLAY_STRING=Display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EBITDA&amp;VAR:CHGPERIOD=NA&amp;VAR:FQLFORMULA=FMA_EVAL_EBITDA&amp;VAR:CURRENCY=NA&amp;VAR:P=NA&amp;VAR:V=10.7","15342&amp;VAR:null=.html"}</definedName>
    <definedName name="_1047__FDSAUDITLINK__" hidden="1">{"fdsup://directions/FAT%20Viewer?VAR:PED=LTM&amp;VAR:AUDIT_MODE=SUMMARY&amp;VAR:PERIOD=FIXED&amp;VAR:AUDIT_ID=00000117&amp;VAR:DATE=20051111&amp;action=UPDATE&amp;creator=factset&amp;DOC_NAME=FAT:FMA_audit_SUMMARY.fat&amp;DISPLAY_STRING=Display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EBITDA&amp;VAR:CHGPERIOD=NA&amp;VAR:FQLFORMULA=FMA_EVAL_EBITDA&amp;VAR:CURRENCY=NA&amp;VAR:P=NA&amp;VAR:V=10.7","15342&amp;VAR:null=.html"}</definedName>
    <definedName name="_1048__FDSAUDITLINK__" localSheetId="1" hidden="1">{"fdsup://directions/FAT%20Viewer?VAR:PED=LTM&amp;VAR:AUDIT_MODE=SUMMARY&amp;VAR:PERIOD=FIXED&amp;VAR:AUDIT_ID=00000117&amp;VAR:DATE=20051110&amp;action=UPDATE&amp;creator=factset&amp;DOC_NAME=FAT:FMA_audit_SUMMARY.fat&amp;DISPLAY_STRING=Display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EBITDA&amp;VAR:CHGPERIOD=NA&amp;VAR:FQLFORMULA=FMA_EVAL_EBITDA&amp;VAR:CURRENCY=NA&amp;VAR:P=NA&amp;VAR:V=10.6","91453&amp;VAR:null=.html"}</definedName>
    <definedName name="_1048__FDSAUDITLINK__" hidden="1">{"fdsup://directions/FAT%20Viewer?VAR:PED=LTM&amp;VAR:AUDIT_MODE=SUMMARY&amp;VAR:PERIOD=FIXED&amp;VAR:AUDIT_ID=00000117&amp;VAR:DATE=20051110&amp;action=UPDATE&amp;creator=factset&amp;DOC_NAME=FAT:FMA_audit_SUMMARY.fat&amp;DISPLAY_STRING=Display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EBITDA&amp;VAR:CHGPERIOD=NA&amp;VAR:FQLFORMULA=FMA_EVAL_EBITDA&amp;VAR:CURRENCY=NA&amp;VAR:P=NA&amp;VAR:V=10.6","91453&amp;VAR:null=.html"}</definedName>
    <definedName name="_1049__FDSAUDITLINK__" localSheetId="1" hidden="1">{"fdsup://directions/FAT%20Viewer?VAR:PED=LTM&amp;VAR:AUDIT_MODE=SUMMARY&amp;VAR:PERIOD=FIXED&amp;VAR:AUDIT_ID=00000117&amp;VAR:DATE=20051109&amp;action=UPDATE&amp;creator=factset&amp;DOC_NAME=FAT:FMA_audit_SUMMARY.fat&amp;DISPLAY_STRING=Display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EBITDA&amp;VAR:CHGPERIOD=NA&amp;VAR:FQLFORMULA=FMA_EVAL_EBITDA&amp;VAR:CURRENCY=NA&amp;VAR:P=NA&amp;VAR:V=10.6","33161&amp;VAR:null=.html"}</definedName>
    <definedName name="_1049__FDSAUDITLINK__" hidden="1">{"fdsup://directions/FAT%20Viewer?VAR:PED=LTM&amp;VAR:AUDIT_MODE=SUMMARY&amp;VAR:PERIOD=FIXED&amp;VAR:AUDIT_ID=00000117&amp;VAR:DATE=20051109&amp;action=UPDATE&amp;creator=factset&amp;DOC_NAME=FAT:FMA_audit_SUMMARY.fat&amp;DISPLAY_STRING=Display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EBITDA&amp;VAR:CHGPERIOD=NA&amp;VAR:FQLFORMULA=FMA_EVAL_EBITDA&amp;VAR:CURRENCY=NA&amp;VAR:P=NA&amp;VAR:V=10.6","33161&amp;VAR:null=.html"}</definedName>
    <definedName name="_105__FDSAUDITLINK__" localSheetId="1" hidden="1">{"fdsup://directions/FAT%20Viewer?VAR:PED=LTM&amp;VAR:AUDIT_MODE=SUMMARY&amp;VAR:PERIOD=FIXED&amp;VAR:AUDIT_ID=00000117&amp;VAR:DATE=20090812&amp;action=UPDATE&amp;creator=factset&amp;DOC_NAME=FAT:FMA_audit_SUMMARY.fat&amp;DISPLAY_STRING=Display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EBITDA&amp;VAR:CHGPERIOD=NA&amp;VAR:FQLFORMULA=FMA_EVAL_EBITDA&amp;VAR:CURRENCY=NA&amp;VAR:P=NA&amp;VAR:V=9.79","6823&amp;VAR:null=.html"}</definedName>
    <definedName name="_105__FDSAUDITLINK__" hidden="1">{"fdsup://directions/FAT%20Viewer?VAR:PED=LTM&amp;VAR:AUDIT_MODE=SUMMARY&amp;VAR:PERIOD=FIXED&amp;VAR:AUDIT_ID=00000117&amp;VAR:DATE=20090812&amp;action=UPDATE&amp;creator=factset&amp;DOC_NAME=FAT:FMA_audit_SUMMARY.fat&amp;DISPLAY_STRING=Display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EBITDA&amp;VAR:CHGPERIOD=NA&amp;VAR:FQLFORMULA=FMA_EVAL_EBITDA&amp;VAR:CURRENCY=NA&amp;VAR:P=NA&amp;VAR:V=9.79","6823&amp;VAR:null=.html"}</definedName>
    <definedName name="_1050__FDSAUDITLINK__" localSheetId="1" hidden="1">{"fdsup://directions/FAT%20Viewer?VAR:PED=LTM&amp;VAR:AUDIT_MODE=SUMMARY&amp;VAR:PERIOD=FIXED&amp;VAR:AUDIT_ID=00000117&amp;VAR:DATE=20051108&amp;action=UPDATE&amp;creator=factset&amp;DOC_NAME=FAT:FMA_audit_SUMMARY.fat&amp;DISPLAY_STRING=Display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EBITDA&amp;VAR:CHGPERIOD=NA&amp;VAR:FQLFORMULA=FMA_EVAL_EBITDA&amp;VAR:CURRENCY=NA&amp;VAR:P=NA&amp;VAR:V=10.6","20652&amp;VAR:null=.html"}</definedName>
    <definedName name="_1050__FDSAUDITLINK__" hidden="1">{"fdsup://directions/FAT%20Viewer?VAR:PED=LTM&amp;VAR:AUDIT_MODE=SUMMARY&amp;VAR:PERIOD=FIXED&amp;VAR:AUDIT_ID=00000117&amp;VAR:DATE=20051108&amp;action=UPDATE&amp;creator=factset&amp;DOC_NAME=FAT:FMA_audit_SUMMARY.fat&amp;DISPLAY_STRING=Display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EBITDA&amp;VAR:CHGPERIOD=NA&amp;VAR:FQLFORMULA=FMA_EVAL_EBITDA&amp;VAR:CURRENCY=NA&amp;VAR:P=NA&amp;VAR:V=10.6","20652&amp;VAR:null=.html"}</definedName>
    <definedName name="_1051__FDSAUDITLINK__" localSheetId="1" hidden="1">{"fdsup://directions/FAT%20Viewer?VAR:PED=LTM&amp;VAR:AUDIT_MODE=SUMMARY&amp;VAR:PERIOD=FIXED&amp;VAR:AUDIT_ID=00000117&amp;VAR:DATE=20051107&amp;action=UPDATE&amp;creator=factset&amp;DOC_NAME=FAT:FMA_audit_SUMMARY.fat&amp;DISPLAY_STRING=Display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EBITDA&amp;VAR:CHGPERIOD=NA&amp;VAR:FQLFORMULA=FMA_EVAL_EBITDA&amp;VAR:CURRENCY=NA&amp;VAR:P=NA&amp;VAR:V=10.6","48382&amp;VAR:null=.html"}</definedName>
    <definedName name="_1051__FDSAUDITLINK__" hidden="1">{"fdsup://directions/FAT%20Viewer?VAR:PED=LTM&amp;VAR:AUDIT_MODE=SUMMARY&amp;VAR:PERIOD=FIXED&amp;VAR:AUDIT_ID=00000117&amp;VAR:DATE=20051107&amp;action=UPDATE&amp;creator=factset&amp;DOC_NAME=FAT:FMA_audit_SUMMARY.fat&amp;DISPLAY_STRING=Display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EBITDA&amp;VAR:CHGPERIOD=NA&amp;VAR:FQLFORMULA=FMA_EVAL_EBITDA&amp;VAR:CURRENCY=NA&amp;VAR:P=NA&amp;VAR:V=10.6","48382&amp;VAR:null=.html"}</definedName>
    <definedName name="_1052__FDSAUDITLINK__" localSheetId="1" hidden="1">{"fdsup://directions/FAT%20Viewer?VAR:PED=LTM&amp;VAR:AUDIT_MODE=SUMMARY&amp;VAR:PERIOD=FIXED&amp;VAR:AUDIT_ID=00000117&amp;VAR:DATE=20051104&amp;action=UPDATE&amp;creator=factset&amp;DOC_NAME=FAT:FMA_audit_SUMMARY.fat&amp;DISPLAY_STRING=Display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EBITDA&amp;VAR:CHGPERIOD=NA&amp;VAR:FQLFORMULA=FMA_EVAL_EBITDA&amp;VAR:CURRENCY=NA&amp;VAR:P=NA&amp;VAR:V=10.6","39406&amp;VAR:null=.html"}</definedName>
    <definedName name="_1052__FDSAUDITLINK__" hidden="1">{"fdsup://directions/FAT%20Viewer?VAR:PED=LTM&amp;VAR:AUDIT_MODE=SUMMARY&amp;VAR:PERIOD=FIXED&amp;VAR:AUDIT_ID=00000117&amp;VAR:DATE=20051104&amp;action=UPDATE&amp;creator=factset&amp;DOC_NAME=FAT:FMA_audit_SUMMARY.fat&amp;DISPLAY_STRING=Display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EBITDA&amp;VAR:CHGPERIOD=NA&amp;VAR:FQLFORMULA=FMA_EVAL_EBITDA&amp;VAR:CURRENCY=NA&amp;VAR:P=NA&amp;VAR:V=10.6","39406&amp;VAR:null=.html"}</definedName>
    <definedName name="_1053__FDSAUDITLINK__" localSheetId="1" hidden="1">{"fdsup://directions/FAT%20Viewer?VAR:PED=LTM&amp;VAR:AUDIT_MODE=SUMMARY&amp;VAR:PERIOD=FIXED&amp;VAR:AUDIT_ID=00000117&amp;VAR:DATE=20051103&amp;action=UPDATE&amp;creator=factset&amp;DOC_NAME=FAT:FMA_audit_SUMMARY.fat&amp;DISPLAY_STRING=Display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EBITDA&amp;VAR:CHGPERIOD=NA&amp;VAR:FQLFORMULA=FMA_EVAL_EBITDA&amp;VAR:CURRENCY=NA&amp;VAR:P=NA&amp;VAR:V=10.6","45828&amp;VAR:null=.html"}</definedName>
    <definedName name="_1053__FDSAUDITLINK__" hidden="1">{"fdsup://directions/FAT%20Viewer?VAR:PED=LTM&amp;VAR:AUDIT_MODE=SUMMARY&amp;VAR:PERIOD=FIXED&amp;VAR:AUDIT_ID=00000117&amp;VAR:DATE=20051103&amp;action=UPDATE&amp;creator=factset&amp;DOC_NAME=FAT:FMA_audit_SUMMARY.fat&amp;DISPLAY_STRING=Display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EBITDA&amp;VAR:CHGPERIOD=NA&amp;VAR:FQLFORMULA=FMA_EVAL_EBITDA&amp;VAR:CURRENCY=NA&amp;VAR:P=NA&amp;VAR:V=10.6","45828&amp;VAR:null=.html"}</definedName>
    <definedName name="_1054__FDSAUDITLINK__" localSheetId="1" hidden="1">{"fdsup://directions/FAT%20Viewer?VAR:PED=LTM&amp;VAR:AUDIT_MODE=SUMMARY&amp;VAR:PERIOD=FIXED&amp;VAR:AUDIT_ID=00000117&amp;VAR:DATE=20051102&amp;action=UPDATE&amp;creator=factset&amp;DOC_NAME=FAT:FMA_audit_SUMMARY.fat&amp;DISPLAY_STRING=Display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EBITDA&amp;VAR:CHGPERIOD=NA&amp;VAR:FQLFORMULA=FMA_EVAL_EBITDA&amp;VAR:CURRENCY=NA&amp;VAR:P=NA&amp;VAR:V=10.5","94485&amp;VAR:null=.html"}</definedName>
    <definedName name="_1054__FDSAUDITLINK__" hidden="1">{"fdsup://directions/FAT%20Viewer?VAR:PED=LTM&amp;VAR:AUDIT_MODE=SUMMARY&amp;VAR:PERIOD=FIXED&amp;VAR:AUDIT_ID=00000117&amp;VAR:DATE=20051102&amp;action=UPDATE&amp;creator=factset&amp;DOC_NAME=FAT:FMA_audit_SUMMARY.fat&amp;DISPLAY_STRING=Display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EBITDA&amp;VAR:CHGPERIOD=NA&amp;VAR:FQLFORMULA=FMA_EVAL_EBITDA&amp;VAR:CURRENCY=NA&amp;VAR:P=NA&amp;VAR:V=10.5","94485&amp;VAR:null=.html"}</definedName>
    <definedName name="_1055__FDSAUDITLINK__" localSheetId="1" hidden="1">{"fdsup://directions/FAT%20Viewer?VAR:PED=LTM&amp;VAR:AUDIT_MODE=SUMMARY&amp;VAR:PERIOD=FIXED&amp;VAR:AUDIT_ID=00000117&amp;VAR:DATE=20051101&amp;action=UPDATE&amp;creator=factset&amp;DOC_NAME=FAT:FMA_audit_SUMMARY.fat&amp;DISPLAY_STRING=Display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EBITDA&amp;VAR:CHGPERIOD=NA&amp;VAR:FQLFORMULA=FMA_EVAL_EBITDA&amp;VAR:CURRENCY=NA&amp;VAR:P=NA&amp;VAR:V=10.5","06022&amp;VAR:null=.html"}</definedName>
    <definedName name="_1055__FDSAUDITLINK__" hidden="1">{"fdsup://directions/FAT%20Viewer?VAR:PED=LTM&amp;VAR:AUDIT_MODE=SUMMARY&amp;VAR:PERIOD=FIXED&amp;VAR:AUDIT_ID=00000117&amp;VAR:DATE=20051101&amp;action=UPDATE&amp;creator=factset&amp;DOC_NAME=FAT:FMA_audit_SUMMARY.fat&amp;DISPLAY_STRING=Display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EBITDA&amp;VAR:CHGPERIOD=NA&amp;VAR:FQLFORMULA=FMA_EVAL_EBITDA&amp;VAR:CURRENCY=NA&amp;VAR:P=NA&amp;VAR:V=10.5","06022&amp;VAR:null=.html"}</definedName>
    <definedName name="_1056__FDSAUDITLINK__" localSheetId="1" hidden="1">{"fdsup://directions/FAT%20Viewer?VAR:PED=LTM&amp;VAR:AUDIT_MODE=SUMMARY&amp;VAR:PERIOD=FIXED&amp;VAR:AUDIT_ID=00000117&amp;VAR:DATE=20051031&amp;action=UPDATE&amp;creator=factset&amp;DOC_NAME=FAT:FMA_audit_SUMMARY.fat&amp;DISPLAY_STRING=Display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EBITDA&amp;VAR:CHGPERIOD=NA&amp;VAR:FQLFORMULA=FMA_EVAL_EBITDA&amp;VAR:CURRENCY=NA&amp;VAR:P=NA&amp;VAR:V=10.5","28996&amp;VAR:null=.html"}</definedName>
    <definedName name="_1056__FDSAUDITLINK__" hidden="1">{"fdsup://directions/FAT%20Viewer?VAR:PED=LTM&amp;VAR:AUDIT_MODE=SUMMARY&amp;VAR:PERIOD=FIXED&amp;VAR:AUDIT_ID=00000117&amp;VAR:DATE=20051031&amp;action=UPDATE&amp;creator=factset&amp;DOC_NAME=FAT:FMA_audit_SUMMARY.fat&amp;DISPLAY_STRING=Display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EBITDA&amp;VAR:CHGPERIOD=NA&amp;VAR:FQLFORMULA=FMA_EVAL_EBITDA&amp;VAR:CURRENCY=NA&amp;VAR:P=NA&amp;VAR:V=10.5","28996&amp;VAR:null=.html"}</definedName>
    <definedName name="_1057__FDSAUDITLINK__" localSheetId="1" hidden="1">{"fdsup://directions/FAT%20Viewer?VAR:PED=LTM&amp;VAR:AUDIT_MODE=SUMMARY&amp;VAR:PERIOD=FIXED&amp;VAR:AUDIT_ID=00000117&amp;VAR:DATE=20051028&amp;action=UPDATE&amp;creator=factset&amp;DOC_NAME=FAT:FMA_audit_SUMMARY.fat&amp;DISPLAY_STRING=Display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EBITDA&amp;VAR:CHGPERIOD=NA&amp;VAR:FQLFORMULA=FMA_EVAL_EBITDA&amp;VAR:CURRENCY=NA&amp;VAR:P=NA&amp;VAR:V=10.4","48128&amp;VAR:null=.html"}</definedName>
    <definedName name="_1057__FDSAUDITLINK__" hidden="1">{"fdsup://directions/FAT%20Viewer?VAR:PED=LTM&amp;VAR:AUDIT_MODE=SUMMARY&amp;VAR:PERIOD=FIXED&amp;VAR:AUDIT_ID=00000117&amp;VAR:DATE=20051028&amp;action=UPDATE&amp;creator=factset&amp;DOC_NAME=FAT:FMA_audit_SUMMARY.fat&amp;DISPLAY_STRING=Display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EBITDA&amp;VAR:CHGPERIOD=NA&amp;VAR:FQLFORMULA=FMA_EVAL_EBITDA&amp;VAR:CURRENCY=NA&amp;VAR:P=NA&amp;VAR:V=10.4","48128&amp;VAR:null=.html"}</definedName>
    <definedName name="_1058__FDSAUDITLINK__" localSheetId="1" hidden="1">{"fdsup://directions/FAT%20Viewer?VAR:PED=LTM&amp;VAR:AUDIT_MODE=SUMMARY&amp;VAR:PERIOD=FIXED&amp;VAR:AUDIT_ID=00000117&amp;VAR:DATE=20051027&amp;action=UPDATE&amp;creator=factset&amp;DOC_NAME=FAT:FMA_audit_SUMMARY.fat&amp;DISPLAY_STRING=Display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EBITDA&amp;VAR:CHGPERIOD=NA&amp;VAR:FQLFORMULA=FMA_EVAL_EBITDA&amp;VAR:CURRENCY=NA&amp;VAR:P=NA&amp;VAR:V=10.3","14022&amp;VAR:null=.html"}</definedName>
    <definedName name="_1058__FDSAUDITLINK__" hidden="1">{"fdsup://directions/FAT%20Viewer?VAR:PED=LTM&amp;VAR:AUDIT_MODE=SUMMARY&amp;VAR:PERIOD=FIXED&amp;VAR:AUDIT_ID=00000117&amp;VAR:DATE=20051027&amp;action=UPDATE&amp;creator=factset&amp;DOC_NAME=FAT:FMA_audit_SUMMARY.fat&amp;DISPLAY_STRING=Display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EBITDA&amp;VAR:CHGPERIOD=NA&amp;VAR:FQLFORMULA=FMA_EVAL_EBITDA&amp;VAR:CURRENCY=NA&amp;VAR:P=NA&amp;VAR:V=10.3","14022&amp;VAR:null=.html"}</definedName>
    <definedName name="_1059__FDSAUDITLINK__" localSheetId="1" hidden="1">{"fdsup://directions/FAT%20Viewer?VAR:PED=LTM&amp;VAR:AUDIT_MODE=SUMMARY&amp;VAR:PERIOD=FIXED&amp;VAR:AUDIT_ID=00000117&amp;VAR:DATE=20051026&amp;action=UPDATE&amp;creator=factset&amp;DOC_NAME=FAT:FMA_audit_SUMMARY.fat&amp;DISPLAY_STRING=Display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EBITDA&amp;VAR:CHGPERIOD=NA&amp;VAR:FQLFORMULA=FMA_EVAL_EBITDA&amp;VAR:CURRENCY=NA&amp;VAR:P=NA&amp;VAR:V=10.4","18634&amp;VAR:null=.html"}</definedName>
    <definedName name="_1059__FDSAUDITLINK__" hidden="1">{"fdsup://directions/FAT%20Viewer?VAR:PED=LTM&amp;VAR:AUDIT_MODE=SUMMARY&amp;VAR:PERIOD=FIXED&amp;VAR:AUDIT_ID=00000117&amp;VAR:DATE=20051026&amp;action=UPDATE&amp;creator=factset&amp;DOC_NAME=FAT:FMA_audit_SUMMARY.fat&amp;DISPLAY_STRING=Display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EBITDA&amp;VAR:CHGPERIOD=NA&amp;VAR:FQLFORMULA=FMA_EVAL_EBITDA&amp;VAR:CURRENCY=NA&amp;VAR:P=NA&amp;VAR:V=10.4","18634&amp;VAR:null=.html"}</definedName>
    <definedName name="_106__FDSAUDITLINK__" localSheetId="1" hidden="1">{"fdsup://directions/FAT%20Viewer?VAR:PED=LTM&amp;VAR:AUDIT_MODE=SUMMARY&amp;VAR:PERIOD=FIXED&amp;VAR:AUDIT_ID=00000117&amp;VAR:DATE=20090811&amp;action=UPDATE&amp;creator=factset&amp;DOC_NAME=FAT:FMA_audit_SUMMARY.fat&amp;DISPLAY_STRING=Display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EBITDA&amp;VAR:CHGPERIOD=NA&amp;VAR:FQLFORMULA=FMA_EVAL_EBITDA&amp;VAR:CURRENCY=NA&amp;VAR:P=NA&amp;VAR:V=9.72","3370&amp;VAR:null=.html"}</definedName>
    <definedName name="_106__FDSAUDITLINK__" hidden="1">{"fdsup://directions/FAT%20Viewer?VAR:PED=LTM&amp;VAR:AUDIT_MODE=SUMMARY&amp;VAR:PERIOD=FIXED&amp;VAR:AUDIT_ID=00000117&amp;VAR:DATE=20090811&amp;action=UPDATE&amp;creator=factset&amp;DOC_NAME=FAT:FMA_audit_SUMMARY.fat&amp;DISPLAY_STRING=Display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EBITDA&amp;VAR:CHGPERIOD=NA&amp;VAR:FQLFORMULA=FMA_EVAL_EBITDA&amp;VAR:CURRENCY=NA&amp;VAR:P=NA&amp;VAR:V=9.72","3370&amp;VAR:null=.html"}</definedName>
    <definedName name="_1060__FDSAUDITLINK__" localSheetId="1" hidden="1">{"fdsup://directions/FAT%20Viewer?VAR:PED=LTM&amp;VAR:AUDIT_MODE=SUMMARY&amp;VAR:PERIOD=FIXED&amp;VAR:AUDIT_ID=00000117&amp;VAR:DATE=20051025&amp;action=UPDATE&amp;creator=factset&amp;DOC_NAME=FAT:FMA_audit_SUMMARY.fat&amp;DISPLAY_STRING=Display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EBITDA&amp;VAR:CHGPERIOD=NA&amp;VAR:FQLFORMULA=FMA_EVAL_EBITDA&amp;VAR:CURRENCY=NA&amp;VAR:P=NA&amp;VAR:V=10.4","59784&amp;VAR:null=.html"}</definedName>
    <definedName name="_1060__FDSAUDITLINK__" hidden="1">{"fdsup://directions/FAT%20Viewer?VAR:PED=LTM&amp;VAR:AUDIT_MODE=SUMMARY&amp;VAR:PERIOD=FIXED&amp;VAR:AUDIT_ID=00000117&amp;VAR:DATE=20051025&amp;action=UPDATE&amp;creator=factset&amp;DOC_NAME=FAT:FMA_audit_SUMMARY.fat&amp;DISPLAY_STRING=Display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EBITDA&amp;VAR:CHGPERIOD=NA&amp;VAR:FQLFORMULA=FMA_EVAL_EBITDA&amp;VAR:CURRENCY=NA&amp;VAR:P=NA&amp;VAR:V=10.4","59784&amp;VAR:null=.html"}</definedName>
    <definedName name="_1061__FDSAUDITLINK__" localSheetId="1" hidden="1">{"fdsup://directions/FAT%20Viewer?VAR:PED=LTM&amp;VAR:AUDIT_MODE=SUMMARY&amp;VAR:PERIOD=FIXED&amp;VAR:AUDIT_ID=00000117&amp;VAR:DATE=20051024&amp;action=UPDATE&amp;creator=factset&amp;DOC_NAME=FAT:FMA_audit_SUMMARY.fat&amp;DISPLAY_STRING=Display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EBITDA&amp;VAR:CHGPERIOD=NA&amp;VAR:FQLFORMULA=FMA_EVAL_EBITDA&amp;VAR:CURRENCY=NA&amp;VAR:P=NA&amp;VAR:V=10.4","70003&amp;VAR:null=.html"}</definedName>
    <definedName name="_1061__FDSAUDITLINK__" hidden="1">{"fdsup://directions/FAT%20Viewer?VAR:PED=LTM&amp;VAR:AUDIT_MODE=SUMMARY&amp;VAR:PERIOD=FIXED&amp;VAR:AUDIT_ID=00000117&amp;VAR:DATE=20051024&amp;action=UPDATE&amp;creator=factset&amp;DOC_NAME=FAT:FMA_audit_SUMMARY.fat&amp;DISPLAY_STRING=Display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EBITDA&amp;VAR:CHGPERIOD=NA&amp;VAR:FQLFORMULA=FMA_EVAL_EBITDA&amp;VAR:CURRENCY=NA&amp;VAR:P=NA&amp;VAR:V=10.4","70003&amp;VAR:null=.html"}</definedName>
    <definedName name="_1062__FDSAUDITLINK__" localSheetId="1" hidden="1">{"fdsup://directions/FAT%20Viewer?VAR:PED=LTM&amp;VAR:AUDIT_MODE=SUMMARY&amp;VAR:PERIOD=FIXED&amp;VAR:AUDIT_ID=00000117&amp;VAR:DATE=20051021&amp;action=UPDATE&amp;creator=factset&amp;DOC_NAME=FAT:FMA_audit_SUMMARY.fat&amp;DISPLAY_STRING=Display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EBITDA&amp;VAR:CHGPERIOD=NA&amp;VAR:FQLFORMULA=FMA_EVAL_EBITDA&amp;VAR:CURRENCY=NA&amp;VAR:P=NA&amp;VAR:V=10.3","24787&amp;VAR:null=.html"}</definedName>
    <definedName name="_1062__FDSAUDITLINK__" hidden="1">{"fdsup://directions/FAT%20Viewer?VAR:PED=LTM&amp;VAR:AUDIT_MODE=SUMMARY&amp;VAR:PERIOD=FIXED&amp;VAR:AUDIT_ID=00000117&amp;VAR:DATE=20051021&amp;action=UPDATE&amp;creator=factset&amp;DOC_NAME=FAT:FMA_audit_SUMMARY.fat&amp;DISPLAY_STRING=Display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EBITDA&amp;VAR:CHGPERIOD=NA&amp;VAR:FQLFORMULA=FMA_EVAL_EBITDA&amp;VAR:CURRENCY=NA&amp;VAR:P=NA&amp;VAR:V=10.3","24787&amp;VAR:null=.html"}</definedName>
    <definedName name="_1063__FDSAUDITLINK__" localSheetId="1" hidden="1">{"fdsup://directions/FAT%20Viewer?VAR:PED=LTM&amp;VAR:AUDIT_MODE=SUMMARY&amp;VAR:PERIOD=FIXED&amp;VAR:AUDIT_ID=00000117&amp;VAR:DATE=20051020&amp;action=UPDATE&amp;creator=factset&amp;DOC_NAME=FAT:FMA_audit_SUMMARY.fat&amp;DISPLAY_STRING=Display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EBITDA&amp;VAR:CHGPERIOD=NA&amp;VAR:FQLFORMULA=FMA_EVAL_EBITDA&amp;VAR:CURRENCY=NA&amp;VAR:P=NA&amp;VAR:V=10.3","03603&amp;VAR:null=.html"}</definedName>
    <definedName name="_1063__FDSAUDITLINK__" hidden="1">{"fdsup://directions/FAT%20Viewer?VAR:PED=LTM&amp;VAR:AUDIT_MODE=SUMMARY&amp;VAR:PERIOD=FIXED&amp;VAR:AUDIT_ID=00000117&amp;VAR:DATE=20051020&amp;action=UPDATE&amp;creator=factset&amp;DOC_NAME=FAT:FMA_audit_SUMMARY.fat&amp;DISPLAY_STRING=Display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EBITDA&amp;VAR:CHGPERIOD=NA&amp;VAR:FQLFORMULA=FMA_EVAL_EBITDA&amp;VAR:CURRENCY=NA&amp;VAR:P=NA&amp;VAR:V=10.3","03603&amp;VAR:null=.html"}</definedName>
    <definedName name="_1064__FDSAUDITLINK__" localSheetId="1" hidden="1">{"fdsup://directions/FAT%20Viewer?VAR:PED=LTM&amp;VAR:AUDIT_MODE=SUMMARY&amp;VAR:PERIOD=FIXED&amp;VAR:AUDIT_ID=00000117&amp;VAR:DATE=20051019&amp;action=UPDATE&amp;creator=factset&amp;DOC_NAME=FAT:FMA_audit_SUMMARY.fat&amp;DISPLAY_STRING=Display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EBITDA&amp;VAR:CHGPERIOD=NA&amp;VAR:FQLFORMULA=FMA_EVAL_EBITDA&amp;VAR:CURRENCY=NA&amp;VAR:P=NA&amp;VAR:V=10.4","36276&amp;VAR:null=.html"}</definedName>
    <definedName name="_1064__FDSAUDITLINK__" hidden="1">{"fdsup://directions/FAT%20Viewer?VAR:PED=LTM&amp;VAR:AUDIT_MODE=SUMMARY&amp;VAR:PERIOD=FIXED&amp;VAR:AUDIT_ID=00000117&amp;VAR:DATE=20051019&amp;action=UPDATE&amp;creator=factset&amp;DOC_NAME=FAT:FMA_audit_SUMMARY.fat&amp;DISPLAY_STRING=Display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EBITDA&amp;VAR:CHGPERIOD=NA&amp;VAR:FQLFORMULA=FMA_EVAL_EBITDA&amp;VAR:CURRENCY=NA&amp;VAR:P=NA&amp;VAR:V=10.4","36276&amp;VAR:null=.html"}</definedName>
    <definedName name="_1065__FDSAUDITLINK__" localSheetId="1" hidden="1">{"fdsup://directions/FAT%20Viewer?VAR:PED=LTM&amp;VAR:AUDIT_MODE=SUMMARY&amp;VAR:PERIOD=FIXED&amp;VAR:AUDIT_ID=00000117&amp;VAR:DATE=20051018&amp;action=UPDATE&amp;creator=factset&amp;DOC_NAME=FAT:FMA_audit_SUMMARY.fat&amp;DISPLAY_STRING=Display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EBITDA&amp;VAR:CHGPERIOD=NA&amp;VAR:FQLFORMULA=FMA_EVAL_EBITDA&amp;VAR:CURRENCY=NA&amp;VAR:P=NA&amp;VAR:V=10.3","25078&amp;VAR:null=.html"}</definedName>
    <definedName name="_1065__FDSAUDITLINK__" hidden="1">{"fdsup://directions/FAT%20Viewer?VAR:PED=LTM&amp;VAR:AUDIT_MODE=SUMMARY&amp;VAR:PERIOD=FIXED&amp;VAR:AUDIT_ID=00000117&amp;VAR:DATE=20051018&amp;action=UPDATE&amp;creator=factset&amp;DOC_NAME=FAT:FMA_audit_SUMMARY.fat&amp;DISPLAY_STRING=Display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EBITDA&amp;VAR:CHGPERIOD=NA&amp;VAR:FQLFORMULA=FMA_EVAL_EBITDA&amp;VAR:CURRENCY=NA&amp;VAR:P=NA&amp;VAR:V=10.3","25078&amp;VAR:null=.html"}</definedName>
    <definedName name="_1066__FDSAUDITLINK__" localSheetId="1" hidden="1">{"fdsup://directions/FAT%20Viewer?VAR:PED=LTM&amp;VAR:AUDIT_MODE=SUMMARY&amp;VAR:PERIOD=FIXED&amp;VAR:AUDIT_ID=00000117&amp;VAR:DATE=20051017&amp;action=UPDATE&amp;creator=factset&amp;DOC_NAME=FAT:FMA_audit_SUMMARY.fat&amp;DISPLAY_STRING=Display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EBITDA&amp;VAR:CHGPERIOD=NA&amp;VAR:FQLFORMULA=FMA_EVAL_EBITDA&amp;VAR:CURRENCY=NA&amp;VAR:P=NA&amp;VAR:V=10.4","08151&amp;VAR:null=.html"}</definedName>
    <definedName name="_1066__FDSAUDITLINK__" hidden="1">{"fdsup://directions/FAT%20Viewer?VAR:PED=LTM&amp;VAR:AUDIT_MODE=SUMMARY&amp;VAR:PERIOD=FIXED&amp;VAR:AUDIT_ID=00000117&amp;VAR:DATE=20051017&amp;action=UPDATE&amp;creator=factset&amp;DOC_NAME=FAT:FMA_audit_SUMMARY.fat&amp;DISPLAY_STRING=Display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EBITDA&amp;VAR:CHGPERIOD=NA&amp;VAR:FQLFORMULA=FMA_EVAL_EBITDA&amp;VAR:CURRENCY=NA&amp;VAR:P=NA&amp;VAR:V=10.4","08151&amp;VAR:null=.html"}</definedName>
    <definedName name="_1067__FDSAUDITLINK__" localSheetId="1" hidden="1">{"fdsup://directions/FAT%20Viewer?VAR:PED=LTM&amp;VAR:AUDIT_MODE=SUMMARY&amp;VAR:PERIOD=FIXED&amp;VAR:AUDIT_ID=00000117&amp;VAR:DATE=20051014&amp;action=UPDATE&amp;creator=factset&amp;DOC_NAME=FAT:FMA_audit_SUMMARY.fat&amp;DISPLAY_STRING=Display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EBITDA&amp;VAR:CHGPERIOD=NA&amp;VAR:FQLFORMULA=FMA_EVAL_EBITDA&amp;VAR:CURRENCY=NA&amp;VAR:P=NA&amp;VAR:V=10.3","82932&amp;VAR:null=.html"}</definedName>
    <definedName name="_1067__FDSAUDITLINK__" hidden="1">{"fdsup://directions/FAT%20Viewer?VAR:PED=LTM&amp;VAR:AUDIT_MODE=SUMMARY&amp;VAR:PERIOD=FIXED&amp;VAR:AUDIT_ID=00000117&amp;VAR:DATE=20051014&amp;action=UPDATE&amp;creator=factset&amp;DOC_NAME=FAT:FMA_audit_SUMMARY.fat&amp;DISPLAY_STRING=Display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EBITDA&amp;VAR:CHGPERIOD=NA&amp;VAR:FQLFORMULA=FMA_EVAL_EBITDA&amp;VAR:CURRENCY=NA&amp;VAR:P=NA&amp;VAR:V=10.3","82932&amp;VAR:null=.html"}</definedName>
    <definedName name="_1068__FDSAUDITLINK__" localSheetId="1" hidden="1">{"fdsup://directions/FAT%20Viewer?VAR:PED=LTM&amp;VAR:AUDIT_MODE=SUMMARY&amp;VAR:PERIOD=FIXED&amp;VAR:AUDIT_ID=00000117&amp;VAR:DATE=20051013&amp;action=UPDATE&amp;creator=factset&amp;DOC_NAME=FAT:FMA_audit_SUMMARY.fat&amp;DISPLAY_STRING=Display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EBITDA&amp;VAR:CHGPERIOD=NA&amp;VAR:FQLFORMULA=FMA_EVAL_EBITDA&amp;VAR:CURRENCY=NA&amp;VAR:P=NA&amp;VAR:V=10.3","12289&amp;VAR:null=.html"}</definedName>
    <definedName name="_1068__FDSAUDITLINK__" hidden="1">{"fdsup://directions/FAT%20Viewer?VAR:PED=LTM&amp;VAR:AUDIT_MODE=SUMMARY&amp;VAR:PERIOD=FIXED&amp;VAR:AUDIT_ID=00000117&amp;VAR:DATE=20051013&amp;action=UPDATE&amp;creator=factset&amp;DOC_NAME=FAT:FMA_audit_SUMMARY.fat&amp;DISPLAY_STRING=Display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EBITDA&amp;VAR:CHGPERIOD=NA&amp;VAR:FQLFORMULA=FMA_EVAL_EBITDA&amp;VAR:CURRENCY=NA&amp;VAR:P=NA&amp;VAR:V=10.3","12289&amp;VAR:null=.html"}</definedName>
    <definedName name="_1069__FDSAUDITLINK__" localSheetId="1" hidden="1">{"fdsup://directions/FAT%20Viewer?VAR:PED=LTM&amp;VAR:AUDIT_MODE=SUMMARY&amp;VAR:PERIOD=FIXED&amp;VAR:AUDIT_ID=00000117&amp;VAR:DATE=20051012&amp;action=UPDATE&amp;creator=factset&amp;DOC_NAME=FAT:FMA_audit_SUMMARY.fat&amp;DISPLAY_STRING=Display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EBITDA&amp;VAR:CHGPERIOD=NA&amp;VAR:FQLFORMULA=FMA_EVAL_EBITDA&amp;VAR:CURRENCY=NA&amp;VAR:P=NA&amp;VAR:V=10.3","29504&amp;VAR:null=.html"}</definedName>
    <definedName name="_1069__FDSAUDITLINK__" hidden="1">{"fdsup://directions/FAT%20Viewer?VAR:PED=LTM&amp;VAR:AUDIT_MODE=SUMMARY&amp;VAR:PERIOD=FIXED&amp;VAR:AUDIT_ID=00000117&amp;VAR:DATE=20051012&amp;action=UPDATE&amp;creator=factset&amp;DOC_NAME=FAT:FMA_audit_SUMMARY.fat&amp;DISPLAY_STRING=Display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EBITDA&amp;VAR:CHGPERIOD=NA&amp;VAR:FQLFORMULA=FMA_EVAL_EBITDA&amp;VAR:CURRENCY=NA&amp;VAR:P=NA&amp;VAR:V=10.3","29504&amp;VAR:null=.html"}</definedName>
    <definedName name="_107__FDSAUDITLINK__" localSheetId="1" hidden="1">{"fdsup://directions/FAT%20Viewer?VAR:PED=LTM&amp;VAR:AUDIT_MODE=SUMMARY&amp;VAR:PERIOD=FIXED&amp;VAR:AUDIT_ID=00000117&amp;VAR:DATE=20090810&amp;action=UPDATE&amp;creator=factset&amp;DOC_NAME=FAT:FMA_audit_SUMMARY.fat&amp;DISPLAY_STRING=Display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EBITDA&amp;VAR:CHGPERIOD=NA&amp;VAR:FQLFORMULA=FMA_EVAL_EBITDA&amp;VAR:CURRENCY=NA&amp;VAR:P=NA&amp;VAR:V=9.78","8756&amp;VAR:null=.html"}</definedName>
    <definedName name="_107__FDSAUDITLINK__" hidden="1">{"fdsup://directions/FAT%20Viewer?VAR:PED=LTM&amp;VAR:AUDIT_MODE=SUMMARY&amp;VAR:PERIOD=FIXED&amp;VAR:AUDIT_ID=00000117&amp;VAR:DATE=20090810&amp;action=UPDATE&amp;creator=factset&amp;DOC_NAME=FAT:FMA_audit_SUMMARY.fat&amp;DISPLAY_STRING=Display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EBITDA&amp;VAR:CHGPERIOD=NA&amp;VAR:FQLFORMULA=FMA_EVAL_EBITDA&amp;VAR:CURRENCY=NA&amp;VAR:P=NA&amp;VAR:V=9.78","8756&amp;VAR:null=.html"}</definedName>
    <definedName name="_1070__FDSAUDITLINK__" localSheetId="1" hidden="1">{"fdsup://directions/FAT%20Viewer?VAR:PED=LTM&amp;VAR:AUDIT_MODE=SUMMARY&amp;VAR:PERIOD=FIXED&amp;VAR:AUDIT_ID=00000117&amp;VAR:DATE=20051011&amp;action=UPDATE&amp;creator=factset&amp;DOC_NAME=FAT:FMA_audit_SUMMARY.fat&amp;DISPLAY_STRING=Display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EBITDA&amp;VAR:CHGPERIOD=NA&amp;VAR:FQLFORMULA=FMA_EVAL_EBITDA&amp;VAR:CURRENCY=NA&amp;VAR:P=NA&amp;VAR:V=10.3","90666&amp;VAR:null=.html"}</definedName>
    <definedName name="_1070__FDSAUDITLINK__" hidden="1">{"fdsup://directions/FAT%20Viewer?VAR:PED=LTM&amp;VAR:AUDIT_MODE=SUMMARY&amp;VAR:PERIOD=FIXED&amp;VAR:AUDIT_ID=00000117&amp;VAR:DATE=20051011&amp;action=UPDATE&amp;creator=factset&amp;DOC_NAME=FAT:FMA_audit_SUMMARY.fat&amp;DISPLAY_STRING=Display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EBITDA&amp;VAR:CHGPERIOD=NA&amp;VAR:FQLFORMULA=FMA_EVAL_EBITDA&amp;VAR:CURRENCY=NA&amp;VAR:P=NA&amp;VAR:V=10.3","90666&amp;VAR:null=.html"}</definedName>
    <definedName name="_1071__FDSAUDITLINK__" localSheetId="1" hidden="1">{"fdsup://directions/FAT%20Viewer?VAR:PED=LTM&amp;VAR:AUDIT_MODE=SUMMARY&amp;VAR:PERIOD=FIXED&amp;VAR:AUDIT_ID=00000117&amp;VAR:DATE=20051010&amp;action=UPDATE&amp;creator=factset&amp;DOC_NAME=FAT:FMA_audit_SUMMARY.fat&amp;DISPLAY_STRING=Display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EBITDA&amp;VAR:CHGPERIOD=NA&amp;VAR:FQLFORMULA=FMA_EVAL_EBITDA&amp;VAR:CURRENCY=NA&amp;VAR:P=NA&amp;VAR:V=10.4","00270&amp;VAR:null=.html"}</definedName>
    <definedName name="_1071__FDSAUDITLINK__" hidden="1">{"fdsup://directions/FAT%20Viewer?VAR:PED=LTM&amp;VAR:AUDIT_MODE=SUMMARY&amp;VAR:PERIOD=FIXED&amp;VAR:AUDIT_ID=00000117&amp;VAR:DATE=20051010&amp;action=UPDATE&amp;creator=factset&amp;DOC_NAME=FAT:FMA_audit_SUMMARY.fat&amp;DISPLAY_STRING=Display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EBITDA&amp;VAR:CHGPERIOD=NA&amp;VAR:FQLFORMULA=FMA_EVAL_EBITDA&amp;VAR:CURRENCY=NA&amp;VAR:P=NA&amp;VAR:V=10.4","00270&amp;VAR:null=.html"}</definedName>
    <definedName name="_1072__FDSAUDITLINK__" localSheetId="1" hidden="1">{"fdsup://directions/FAT%20Viewer?VAR:PED=LTM&amp;VAR:AUDIT_MODE=SUMMARY&amp;VAR:PERIOD=FIXED&amp;VAR:AUDIT_ID=00000117&amp;VAR:DATE=20051007&amp;action=UPDATE&amp;creator=factset&amp;DOC_NAME=FAT:FMA_audit_SUMMARY.fat&amp;DISPLAY_STRING=Display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EBITDA&amp;VAR:CHGPERIOD=NA&amp;VAR:FQLFORMULA=FMA_EVAL_EBITDA&amp;VAR:CURRENCY=NA&amp;VAR:P=NA&amp;VAR:V=10.4","57114&amp;VAR:null=.html"}</definedName>
    <definedName name="_1072__FDSAUDITLINK__" hidden="1">{"fdsup://directions/FAT%20Viewer?VAR:PED=LTM&amp;VAR:AUDIT_MODE=SUMMARY&amp;VAR:PERIOD=FIXED&amp;VAR:AUDIT_ID=00000117&amp;VAR:DATE=20051007&amp;action=UPDATE&amp;creator=factset&amp;DOC_NAME=FAT:FMA_audit_SUMMARY.fat&amp;DISPLAY_STRING=Display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EBITDA&amp;VAR:CHGPERIOD=NA&amp;VAR:FQLFORMULA=FMA_EVAL_EBITDA&amp;VAR:CURRENCY=NA&amp;VAR:P=NA&amp;VAR:V=10.4","57114&amp;VAR:null=.html"}</definedName>
    <definedName name="_1073__FDSAUDITLINK__" localSheetId="1" hidden="1">{"fdsup://directions/FAT%20Viewer?VAR:PED=LTM&amp;VAR:AUDIT_MODE=SUMMARY&amp;VAR:PERIOD=FIXED&amp;VAR:AUDIT_ID=00000117&amp;VAR:DATE=20051006&amp;action=UPDATE&amp;creator=factset&amp;DOC_NAME=FAT:FMA_audit_SUMMARY.fat&amp;DISPLAY_STRING=Display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EBITDA&amp;VAR:CHGPERIOD=NA&amp;VAR:FQLFORMULA=FMA_EVAL_EBITDA&amp;VAR:CURRENCY=NA&amp;VAR:P=NA&amp;VAR:V=10.4","23343&amp;VAR:null=.html"}</definedName>
    <definedName name="_1073__FDSAUDITLINK__" hidden="1">{"fdsup://directions/FAT%20Viewer?VAR:PED=LTM&amp;VAR:AUDIT_MODE=SUMMARY&amp;VAR:PERIOD=FIXED&amp;VAR:AUDIT_ID=00000117&amp;VAR:DATE=20051006&amp;action=UPDATE&amp;creator=factset&amp;DOC_NAME=FAT:FMA_audit_SUMMARY.fat&amp;DISPLAY_STRING=Display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EBITDA&amp;VAR:CHGPERIOD=NA&amp;VAR:FQLFORMULA=FMA_EVAL_EBITDA&amp;VAR:CURRENCY=NA&amp;VAR:P=NA&amp;VAR:V=10.4","23343&amp;VAR:null=.html"}</definedName>
    <definedName name="_1074__FDSAUDITLINK__" localSheetId="1" hidden="1">{"fdsup://directions/FAT%20Viewer?VAR:PED=LTM&amp;VAR:AUDIT_MODE=SUMMARY&amp;VAR:PERIOD=FIXED&amp;VAR:AUDIT_ID=00000117&amp;VAR:DATE=20051005&amp;action=UPDATE&amp;creator=factset&amp;DOC_NAME=FAT:FMA_audit_SUMMARY.fat&amp;DISPLAY_STRING=Display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EBITDA&amp;VAR:CHGPERIOD=NA&amp;VAR:FQLFORMULA=FMA_EVAL_EBITDA&amp;VAR:CURRENCY=NA&amp;VAR:P=NA&amp;VAR:V=10.4","73506&amp;VAR:null=.html"}</definedName>
    <definedName name="_1074__FDSAUDITLINK__" hidden="1">{"fdsup://directions/FAT%20Viewer?VAR:PED=LTM&amp;VAR:AUDIT_MODE=SUMMARY&amp;VAR:PERIOD=FIXED&amp;VAR:AUDIT_ID=00000117&amp;VAR:DATE=20051005&amp;action=UPDATE&amp;creator=factset&amp;DOC_NAME=FAT:FMA_audit_SUMMARY.fat&amp;DISPLAY_STRING=Display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EBITDA&amp;VAR:CHGPERIOD=NA&amp;VAR:FQLFORMULA=FMA_EVAL_EBITDA&amp;VAR:CURRENCY=NA&amp;VAR:P=NA&amp;VAR:V=10.4","73506&amp;VAR:null=.html"}</definedName>
    <definedName name="_1075__FDSAUDITLINK__" localSheetId="1" hidden="1">{"fdsup://directions/FAT%20Viewer?VAR:PED=LTM&amp;VAR:AUDIT_MODE=SUMMARY&amp;VAR:PERIOD=FIXED&amp;VAR:AUDIT_ID=00000117&amp;VAR:DATE=20051004&amp;action=UPDATE&amp;creator=factset&amp;DOC_NAME=FAT:FMA_audit_SUMMARY.fat&amp;DISPLAY_STRING=Display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EBITDA&amp;VAR:CHGPERIOD=NA&amp;VAR:FQLFORMULA=FMA_EVAL_EBITDA&amp;VAR:CURRENCY=NA&amp;VAR:P=NA&amp;VAR:V=10.6","18753&amp;VAR:null=.html"}</definedName>
    <definedName name="_1075__FDSAUDITLINK__" hidden="1">{"fdsup://directions/FAT%20Viewer?VAR:PED=LTM&amp;VAR:AUDIT_MODE=SUMMARY&amp;VAR:PERIOD=FIXED&amp;VAR:AUDIT_ID=00000117&amp;VAR:DATE=20051004&amp;action=UPDATE&amp;creator=factset&amp;DOC_NAME=FAT:FMA_audit_SUMMARY.fat&amp;DISPLAY_STRING=Display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EBITDA&amp;VAR:CHGPERIOD=NA&amp;VAR:FQLFORMULA=FMA_EVAL_EBITDA&amp;VAR:CURRENCY=NA&amp;VAR:P=NA&amp;VAR:V=10.6","18753&amp;VAR:null=.html"}</definedName>
    <definedName name="_1076__FDSAUDITLINK__" localSheetId="1" hidden="1">{"fdsup://directions/FAT%20Viewer?VAR:PED=LTM&amp;VAR:AUDIT_MODE=SUMMARY&amp;VAR:PERIOD=FIXED&amp;VAR:AUDIT_ID=00000117&amp;VAR:DATE=20051003&amp;action=UPDATE&amp;creator=factset&amp;DOC_NAME=FAT:FMA_audit_SUMMARY.fat&amp;DISPLAY_STRING=Display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EBITDA&amp;VAR:CHGPERIOD=NA&amp;VAR:FQLFORMULA=FMA_EVAL_EBITDA&amp;VAR:CURRENCY=NA&amp;VAR:P=NA&amp;VAR:V=10.7","07628&amp;VAR:null=.html"}</definedName>
    <definedName name="_1076__FDSAUDITLINK__" hidden="1">{"fdsup://directions/FAT%20Viewer?VAR:PED=LTM&amp;VAR:AUDIT_MODE=SUMMARY&amp;VAR:PERIOD=FIXED&amp;VAR:AUDIT_ID=00000117&amp;VAR:DATE=20051003&amp;action=UPDATE&amp;creator=factset&amp;DOC_NAME=FAT:FMA_audit_SUMMARY.fat&amp;DISPLAY_STRING=Display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EBITDA&amp;VAR:CHGPERIOD=NA&amp;VAR:FQLFORMULA=FMA_EVAL_EBITDA&amp;VAR:CURRENCY=NA&amp;VAR:P=NA&amp;VAR:V=10.7","07628&amp;VAR:null=.html"}</definedName>
    <definedName name="_1077__FDSAUDITLINK__" localSheetId="1" hidden="1">{"fdsup://directions/FAT%20Viewer?VAR:PED=LTM&amp;VAR:AUDIT_MODE=SUMMARY&amp;VAR:PERIOD=FIXED&amp;VAR:AUDIT_ID=00000117&amp;VAR:DATE=20050930&amp;action=UPDATE&amp;creator=factset&amp;DOC_NAME=FAT:FMA_audit_SUMMARY.fat&amp;DISPLAY_STRING=Display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EBITDA&amp;VAR:CHGPERIOD=NA&amp;VAR:FQLFORMULA=FMA_EVAL_EBITDA&amp;VAR:CURRENCY=NA&amp;VAR:P=NA&amp;VAR:V=10.7","15247&amp;VAR:null=.html"}</definedName>
    <definedName name="_1077__FDSAUDITLINK__" hidden="1">{"fdsup://directions/FAT%20Viewer?VAR:PED=LTM&amp;VAR:AUDIT_MODE=SUMMARY&amp;VAR:PERIOD=FIXED&amp;VAR:AUDIT_ID=00000117&amp;VAR:DATE=20050930&amp;action=UPDATE&amp;creator=factset&amp;DOC_NAME=FAT:FMA_audit_SUMMARY.fat&amp;DISPLAY_STRING=Display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EBITDA&amp;VAR:CHGPERIOD=NA&amp;VAR:FQLFORMULA=FMA_EVAL_EBITDA&amp;VAR:CURRENCY=NA&amp;VAR:P=NA&amp;VAR:V=10.7","15247&amp;VAR:null=.html"}</definedName>
    <definedName name="_1078__FDSAUDITLINK__" localSheetId="1" hidden="1">{"fdsup://directions/FAT%20Viewer?VAR:PED=LTM&amp;VAR:AUDIT_MODE=SUMMARY&amp;VAR:PERIOD=FIXED&amp;VAR:AUDIT_ID=00000117&amp;VAR:DATE=20050929&amp;action=UPDATE&amp;creator=factset&amp;DOC_NAME=FAT:FMA_audit_SUMMARY.fat&amp;DISPLAY_STRING=Display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EBITDA&amp;VAR:CHGPERIOD=NA&amp;VAR:FQLFORMULA=FMA_EVAL_EBITDA&amp;VAR:CURRENCY=NA&amp;VAR:P=NA&amp;VAR:V=10.6","94918&amp;VAR:null=.html"}</definedName>
    <definedName name="_1078__FDSAUDITLINK__" hidden="1">{"fdsup://directions/FAT%20Viewer?VAR:PED=LTM&amp;VAR:AUDIT_MODE=SUMMARY&amp;VAR:PERIOD=FIXED&amp;VAR:AUDIT_ID=00000117&amp;VAR:DATE=20050929&amp;action=UPDATE&amp;creator=factset&amp;DOC_NAME=FAT:FMA_audit_SUMMARY.fat&amp;DISPLAY_STRING=Display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EBITDA&amp;VAR:CHGPERIOD=NA&amp;VAR:FQLFORMULA=FMA_EVAL_EBITDA&amp;VAR:CURRENCY=NA&amp;VAR:P=NA&amp;VAR:V=10.6","94918&amp;VAR:null=.html"}</definedName>
    <definedName name="_1079__FDSAUDITLINK__" localSheetId="1" hidden="1">{"fdsup://directions/FAT%20Viewer?VAR:PED=LTM&amp;VAR:AUDIT_MODE=SUMMARY&amp;VAR:PERIOD=FIXED&amp;VAR:AUDIT_ID=00000117&amp;VAR:DATE=20050928&amp;action=UPDATE&amp;creator=factset&amp;DOC_NAME=FAT:FMA_audit_SUMMARY.fat&amp;DISPLAY_STRING=Display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EBITDA&amp;VAR:CHGPERIOD=NA&amp;VAR:FQLFORMULA=FMA_EVAL_EBITDA&amp;VAR:CURRENCY=NA&amp;VAR:P=NA&amp;VAR:V=10.6","20312&amp;VAR:null=.html"}</definedName>
    <definedName name="_1079__FDSAUDITLINK__" hidden="1">{"fdsup://directions/FAT%20Viewer?VAR:PED=LTM&amp;VAR:AUDIT_MODE=SUMMARY&amp;VAR:PERIOD=FIXED&amp;VAR:AUDIT_ID=00000117&amp;VAR:DATE=20050928&amp;action=UPDATE&amp;creator=factset&amp;DOC_NAME=FAT:FMA_audit_SUMMARY.fat&amp;DISPLAY_STRING=Display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EBITDA&amp;VAR:CHGPERIOD=NA&amp;VAR:FQLFORMULA=FMA_EVAL_EBITDA&amp;VAR:CURRENCY=NA&amp;VAR:P=NA&amp;VAR:V=10.6","20312&amp;VAR:null=.html"}</definedName>
    <definedName name="_108__FDSAUDITLINK__" localSheetId="1" hidden="1">{"fdsup://directions/FAT%20Viewer?VAR:PED=LTM&amp;VAR:AUDIT_MODE=SUMMARY&amp;VAR:PERIOD=FIXED&amp;VAR:AUDIT_ID=00000117&amp;VAR:DATE=20090807&amp;action=UPDATE&amp;creator=factset&amp;DOC_NAME=FAT:FMA_audit_SUMMARY.fat&amp;DISPLAY_STRING=Display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EBITDA&amp;VAR:CHGPERIOD=NA&amp;VAR:FQLFORMULA=FMA_EVAL_EBITDA&amp;VAR:CURRENCY=NA&amp;VAR:P=NA&amp;VAR:V=9.81","4892&amp;VAR:null=.html"}</definedName>
    <definedName name="_108__FDSAUDITLINK__" hidden="1">{"fdsup://directions/FAT%20Viewer?VAR:PED=LTM&amp;VAR:AUDIT_MODE=SUMMARY&amp;VAR:PERIOD=FIXED&amp;VAR:AUDIT_ID=00000117&amp;VAR:DATE=20090807&amp;action=UPDATE&amp;creator=factset&amp;DOC_NAME=FAT:FMA_audit_SUMMARY.fat&amp;DISPLAY_STRING=Display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EBITDA&amp;VAR:CHGPERIOD=NA&amp;VAR:FQLFORMULA=FMA_EVAL_EBITDA&amp;VAR:CURRENCY=NA&amp;VAR:P=NA&amp;VAR:V=9.81","4892&amp;VAR:null=.html"}</definedName>
    <definedName name="_1080__FDSAUDITLINK__" localSheetId="1" hidden="1">{"fdsup://directions/FAT%20Viewer?VAR:PED=LTM&amp;VAR:AUDIT_MODE=SUMMARY&amp;VAR:PERIOD=FIXED&amp;VAR:AUDIT_ID=00000117&amp;VAR:DATE=20050927&amp;action=UPDATE&amp;creator=factset&amp;DOC_NAME=FAT:FMA_audit_SUMMARY.fat&amp;DISPLAY_STRING=Display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EBITDA&amp;VAR:CHGPERIOD=NA&amp;VAR:FQLFORMULA=FMA_EVAL_EBITDA&amp;VAR:CURRENCY=NA&amp;VAR:P=NA&amp;VAR:V=10.6","05886&amp;VAR:null=.html"}</definedName>
    <definedName name="_1080__FDSAUDITLINK__" hidden="1">{"fdsup://directions/FAT%20Viewer?VAR:PED=LTM&amp;VAR:AUDIT_MODE=SUMMARY&amp;VAR:PERIOD=FIXED&amp;VAR:AUDIT_ID=00000117&amp;VAR:DATE=20050927&amp;action=UPDATE&amp;creator=factset&amp;DOC_NAME=FAT:FMA_audit_SUMMARY.fat&amp;DISPLAY_STRING=Display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EBITDA&amp;VAR:CHGPERIOD=NA&amp;VAR:FQLFORMULA=FMA_EVAL_EBITDA&amp;VAR:CURRENCY=NA&amp;VAR:P=NA&amp;VAR:V=10.6","05886&amp;VAR:null=.html"}</definedName>
    <definedName name="_1081__FDSAUDITLINK__" localSheetId="1" hidden="1">{"fdsup://directions/FAT%20Viewer?VAR:PED=LTM&amp;VAR:AUDIT_MODE=SUMMARY&amp;VAR:PERIOD=FIXED&amp;VAR:AUDIT_ID=00000117&amp;VAR:DATE=20050926&amp;action=UPDATE&amp;creator=factset&amp;DOC_NAME=FAT:FMA_audit_SUMMARY.fat&amp;DISPLAY_STRING=Display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EBITDA&amp;VAR:CHGPERIOD=NA&amp;VAR:FQLFORMULA=FMA_EVAL_EBITDA&amp;VAR:CURRENCY=NA&amp;VAR:P=NA&amp;VAR:V=10.6","06520&amp;VAR:null=.html"}</definedName>
    <definedName name="_1081__FDSAUDITLINK__" hidden="1">{"fdsup://directions/FAT%20Viewer?VAR:PED=LTM&amp;VAR:AUDIT_MODE=SUMMARY&amp;VAR:PERIOD=FIXED&amp;VAR:AUDIT_ID=00000117&amp;VAR:DATE=20050926&amp;action=UPDATE&amp;creator=factset&amp;DOC_NAME=FAT:FMA_audit_SUMMARY.fat&amp;DISPLAY_STRING=Display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EBITDA&amp;VAR:CHGPERIOD=NA&amp;VAR:FQLFORMULA=FMA_EVAL_EBITDA&amp;VAR:CURRENCY=NA&amp;VAR:P=NA&amp;VAR:V=10.6","06520&amp;VAR:null=.html"}</definedName>
    <definedName name="_1082__FDSAUDITLINK__" localSheetId="1" hidden="1">{"fdsup://directions/FAT%20Viewer?VAR:PED=LTM&amp;VAR:AUDIT_MODE=SUMMARY&amp;VAR:PERIOD=FIXED&amp;VAR:AUDIT_ID=00000117&amp;VAR:DATE=20050923&amp;action=UPDATE&amp;creator=factset&amp;DOC_NAME=FAT:FMA_audit_SUMMARY.fat&amp;DISPLAY_STRING=Display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EBITDA&amp;VAR:CHGPERIOD=NA&amp;VAR:FQLFORMULA=FMA_EVAL_EBITDA&amp;VAR:CURRENCY=NA&amp;VAR:P=NA&amp;VAR:V=10.5","91248&amp;VAR:null=.html"}</definedName>
    <definedName name="_1082__FDSAUDITLINK__" hidden="1">{"fdsup://directions/FAT%20Viewer?VAR:PED=LTM&amp;VAR:AUDIT_MODE=SUMMARY&amp;VAR:PERIOD=FIXED&amp;VAR:AUDIT_ID=00000117&amp;VAR:DATE=20050923&amp;action=UPDATE&amp;creator=factset&amp;DOC_NAME=FAT:FMA_audit_SUMMARY.fat&amp;DISPLAY_STRING=Display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EBITDA&amp;VAR:CHGPERIOD=NA&amp;VAR:FQLFORMULA=FMA_EVAL_EBITDA&amp;VAR:CURRENCY=NA&amp;VAR:P=NA&amp;VAR:V=10.5","91248&amp;VAR:null=.html"}</definedName>
    <definedName name="_1083__FDSAUDITLINK__" localSheetId="1" hidden="1">{"fdsup://directions/FAT%20Viewer?VAR:PED=LTM&amp;VAR:AUDIT_MODE=SUMMARY&amp;VAR:PERIOD=FIXED&amp;VAR:AUDIT_ID=00000117&amp;VAR:DATE=20050922&amp;action=UPDATE&amp;creator=factset&amp;DOC_NAME=FAT:FMA_audit_SUMMARY.fat&amp;DISPLAY_STRING=Display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EBITDA&amp;VAR:CHGPERIOD=NA&amp;VAR:FQLFORMULA=FMA_EVAL_EBITDA&amp;VAR:CURRENCY=NA&amp;VAR:P=NA&amp;VAR:V=10.5","95325&amp;VAR:null=.html"}</definedName>
    <definedName name="_1083__FDSAUDITLINK__" hidden="1">{"fdsup://directions/FAT%20Viewer?VAR:PED=LTM&amp;VAR:AUDIT_MODE=SUMMARY&amp;VAR:PERIOD=FIXED&amp;VAR:AUDIT_ID=00000117&amp;VAR:DATE=20050922&amp;action=UPDATE&amp;creator=factset&amp;DOC_NAME=FAT:FMA_audit_SUMMARY.fat&amp;DISPLAY_STRING=Display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EBITDA&amp;VAR:CHGPERIOD=NA&amp;VAR:FQLFORMULA=FMA_EVAL_EBITDA&amp;VAR:CURRENCY=NA&amp;VAR:P=NA&amp;VAR:V=10.5","95325&amp;VAR:null=.html"}</definedName>
    <definedName name="_1084__FDSAUDITLINK__" localSheetId="1" hidden="1">{"fdsup://directions/FAT%20Viewer?VAR:PED=LTM&amp;VAR:AUDIT_MODE=SUMMARY&amp;VAR:PERIOD=FIXED&amp;VAR:AUDIT_ID=00000117&amp;VAR:DATE=20050921&amp;action=UPDATE&amp;creator=factset&amp;DOC_NAME=FAT:FMA_audit_SUMMARY.fat&amp;DISPLAY_STRING=Display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EBITDA&amp;VAR:CHGPERIOD=NA&amp;VAR:FQLFORMULA=FMA_EVAL_EBITDA&amp;VAR:CURRENCY=NA&amp;VAR:P=NA&amp;VAR:V=10.5","67238&amp;VAR:null=.html"}</definedName>
    <definedName name="_1084__FDSAUDITLINK__" hidden="1">{"fdsup://directions/FAT%20Viewer?VAR:PED=LTM&amp;VAR:AUDIT_MODE=SUMMARY&amp;VAR:PERIOD=FIXED&amp;VAR:AUDIT_ID=00000117&amp;VAR:DATE=20050921&amp;action=UPDATE&amp;creator=factset&amp;DOC_NAME=FAT:FMA_audit_SUMMARY.fat&amp;DISPLAY_STRING=Display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EBITDA&amp;VAR:CHGPERIOD=NA&amp;VAR:FQLFORMULA=FMA_EVAL_EBITDA&amp;VAR:CURRENCY=NA&amp;VAR:P=NA&amp;VAR:V=10.5","67238&amp;VAR:null=.html"}</definedName>
    <definedName name="_1085__FDSAUDITLINK__" localSheetId="1" hidden="1">{"fdsup://directions/FAT%20Viewer?VAR:PED=LTM&amp;VAR:AUDIT_MODE=SUMMARY&amp;VAR:PERIOD=FIXED&amp;VAR:AUDIT_ID=00000117&amp;VAR:DATE=20050920&amp;action=UPDATE&amp;creator=factset&amp;DOC_NAME=FAT:FMA_audit_SUMMARY.fat&amp;DISPLAY_STRING=Display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EBITDA&amp;VAR:CHGPERIOD=NA&amp;VAR:FQLFORMULA=FMA_EVAL_EBITDA&amp;VAR:CURRENCY=NA&amp;VAR:P=NA&amp;VAR:V=10.6","35996&amp;VAR:null=.html"}</definedName>
    <definedName name="_1085__FDSAUDITLINK__" hidden="1">{"fdsup://directions/FAT%20Viewer?VAR:PED=LTM&amp;VAR:AUDIT_MODE=SUMMARY&amp;VAR:PERIOD=FIXED&amp;VAR:AUDIT_ID=00000117&amp;VAR:DATE=20050920&amp;action=UPDATE&amp;creator=factset&amp;DOC_NAME=FAT:FMA_audit_SUMMARY.fat&amp;DISPLAY_STRING=Display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EBITDA&amp;VAR:CHGPERIOD=NA&amp;VAR:FQLFORMULA=FMA_EVAL_EBITDA&amp;VAR:CURRENCY=NA&amp;VAR:P=NA&amp;VAR:V=10.6","35996&amp;VAR:null=.html"}</definedName>
    <definedName name="_1086__FDSAUDITLINK__" localSheetId="1" hidden="1">{"fdsup://directions/FAT%20Viewer?VAR:PED=LTM&amp;VAR:AUDIT_MODE=SUMMARY&amp;VAR:PERIOD=FIXED&amp;VAR:AUDIT_ID=00000117&amp;VAR:DATE=20050919&amp;action=UPDATE&amp;creator=factset&amp;DOC_NAME=FAT:FMA_audit_SUMMARY.fat&amp;DISPLAY_STRING=Display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EBITDA&amp;VAR:CHGPERIOD=NA&amp;VAR:FQLFORMULA=FMA_EVAL_EBITDA&amp;VAR:CURRENCY=NA&amp;VAR:P=NA&amp;VAR:V=10.7","03945&amp;VAR:null=.html"}</definedName>
    <definedName name="_1086__FDSAUDITLINK__" hidden="1">{"fdsup://directions/FAT%20Viewer?VAR:PED=LTM&amp;VAR:AUDIT_MODE=SUMMARY&amp;VAR:PERIOD=FIXED&amp;VAR:AUDIT_ID=00000117&amp;VAR:DATE=20050919&amp;action=UPDATE&amp;creator=factset&amp;DOC_NAME=FAT:FMA_audit_SUMMARY.fat&amp;DISPLAY_STRING=Display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EBITDA&amp;VAR:CHGPERIOD=NA&amp;VAR:FQLFORMULA=FMA_EVAL_EBITDA&amp;VAR:CURRENCY=NA&amp;VAR:P=NA&amp;VAR:V=10.7","03945&amp;VAR:null=.html"}</definedName>
    <definedName name="_1087__FDSAUDITLINK__" localSheetId="1" hidden="1">{"fdsup://directions/FAT%20Viewer?VAR:PED=LTM&amp;VAR:AUDIT_MODE=SUMMARY&amp;VAR:PERIOD=FIXED&amp;VAR:AUDIT_ID=00000117&amp;VAR:DATE=20050916&amp;action=UPDATE&amp;creator=factset&amp;DOC_NAME=FAT:FMA_audit_SUMMARY.fat&amp;DISPLAY_STRING=Display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EBITDA&amp;VAR:CHGPERIOD=NA&amp;VAR:FQLFORMULA=FMA_EVAL_EBITDA&amp;VAR:CURRENCY=NA&amp;VAR:P=NA&amp;VAR:V=10.7","40481&amp;VAR:null=.html"}</definedName>
    <definedName name="_1087__FDSAUDITLINK__" hidden="1">{"fdsup://directions/FAT%20Viewer?VAR:PED=LTM&amp;VAR:AUDIT_MODE=SUMMARY&amp;VAR:PERIOD=FIXED&amp;VAR:AUDIT_ID=00000117&amp;VAR:DATE=20050916&amp;action=UPDATE&amp;creator=factset&amp;DOC_NAME=FAT:FMA_audit_SUMMARY.fat&amp;DISPLAY_STRING=Display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EBITDA&amp;VAR:CHGPERIOD=NA&amp;VAR:FQLFORMULA=FMA_EVAL_EBITDA&amp;VAR:CURRENCY=NA&amp;VAR:P=NA&amp;VAR:V=10.7","40481&amp;VAR:null=.html"}</definedName>
    <definedName name="_1088__FDSAUDITLINK__" localSheetId="1" hidden="1">{"fdsup://directions/FAT%20Viewer?VAR:PED=LTM&amp;VAR:AUDIT_MODE=SUMMARY&amp;VAR:PERIOD=FIXED&amp;VAR:AUDIT_ID=00000117&amp;VAR:DATE=20050915&amp;action=UPDATE&amp;creator=factset&amp;DOC_NAME=FAT:FMA_audit_SUMMARY.fat&amp;DISPLAY_STRING=Display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EBITDA&amp;VAR:CHGPERIOD=NA&amp;VAR:FQLFORMULA=FMA_EVAL_EBITDA&amp;VAR:CURRENCY=NA&amp;VAR:P=NA&amp;VAR:V=10.6","85761&amp;VAR:null=.html"}</definedName>
    <definedName name="_1088__FDSAUDITLINK__" hidden="1">{"fdsup://directions/FAT%20Viewer?VAR:PED=LTM&amp;VAR:AUDIT_MODE=SUMMARY&amp;VAR:PERIOD=FIXED&amp;VAR:AUDIT_ID=00000117&amp;VAR:DATE=20050915&amp;action=UPDATE&amp;creator=factset&amp;DOC_NAME=FAT:FMA_audit_SUMMARY.fat&amp;DISPLAY_STRING=Display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EBITDA&amp;VAR:CHGPERIOD=NA&amp;VAR:FQLFORMULA=FMA_EVAL_EBITDA&amp;VAR:CURRENCY=NA&amp;VAR:P=NA&amp;VAR:V=10.6","85761&amp;VAR:null=.html"}</definedName>
    <definedName name="_1089__FDSAUDITLINK__" localSheetId="1" hidden="1">{"fdsup://directions/FAT%20Viewer?VAR:PED=LTM&amp;VAR:AUDIT_MODE=SUMMARY&amp;VAR:PERIOD=FIXED&amp;VAR:AUDIT_ID=00000117&amp;VAR:DATE=20050914&amp;action=UPDATE&amp;creator=factset&amp;DOC_NAME=FAT:FMA_audit_SUMMARY.fat&amp;DISPLAY_STRING=Display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EBITDA&amp;VAR:CHGPERIOD=NA&amp;VAR:FQLFORMULA=FMA_EVAL_EBITDA&amp;VAR:CURRENCY=NA&amp;VAR:P=NA&amp;VAR:V=10.6","97338&amp;VAR:null=.html"}</definedName>
    <definedName name="_1089__FDSAUDITLINK__" hidden="1">{"fdsup://directions/FAT%20Viewer?VAR:PED=LTM&amp;VAR:AUDIT_MODE=SUMMARY&amp;VAR:PERIOD=FIXED&amp;VAR:AUDIT_ID=00000117&amp;VAR:DATE=20050914&amp;action=UPDATE&amp;creator=factset&amp;DOC_NAME=FAT:FMA_audit_SUMMARY.fat&amp;DISPLAY_STRING=Display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EBITDA&amp;VAR:CHGPERIOD=NA&amp;VAR:FQLFORMULA=FMA_EVAL_EBITDA&amp;VAR:CURRENCY=NA&amp;VAR:P=NA&amp;VAR:V=10.6","97338&amp;VAR:null=.html"}</definedName>
    <definedName name="_109__FDSAUDITLINK__" localSheetId="1" hidden="1">{"fdsup://directions/FAT%20Viewer?VAR:PED=LTM&amp;VAR:AUDIT_MODE=SUMMARY&amp;VAR:PERIOD=FIXED&amp;VAR:AUDIT_ID=00000117&amp;VAR:DATE=20090806&amp;action=UPDATE&amp;creator=factset&amp;DOC_NAME=FAT:FMA_audit_SUMMARY.fat&amp;DISPLAY_STRING=Display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EBITDA&amp;VAR:CHGPERIOD=NA&amp;VAR:FQLFORMULA=FMA_EVAL_EBITDA&amp;VAR:CURRENCY=NA&amp;VAR:P=NA&amp;VAR:V=9.73","1220&amp;VAR:null=.html"}</definedName>
    <definedName name="_109__FDSAUDITLINK__" hidden="1">{"fdsup://directions/FAT%20Viewer?VAR:PED=LTM&amp;VAR:AUDIT_MODE=SUMMARY&amp;VAR:PERIOD=FIXED&amp;VAR:AUDIT_ID=00000117&amp;VAR:DATE=20090806&amp;action=UPDATE&amp;creator=factset&amp;DOC_NAME=FAT:FMA_audit_SUMMARY.fat&amp;DISPLAY_STRING=Display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EBITDA&amp;VAR:CHGPERIOD=NA&amp;VAR:FQLFORMULA=FMA_EVAL_EBITDA&amp;VAR:CURRENCY=NA&amp;VAR:P=NA&amp;VAR:V=9.73","1220&amp;VAR:null=.html"}</definedName>
    <definedName name="_1090__FDSAUDITLINK__" localSheetId="1" hidden="1">{"fdsup://directions/FAT%20Viewer?VAR:PED=LTM&amp;VAR:AUDIT_MODE=SUMMARY&amp;VAR:PERIOD=FIXED&amp;VAR:AUDIT_ID=00000117&amp;VAR:DATE=20050913&amp;action=UPDATE&amp;creator=factset&amp;DOC_NAME=FAT:FMA_audit_SUMMARY.fat&amp;DISPLAY_STRING=Display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EBITDA&amp;VAR:CHGPERIOD=NA&amp;VAR:FQLFORMULA=FMA_EVAL_EBITDA&amp;VAR:CURRENCY=NA&amp;VAR:P=NA&amp;VAR:V=10.7","34133&amp;VAR:null=.html"}</definedName>
    <definedName name="_1090__FDSAUDITLINK__" hidden="1">{"fdsup://directions/FAT%20Viewer?VAR:PED=LTM&amp;VAR:AUDIT_MODE=SUMMARY&amp;VAR:PERIOD=FIXED&amp;VAR:AUDIT_ID=00000117&amp;VAR:DATE=20050913&amp;action=UPDATE&amp;creator=factset&amp;DOC_NAME=FAT:FMA_audit_SUMMARY.fat&amp;DISPLAY_STRING=Display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EBITDA&amp;VAR:CHGPERIOD=NA&amp;VAR:FQLFORMULA=FMA_EVAL_EBITDA&amp;VAR:CURRENCY=NA&amp;VAR:P=NA&amp;VAR:V=10.7","34133&amp;VAR:null=.html"}</definedName>
    <definedName name="_1091__FDSAUDITLINK__" localSheetId="1" hidden="1">{"fdsup://directions/FAT%20Viewer?VAR:PED=LTM&amp;VAR:AUDIT_MODE=SUMMARY&amp;VAR:PERIOD=FIXED&amp;VAR:AUDIT_ID=00000117&amp;VAR:DATE=20050912&amp;action=UPDATE&amp;creator=factset&amp;DOC_NAME=FAT:FMA_audit_SUMMARY.fat&amp;DISPLAY_STRING=Display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EBITDA&amp;VAR:CHGPERIOD=NA&amp;VAR:FQLFORMULA=FMA_EVAL_EBITDA&amp;VAR:CURRENCY=NA&amp;VAR:P=NA&amp;VAR:V=10.7","97131&amp;VAR:null=.html"}</definedName>
    <definedName name="_1091__FDSAUDITLINK__" hidden="1">{"fdsup://directions/FAT%20Viewer?VAR:PED=LTM&amp;VAR:AUDIT_MODE=SUMMARY&amp;VAR:PERIOD=FIXED&amp;VAR:AUDIT_ID=00000117&amp;VAR:DATE=20050912&amp;action=UPDATE&amp;creator=factset&amp;DOC_NAME=FAT:FMA_audit_SUMMARY.fat&amp;DISPLAY_STRING=Display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EBITDA&amp;VAR:CHGPERIOD=NA&amp;VAR:FQLFORMULA=FMA_EVAL_EBITDA&amp;VAR:CURRENCY=NA&amp;VAR:P=NA&amp;VAR:V=10.7","97131&amp;VAR:null=.html"}</definedName>
    <definedName name="_1092__FDSAUDITLINK__" localSheetId="1" hidden="1">{"fdsup://directions/FAT%20Viewer?VAR:PED=LTM&amp;VAR:AUDIT_MODE=SUMMARY&amp;VAR:PERIOD=FIXED&amp;VAR:AUDIT_ID=00000117&amp;VAR:DATE=20050909&amp;action=UPDATE&amp;creator=factset&amp;DOC_NAME=FAT:FMA_audit_SUMMARY.fat&amp;DISPLAY_STRING=Display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EBITDA&amp;VAR:CHGPERIOD=NA&amp;VAR:FQLFORMULA=FMA_EVAL_EBITDA&amp;VAR:CURRENCY=NA&amp;VAR:P=NA&amp;VAR:V=10.8","17170&amp;VAR:null=.html"}</definedName>
    <definedName name="_1092__FDSAUDITLINK__" hidden="1">{"fdsup://directions/FAT%20Viewer?VAR:PED=LTM&amp;VAR:AUDIT_MODE=SUMMARY&amp;VAR:PERIOD=FIXED&amp;VAR:AUDIT_ID=00000117&amp;VAR:DATE=20050909&amp;action=UPDATE&amp;creator=factset&amp;DOC_NAME=FAT:FMA_audit_SUMMARY.fat&amp;DISPLAY_STRING=Display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EBITDA&amp;VAR:CHGPERIOD=NA&amp;VAR:FQLFORMULA=FMA_EVAL_EBITDA&amp;VAR:CURRENCY=NA&amp;VAR:P=NA&amp;VAR:V=10.8","17170&amp;VAR:null=.html"}</definedName>
    <definedName name="_1093__FDSAUDITLINK__" localSheetId="1" hidden="1">{"fdsup://directions/FAT%20Viewer?VAR:PED=LTM&amp;VAR:AUDIT_MODE=SUMMARY&amp;VAR:PERIOD=FIXED&amp;VAR:AUDIT_ID=00000117&amp;VAR:DATE=20050908&amp;action=UPDATE&amp;creator=factset&amp;DOC_NAME=FAT:FMA_audit_SUMMARY.fat&amp;DISPLAY_STRING=Display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EBITDA&amp;VAR:CHGPERIOD=NA&amp;VAR:FQLFORMULA=FMA_EVAL_EBITDA&amp;VAR:CURRENCY=NA&amp;VAR:P=NA&amp;VAR:V=10.7","48980&amp;VAR:null=.html"}</definedName>
    <definedName name="_1093__FDSAUDITLINK__" hidden="1">{"fdsup://directions/FAT%20Viewer?VAR:PED=LTM&amp;VAR:AUDIT_MODE=SUMMARY&amp;VAR:PERIOD=FIXED&amp;VAR:AUDIT_ID=00000117&amp;VAR:DATE=20050908&amp;action=UPDATE&amp;creator=factset&amp;DOC_NAME=FAT:FMA_audit_SUMMARY.fat&amp;DISPLAY_STRING=Display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EBITDA&amp;VAR:CHGPERIOD=NA&amp;VAR:FQLFORMULA=FMA_EVAL_EBITDA&amp;VAR:CURRENCY=NA&amp;VAR:P=NA&amp;VAR:V=10.7","48980&amp;VAR:null=.html"}</definedName>
    <definedName name="_1094__FDSAUDITLINK__" localSheetId="1" hidden="1">{"fdsup://directions/FAT%20Viewer?VAR:PED=LTM&amp;VAR:AUDIT_MODE=SUMMARY&amp;VAR:PERIOD=FIXED&amp;VAR:AUDIT_ID=00000117&amp;VAR:DATE=20050907&amp;action=UPDATE&amp;creator=factset&amp;DOC_NAME=FAT:FMA_audit_SUMMARY.fat&amp;DISPLAY_STRING=Display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EBITDA&amp;VAR:CHGPERIOD=NA&amp;VAR:FQLFORMULA=FMA_EVAL_EBITDA&amp;VAR:CURRENCY=NA&amp;VAR:P=NA&amp;VAR:V=10.7","75882&amp;VAR:null=.html"}</definedName>
    <definedName name="_1094__FDSAUDITLINK__" hidden="1">{"fdsup://directions/FAT%20Viewer?VAR:PED=LTM&amp;VAR:AUDIT_MODE=SUMMARY&amp;VAR:PERIOD=FIXED&amp;VAR:AUDIT_ID=00000117&amp;VAR:DATE=20050907&amp;action=UPDATE&amp;creator=factset&amp;DOC_NAME=FAT:FMA_audit_SUMMARY.fat&amp;DISPLAY_STRING=Display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EBITDA&amp;VAR:CHGPERIOD=NA&amp;VAR:FQLFORMULA=FMA_EVAL_EBITDA&amp;VAR:CURRENCY=NA&amp;VAR:P=NA&amp;VAR:V=10.7","75882&amp;VAR:null=.html"}</definedName>
    <definedName name="_1095__FDSAUDITLINK__" localSheetId="1" hidden="1">{"fdsup://directions/FAT%20Viewer?VAR:PED=LTM&amp;VAR:AUDIT_MODE=SUMMARY&amp;VAR:PERIOD=FIXED&amp;VAR:AUDIT_ID=00000117&amp;VAR:DATE=20050906&amp;action=UPDATE&amp;creator=factset&amp;DOC_NAME=FAT:FMA_audit_SUMMARY.fat&amp;DISPLAY_STRING=Display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EBITDA&amp;VAR:CHGPERIOD=NA&amp;VAR:FQLFORMULA=FMA_EVAL_EBITDA&amp;VAR:CURRENCY=NA&amp;VAR:P=NA&amp;VAR:V=10.7","53326&amp;VAR:null=.html"}</definedName>
    <definedName name="_1095__FDSAUDITLINK__" hidden="1">{"fdsup://directions/FAT%20Viewer?VAR:PED=LTM&amp;VAR:AUDIT_MODE=SUMMARY&amp;VAR:PERIOD=FIXED&amp;VAR:AUDIT_ID=00000117&amp;VAR:DATE=20050906&amp;action=UPDATE&amp;creator=factset&amp;DOC_NAME=FAT:FMA_audit_SUMMARY.fat&amp;DISPLAY_STRING=Display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EBITDA&amp;VAR:CHGPERIOD=NA&amp;VAR:FQLFORMULA=FMA_EVAL_EBITDA&amp;VAR:CURRENCY=NA&amp;VAR:P=NA&amp;VAR:V=10.7","53326&amp;VAR:null=.html"}</definedName>
    <definedName name="_1096__FDSAUDITLINK__" localSheetId="1" hidden="1">{"fdsup://directions/FAT%20Viewer?VAR:PED=LTM&amp;VAR:AUDIT_MODE=SUMMARY&amp;VAR:PERIOD=FIXED&amp;VAR:AUDIT_ID=00000117&amp;VAR:DATE=20050902&amp;action=UPDATE&amp;creator=factset&amp;DOC_NAME=FAT:FMA_audit_SUMMARY.fat&amp;DISPLAY_STRING=Display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EBITDA&amp;VAR:CHGPERIOD=NA&amp;VAR:FQLFORMULA=FMA_EVAL_EBITDA&amp;VAR:CURRENCY=NA&amp;VAR:P=NA&amp;VAR:V=10.6","40563&amp;VAR:null=.html"}</definedName>
    <definedName name="_1096__FDSAUDITLINK__" hidden="1">{"fdsup://directions/FAT%20Viewer?VAR:PED=LTM&amp;VAR:AUDIT_MODE=SUMMARY&amp;VAR:PERIOD=FIXED&amp;VAR:AUDIT_ID=00000117&amp;VAR:DATE=20050902&amp;action=UPDATE&amp;creator=factset&amp;DOC_NAME=FAT:FMA_audit_SUMMARY.fat&amp;DISPLAY_STRING=Display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EBITDA&amp;VAR:CHGPERIOD=NA&amp;VAR:FQLFORMULA=FMA_EVAL_EBITDA&amp;VAR:CURRENCY=NA&amp;VAR:P=NA&amp;VAR:V=10.6","40563&amp;VAR:null=.html"}</definedName>
    <definedName name="_1097__FDSAUDITLINK__" localSheetId="1" hidden="1">{"fdsup://directions/FAT%20Viewer?VAR:PED=LTM&amp;VAR:AUDIT_MODE=SUMMARY&amp;VAR:PERIOD=FIXED&amp;VAR:AUDIT_ID=00000117&amp;VAR:DATE=20050901&amp;action=UPDATE&amp;creator=factset&amp;DOC_NAME=FAT:FMA_audit_SUMMARY.fat&amp;DISPLAY_STRING=Display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EBITDA&amp;VAR:CHGPERIOD=NA&amp;VAR:FQLFORMULA=FMA_EVAL_EBITDA&amp;VAR:CURRENCY=NA&amp;VAR:P=NA&amp;VAR:V=10.6","70115&amp;VAR:null=.html"}</definedName>
    <definedName name="_1097__FDSAUDITLINK__" hidden="1">{"fdsup://directions/FAT%20Viewer?VAR:PED=LTM&amp;VAR:AUDIT_MODE=SUMMARY&amp;VAR:PERIOD=FIXED&amp;VAR:AUDIT_ID=00000117&amp;VAR:DATE=20050901&amp;action=UPDATE&amp;creator=factset&amp;DOC_NAME=FAT:FMA_audit_SUMMARY.fat&amp;DISPLAY_STRING=Display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EBITDA&amp;VAR:CHGPERIOD=NA&amp;VAR:FQLFORMULA=FMA_EVAL_EBITDA&amp;VAR:CURRENCY=NA&amp;VAR:P=NA&amp;VAR:V=10.6","70115&amp;VAR:null=.html"}</definedName>
    <definedName name="_1098__FDSAUDITLINK__" localSheetId="1" hidden="1">{"fdsup://directions/FAT%20Viewer?VAR:PED=LTM&amp;VAR:AUDIT_MODE=SUMMARY&amp;VAR:PERIOD=FIXED&amp;VAR:AUDIT_ID=00000117&amp;VAR:DATE=20050831&amp;action=UPDATE&amp;creator=factset&amp;DOC_NAME=FAT:FMA_audit_SUMMARY.fat&amp;DISPLAY_STRING=Display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EBITDA&amp;VAR:CHGPERIOD=NA&amp;VAR:FQLFORMULA=FMA_EVAL_EBITDA&amp;VAR:CURRENCY=NA&amp;VAR:P=NA&amp;VAR:V=10.6","61208&amp;VAR:null=.html"}</definedName>
    <definedName name="_1098__FDSAUDITLINK__" hidden="1">{"fdsup://directions/FAT%20Viewer?VAR:PED=LTM&amp;VAR:AUDIT_MODE=SUMMARY&amp;VAR:PERIOD=FIXED&amp;VAR:AUDIT_ID=00000117&amp;VAR:DATE=20050831&amp;action=UPDATE&amp;creator=factset&amp;DOC_NAME=FAT:FMA_audit_SUMMARY.fat&amp;DISPLAY_STRING=Display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EBITDA&amp;VAR:CHGPERIOD=NA&amp;VAR:FQLFORMULA=FMA_EVAL_EBITDA&amp;VAR:CURRENCY=NA&amp;VAR:P=NA&amp;VAR:V=10.6","61208&amp;VAR:null=.html"}</definedName>
    <definedName name="_1099__FDSAUDITLINK__" localSheetId="1" hidden="1">{"fdsup://directions/FAT%20Viewer?VAR:PED=LTM&amp;VAR:AUDIT_MODE=SUMMARY&amp;VAR:PERIOD=FIXED&amp;VAR:AUDIT_ID=00000117&amp;VAR:DATE=20050830&amp;action=UPDATE&amp;creator=factset&amp;DOC_NAME=FAT:FMA_audit_SUMMARY.fat&amp;DISPLAY_STRING=Display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EBITDA&amp;VAR:CHGPERIOD=NA&amp;VAR:FQLFORMULA=FMA_EVAL_EBITDA&amp;VAR:CURRENCY=NA&amp;VAR:P=NA&amp;VAR:V=10.5","67897&amp;VAR:null=.html"}</definedName>
    <definedName name="_1099__FDSAUDITLINK__" hidden="1">{"fdsup://directions/FAT%20Viewer?VAR:PED=LTM&amp;VAR:AUDIT_MODE=SUMMARY&amp;VAR:PERIOD=FIXED&amp;VAR:AUDIT_ID=00000117&amp;VAR:DATE=20050830&amp;action=UPDATE&amp;creator=factset&amp;DOC_NAME=FAT:FMA_audit_SUMMARY.fat&amp;DISPLAY_STRING=Display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EBITDA&amp;VAR:CHGPERIOD=NA&amp;VAR:FQLFORMULA=FMA_EVAL_EBITDA&amp;VAR:CURRENCY=NA&amp;VAR:P=NA&amp;VAR:V=10.5","67897&amp;VAR:null=.html"}</definedName>
    <definedName name="_11__FDSAUDITLINK__" localSheetId="1" hidden="1">{"fdsup://directions/FAT%20Viewer?VAR:PED=LTM&amp;VAR:AUDIT_MODE=SUMMARY&amp;VAR:PERIOD=FIXED&amp;VAR:AUDIT_ID=00000117&amp;VAR:DATE=20091224&amp;action=UPDATE&amp;creator=factset&amp;DOC_NAME=FAT:FMA_audit_SUMMARY.fat&amp;DISPLAY_STRING=Display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EBITDA&amp;VAR:CHGPERIOD=NA&amp;VAR:FQLFORMULA=FMA_EVAL_EBITDA&amp;VAR:CURRENCY=NA&amp;VAR:P=NA&amp;VAR:V=12.1","81890&amp;VAR:null=.html"}</definedName>
    <definedName name="_11__FDSAUDITLINK__" hidden="1">{"fdsup://directions/FAT%20Viewer?VAR:PED=LTM&amp;VAR:AUDIT_MODE=SUMMARY&amp;VAR:PERIOD=FIXED&amp;VAR:AUDIT_ID=00000117&amp;VAR:DATE=20091224&amp;action=UPDATE&amp;creator=factset&amp;DOC_NAME=FAT:FMA_audit_SUMMARY.fat&amp;DISPLAY_STRING=Display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EBITDA&amp;VAR:CHGPERIOD=NA&amp;VAR:FQLFORMULA=FMA_EVAL_EBITDA&amp;VAR:CURRENCY=NA&amp;VAR:P=NA&amp;VAR:V=12.1","81890&amp;VAR:null=.html"}</definedName>
    <definedName name="_110__FDSAUDITLINK__" localSheetId="1" hidden="1">{"fdsup://directions/FAT%20Viewer?VAR:PED=LTM&amp;VAR:AUDIT_MODE=SUMMARY&amp;VAR:PERIOD=FIXED&amp;VAR:AUDIT_ID=00000117&amp;VAR:DATE=20090805&amp;action=UPDATE&amp;creator=factset&amp;DOC_NAME=FAT:FMA_audit_SUMMARY.fat&amp;DISPLAY_STRING=Display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EBITDA&amp;VAR:CHGPERIOD=NA&amp;VAR:FQLFORMULA=FMA_EVAL_EBITDA&amp;VAR:CURRENCY=NA&amp;VAR:P=NA&amp;VAR:V=9.76","9502&amp;VAR:null=.html"}</definedName>
    <definedName name="_110__FDSAUDITLINK__" hidden="1">{"fdsup://directions/FAT%20Viewer?VAR:PED=LTM&amp;VAR:AUDIT_MODE=SUMMARY&amp;VAR:PERIOD=FIXED&amp;VAR:AUDIT_ID=00000117&amp;VAR:DATE=20090805&amp;action=UPDATE&amp;creator=factset&amp;DOC_NAME=FAT:FMA_audit_SUMMARY.fat&amp;DISPLAY_STRING=Display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EBITDA&amp;VAR:CHGPERIOD=NA&amp;VAR:FQLFORMULA=FMA_EVAL_EBITDA&amp;VAR:CURRENCY=NA&amp;VAR:P=NA&amp;VAR:V=9.76","9502&amp;VAR:null=.html"}</definedName>
    <definedName name="_1100__FDSAUDITLINK__" localSheetId="1" hidden="1">{"fdsup://directions/FAT%20Viewer?VAR:PED=LTM&amp;VAR:AUDIT_MODE=SUMMARY&amp;VAR:PERIOD=FIXED&amp;VAR:AUDIT_ID=00000117&amp;VAR:DATE=20050829&amp;action=UPDATE&amp;creator=factset&amp;DOC_NAME=FAT:FMA_audit_SUMMARY.fat&amp;DISPLAY_STRING=Display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EBITDA&amp;VAR:CHGPERIOD=NA&amp;VAR:FQLFORMULA=FMA_EVAL_EBITDA&amp;VAR:CURRENCY=NA&amp;VAR:P=NA&amp;VAR:V=10.5","88603&amp;VAR:null=.html"}</definedName>
    <definedName name="_1100__FDSAUDITLINK__" hidden="1">{"fdsup://directions/FAT%20Viewer?VAR:PED=LTM&amp;VAR:AUDIT_MODE=SUMMARY&amp;VAR:PERIOD=FIXED&amp;VAR:AUDIT_ID=00000117&amp;VAR:DATE=20050829&amp;action=UPDATE&amp;creator=factset&amp;DOC_NAME=FAT:FMA_audit_SUMMARY.fat&amp;DISPLAY_STRING=Display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EBITDA&amp;VAR:CHGPERIOD=NA&amp;VAR:FQLFORMULA=FMA_EVAL_EBITDA&amp;VAR:CURRENCY=NA&amp;VAR:P=NA&amp;VAR:V=10.5","88603&amp;VAR:null=.html"}</definedName>
    <definedName name="_1101__FDSAUDITLINK__" localSheetId="1" hidden="1">{"fdsup://directions/FAT%20Viewer?VAR:PED=LTM&amp;VAR:AUDIT_MODE=SUMMARY&amp;VAR:PERIOD=FIXED&amp;VAR:AUDIT_ID=00000117&amp;VAR:DATE=20050826&amp;action=UPDATE&amp;creator=factset&amp;DOC_NAME=FAT:FMA_audit_SUMMARY.fat&amp;DISPLAY_STRING=Display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EBITDA&amp;VAR:CHGPERIOD=NA&amp;VAR:FQLFORMULA=FMA_EVAL_EBITDA&amp;VAR:CURRENCY=NA&amp;VAR:P=NA&amp;VAR:V=10.5","35000&amp;VAR:null=.html"}</definedName>
    <definedName name="_1101__FDSAUDITLINK__" hidden="1">{"fdsup://directions/FAT%20Viewer?VAR:PED=LTM&amp;VAR:AUDIT_MODE=SUMMARY&amp;VAR:PERIOD=FIXED&amp;VAR:AUDIT_ID=00000117&amp;VAR:DATE=20050826&amp;action=UPDATE&amp;creator=factset&amp;DOC_NAME=FAT:FMA_audit_SUMMARY.fat&amp;DISPLAY_STRING=Display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EBITDA&amp;VAR:CHGPERIOD=NA&amp;VAR:FQLFORMULA=FMA_EVAL_EBITDA&amp;VAR:CURRENCY=NA&amp;VAR:P=NA&amp;VAR:V=10.5","35000&amp;VAR:null=.html"}</definedName>
    <definedName name="_1102__FDSAUDITLINK__" localSheetId="1" hidden="1">{"fdsup://directions/FAT%20Viewer?VAR:PED=LTM&amp;VAR:AUDIT_MODE=SUMMARY&amp;VAR:PERIOD=FIXED&amp;VAR:AUDIT_ID=00000117&amp;VAR:DATE=20050825&amp;action=UPDATE&amp;creator=factset&amp;DOC_NAME=FAT:FMA_audit_SUMMARY.fat&amp;DISPLAY_STRING=Display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EBITDA&amp;VAR:CHGPERIOD=NA&amp;VAR:FQLFORMULA=FMA_EVAL_EBITDA&amp;VAR:CURRENCY=NA&amp;VAR:P=NA&amp;VAR:V=10.5","82117&amp;VAR:null=.html"}</definedName>
    <definedName name="_1102__FDSAUDITLINK__" hidden="1">{"fdsup://directions/FAT%20Viewer?VAR:PED=LTM&amp;VAR:AUDIT_MODE=SUMMARY&amp;VAR:PERIOD=FIXED&amp;VAR:AUDIT_ID=00000117&amp;VAR:DATE=20050825&amp;action=UPDATE&amp;creator=factset&amp;DOC_NAME=FAT:FMA_audit_SUMMARY.fat&amp;DISPLAY_STRING=Display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EBITDA&amp;VAR:CHGPERIOD=NA&amp;VAR:FQLFORMULA=FMA_EVAL_EBITDA&amp;VAR:CURRENCY=NA&amp;VAR:P=NA&amp;VAR:V=10.5","82117&amp;VAR:null=.html"}</definedName>
    <definedName name="_1103__FDSAUDITLINK__" localSheetId="1" hidden="1">{"fdsup://directions/FAT%20Viewer?VAR:PED=LTM&amp;VAR:AUDIT_MODE=SUMMARY&amp;VAR:PERIOD=FIXED&amp;VAR:AUDIT_ID=00000117&amp;VAR:DATE=20050824&amp;action=UPDATE&amp;creator=factset&amp;DOC_NAME=FAT:FMA_audit_SUMMARY.fat&amp;DISPLAY_STRING=Display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EBITDA&amp;VAR:CHGPERIOD=NA&amp;VAR:FQLFORMULA=FMA_EVAL_EBITDA&amp;VAR:CURRENCY=NA&amp;VAR:P=NA&amp;VAR:V=10.5","66930&amp;VAR:null=.html"}</definedName>
    <definedName name="_1103__FDSAUDITLINK__" hidden="1">{"fdsup://directions/FAT%20Viewer?VAR:PED=LTM&amp;VAR:AUDIT_MODE=SUMMARY&amp;VAR:PERIOD=FIXED&amp;VAR:AUDIT_ID=00000117&amp;VAR:DATE=20050824&amp;action=UPDATE&amp;creator=factset&amp;DOC_NAME=FAT:FMA_audit_SUMMARY.fat&amp;DISPLAY_STRING=Display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EBITDA&amp;VAR:CHGPERIOD=NA&amp;VAR:FQLFORMULA=FMA_EVAL_EBITDA&amp;VAR:CURRENCY=NA&amp;VAR:P=NA&amp;VAR:V=10.5","66930&amp;VAR:null=.html"}</definedName>
    <definedName name="_1104__FDSAUDITLINK__" localSheetId="1" hidden="1">{"fdsup://directions/FAT%20Viewer?VAR:PED=LTM&amp;VAR:AUDIT_MODE=SUMMARY&amp;VAR:PERIOD=FIXED&amp;VAR:AUDIT_ID=00000117&amp;VAR:DATE=20050823&amp;action=UPDATE&amp;creator=factset&amp;DOC_NAME=FAT:FMA_audit_SUMMARY.fat&amp;DISPLAY_STRING=Display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EBITDA&amp;VAR:CHGPERIOD=NA&amp;VAR:FQLFORMULA=FMA_EVAL_EBITDA&amp;VAR:CURRENCY=NA&amp;VAR:P=NA&amp;VAR:V=10.6","13912&amp;VAR:null=.html"}</definedName>
    <definedName name="_1104__FDSAUDITLINK__" hidden="1">{"fdsup://directions/FAT%20Viewer?VAR:PED=LTM&amp;VAR:AUDIT_MODE=SUMMARY&amp;VAR:PERIOD=FIXED&amp;VAR:AUDIT_ID=00000117&amp;VAR:DATE=20050823&amp;action=UPDATE&amp;creator=factset&amp;DOC_NAME=FAT:FMA_audit_SUMMARY.fat&amp;DISPLAY_STRING=Display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EBITDA&amp;VAR:CHGPERIOD=NA&amp;VAR:FQLFORMULA=FMA_EVAL_EBITDA&amp;VAR:CURRENCY=NA&amp;VAR:P=NA&amp;VAR:V=10.6","13912&amp;VAR:null=.html"}</definedName>
    <definedName name="_1105__FDSAUDITLINK__" localSheetId="1" hidden="1">{"fdsup://directions/FAT%20Viewer?VAR:PED=LTM&amp;VAR:AUDIT_MODE=SUMMARY&amp;VAR:PERIOD=FIXED&amp;VAR:AUDIT_ID=00000117&amp;VAR:DATE=20050822&amp;action=UPDATE&amp;creator=factset&amp;DOC_NAME=FAT:FMA_audit_SUMMARY.fat&amp;DISPLAY_STRING=Display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EBITDA&amp;VAR:CHGPERIOD=NA&amp;VAR:FQLFORMULA=FMA_EVAL_EBITDA&amp;VAR:CURRENCY=NA&amp;VAR:P=NA&amp;VAR:V=10.6","34675&amp;VAR:null=.html"}</definedName>
    <definedName name="_1105__FDSAUDITLINK__" hidden="1">{"fdsup://directions/FAT%20Viewer?VAR:PED=LTM&amp;VAR:AUDIT_MODE=SUMMARY&amp;VAR:PERIOD=FIXED&amp;VAR:AUDIT_ID=00000117&amp;VAR:DATE=20050822&amp;action=UPDATE&amp;creator=factset&amp;DOC_NAME=FAT:FMA_audit_SUMMARY.fat&amp;DISPLAY_STRING=Display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EBITDA&amp;VAR:CHGPERIOD=NA&amp;VAR:FQLFORMULA=FMA_EVAL_EBITDA&amp;VAR:CURRENCY=NA&amp;VAR:P=NA&amp;VAR:V=10.6","34675&amp;VAR:null=.html"}</definedName>
    <definedName name="_1106__FDSAUDITLINK__" localSheetId="1" hidden="1">{"fdsup://directions/FAT%20Viewer?VAR:PED=LTM&amp;VAR:AUDIT_MODE=SUMMARY&amp;VAR:PERIOD=FIXED&amp;VAR:AUDIT_ID=00000117&amp;VAR:DATE=20050819&amp;action=UPDATE&amp;creator=factset&amp;DOC_NAME=FAT:FMA_audit_SUMMARY.fat&amp;DISPLAY_STRING=Display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EBITDA&amp;VAR:CHGPERIOD=NA&amp;VAR:FQLFORMULA=FMA_EVAL_EBITDA&amp;VAR:CURRENCY=NA&amp;VAR:P=NA&amp;VAR:V=10.6","23843&amp;VAR:null=.html"}</definedName>
    <definedName name="_1106__FDSAUDITLINK__" hidden="1">{"fdsup://directions/FAT%20Viewer?VAR:PED=LTM&amp;VAR:AUDIT_MODE=SUMMARY&amp;VAR:PERIOD=FIXED&amp;VAR:AUDIT_ID=00000117&amp;VAR:DATE=20050819&amp;action=UPDATE&amp;creator=factset&amp;DOC_NAME=FAT:FMA_audit_SUMMARY.fat&amp;DISPLAY_STRING=Display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EBITDA&amp;VAR:CHGPERIOD=NA&amp;VAR:FQLFORMULA=FMA_EVAL_EBITDA&amp;VAR:CURRENCY=NA&amp;VAR:P=NA&amp;VAR:V=10.6","23843&amp;VAR:null=.html"}</definedName>
    <definedName name="_1107__FDSAUDITLINK__" localSheetId="1" hidden="1">{"fdsup://directions/FAT%20Viewer?VAR:PED=LTM&amp;VAR:AUDIT_MODE=SUMMARY&amp;VAR:PERIOD=FIXED&amp;VAR:AUDIT_ID=00000117&amp;VAR:DATE=20050818&amp;action=UPDATE&amp;creator=factset&amp;DOC_NAME=FAT:FMA_audit_SUMMARY.fat&amp;DISPLAY_STRING=Display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EBITDA&amp;VAR:CHGPERIOD=NA&amp;VAR:FQLFORMULA=FMA_EVAL_EBITDA&amp;VAR:CURRENCY=NA&amp;VAR:P=NA&amp;VAR:V=10.6","22202&amp;VAR:null=.html"}</definedName>
    <definedName name="_1107__FDSAUDITLINK__" hidden="1">{"fdsup://directions/FAT%20Viewer?VAR:PED=LTM&amp;VAR:AUDIT_MODE=SUMMARY&amp;VAR:PERIOD=FIXED&amp;VAR:AUDIT_ID=00000117&amp;VAR:DATE=20050818&amp;action=UPDATE&amp;creator=factset&amp;DOC_NAME=FAT:FMA_audit_SUMMARY.fat&amp;DISPLAY_STRING=Display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EBITDA&amp;VAR:CHGPERIOD=NA&amp;VAR:FQLFORMULA=FMA_EVAL_EBITDA&amp;VAR:CURRENCY=NA&amp;VAR:P=NA&amp;VAR:V=10.6","22202&amp;VAR:null=.html"}</definedName>
    <definedName name="_1108__FDSAUDITLINK__" localSheetId="1" hidden="1">{"fdsup://directions/FAT%20Viewer?VAR:PED=LTM&amp;VAR:AUDIT_MODE=SUMMARY&amp;VAR:PERIOD=FIXED&amp;VAR:AUDIT_ID=00000117&amp;VAR:DATE=20050817&amp;action=UPDATE&amp;creator=factset&amp;DOC_NAME=FAT:FMA_audit_SUMMARY.fat&amp;DISPLAY_STRING=Display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EBITDA&amp;VAR:CHGPERIOD=NA&amp;VAR:FQLFORMULA=FMA_EVAL_EBITDA&amp;VAR:CURRENCY=NA&amp;VAR:P=NA&amp;VAR:V=10.6","40289&amp;VAR:null=.html"}</definedName>
    <definedName name="_1108__FDSAUDITLINK__" hidden="1">{"fdsup://directions/FAT%20Viewer?VAR:PED=LTM&amp;VAR:AUDIT_MODE=SUMMARY&amp;VAR:PERIOD=FIXED&amp;VAR:AUDIT_ID=00000117&amp;VAR:DATE=20050817&amp;action=UPDATE&amp;creator=factset&amp;DOC_NAME=FAT:FMA_audit_SUMMARY.fat&amp;DISPLAY_STRING=Display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EBITDA&amp;VAR:CHGPERIOD=NA&amp;VAR:FQLFORMULA=FMA_EVAL_EBITDA&amp;VAR:CURRENCY=NA&amp;VAR:P=NA&amp;VAR:V=10.6","40289&amp;VAR:null=.html"}</definedName>
    <definedName name="_1109__FDSAUDITLINK__" localSheetId="1" hidden="1">{"fdsup://directions/FAT%20Viewer?VAR:PED=LTM&amp;VAR:AUDIT_MODE=SUMMARY&amp;VAR:PERIOD=FIXED&amp;VAR:AUDIT_ID=00000117&amp;VAR:DATE=20050816&amp;action=UPDATE&amp;creator=factset&amp;DOC_NAME=FAT:FMA_audit_SUMMARY.fat&amp;DISPLAY_STRING=Display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EBITDA&amp;VAR:CHGPERIOD=NA&amp;VAR:FQLFORMULA=FMA_EVAL_EBITDA&amp;VAR:CURRENCY=NA&amp;VAR:P=NA&amp;VAR:V=10.6","37920&amp;VAR:null=.html"}</definedName>
    <definedName name="_1109__FDSAUDITLINK__" hidden="1">{"fdsup://directions/FAT%20Viewer?VAR:PED=LTM&amp;VAR:AUDIT_MODE=SUMMARY&amp;VAR:PERIOD=FIXED&amp;VAR:AUDIT_ID=00000117&amp;VAR:DATE=20050816&amp;action=UPDATE&amp;creator=factset&amp;DOC_NAME=FAT:FMA_audit_SUMMARY.fat&amp;DISPLAY_STRING=Display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EBITDA&amp;VAR:CHGPERIOD=NA&amp;VAR:FQLFORMULA=FMA_EVAL_EBITDA&amp;VAR:CURRENCY=NA&amp;VAR:P=NA&amp;VAR:V=10.6","37920&amp;VAR:null=.html"}</definedName>
    <definedName name="_111__FDSAUDITLINK__" localSheetId="1" hidden="1">{"fdsup://directions/FAT%20Viewer?VAR:PED=LTM&amp;VAR:AUDIT_MODE=SUMMARY&amp;VAR:PERIOD=FIXED&amp;VAR:AUDIT_ID=00000117&amp;VAR:DATE=20090804&amp;action=UPDATE&amp;creator=factset&amp;DOC_NAME=FAT:FMA_audit_SUMMARY.fat&amp;DISPLAY_STRING=Display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EBITDA&amp;VAR:CHGPERIOD=NA&amp;VAR:FQLFORMULA=FMA_EVAL_EBITDA&amp;VAR:CURRENCY=NA&amp;VAR:P=NA&amp;VAR:V=9.81","9377&amp;VAR:null=.html"}</definedName>
    <definedName name="_111__FDSAUDITLINK__" hidden="1">{"fdsup://directions/FAT%20Viewer?VAR:PED=LTM&amp;VAR:AUDIT_MODE=SUMMARY&amp;VAR:PERIOD=FIXED&amp;VAR:AUDIT_ID=00000117&amp;VAR:DATE=20090804&amp;action=UPDATE&amp;creator=factset&amp;DOC_NAME=FAT:FMA_audit_SUMMARY.fat&amp;DISPLAY_STRING=Display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EBITDA&amp;VAR:CHGPERIOD=NA&amp;VAR:FQLFORMULA=FMA_EVAL_EBITDA&amp;VAR:CURRENCY=NA&amp;VAR:P=NA&amp;VAR:V=9.81","9377&amp;VAR:null=.html"}</definedName>
    <definedName name="_1110__FDSAUDITLINK__" localSheetId="1" hidden="1">{"fdsup://directions/FAT%20Viewer?VAR:PED=LTM&amp;VAR:AUDIT_MODE=SUMMARY&amp;VAR:PERIOD=FIXED&amp;VAR:AUDIT_ID=00000117&amp;VAR:DATE=20050815&amp;action=UPDATE&amp;creator=factset&amp;DOC_NAME=FAT:FMA_audit_SUMMARY.fat&amp;DISPLAY_STRING=Display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EBITDA&amp;VAR:CHGPERIOD=NA&amp;VAR:FQLFORMULA=FMA_EVAL_EBITDA&amp;VAR:CURRENCY=NA&amp;VAR:P=NA&amp;VAR:V=10.7","51614&amp;VAR:null=.html"}</definedName>
    <definedName name="_1110__FDSAUDITLINK__" hidden="1">{"fdsup://directions/FAT%20Viewer?VAR:PED=LTM&amp;VAR:AUDIT_MODE=SUMMARY&amp;VAR:PERIOD=FIXED&amp;VAR:AUDIT_ID=00000117&amp;VAR:DATE=20050815&amp;action=UPDATE&amp;creator=factset&amp;DOC_NAME=FAT:FMA_audit_SUMMARY.fat&amp;DISPLAY_STRING=Display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EBITDA&amp;VAR:CHGPERIOD=NA&amp;VAR:FQLFORMULA=FMA_EVAL_EBITDA&amp;VAR:CURRENCY=NA&amp;VAR:P=NA&amp;VAR:V=10.7","51614&amp;VAR:null=.html"}</definedName>
    <definedName name="_1111__FDSAUDITLINK__" localSheetId="1" hidden="1">{"fdsup://directions/FAT%20Viewer?VAR:PED=LTM&amp;VAR:AUDIT_MODE=SUMMARY&amp;VAR:PERIOD=FIXED&amp;VAR:AUDIT_ID=00000117&amp;VAR:DATE=20050812&amp;action=UPDATE&amp;creator=factset&amp;DOC_NAME=FAT:FMA_audit_SUMMARY.fat&amp;DISPLAY_STRING=Display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EBITDA&amp;VAR:CHGPERIOD=NA&amp;VAR:FQLFORMULA=FMA_EVAL_EBITDA&amp;VAR:CURRENCY=NA&amp;VAR:P=NA&amp;VAR:V=11.0","22943&amp;VAR:null=.html"}</definedName>
    <definedName name="_1111__FDSAUDITLINK__" hidden="1">{"fdsup://directions/FAT%20Viewer?VAR:PED=LTM&amp;VAR:AUDIT_MODE=SUMMARY&amp;VAR:PERIOD=FIXED&amp;VAR:AUDIT_ID=00000117&amp;VAR:DATE=20050812&amp;action=UPDATE&amp;creator=factset&amp;DOC_NAME=FAT:FMA_audit_SUMMARY.fat&amp;DISPLAY_STRING=Display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EBITDA&amp;VAR:CHGPERIOD=NA&amp;VAR:FQLFORMULA=FMA_EVAL_EBITDA&amp;VAR:CURRENCY=NA&amp;VAR:P=NA&amp;VAR:V=11.0","22943&amp;VAR:null=.html"}</definedName>
    <definedName name="_1112__FDSAUDITLINK__" localSheetId="1" hidden="1">{"fdsup://directions/FAT%20Viewer?VAR:PED=LTM&amp;VAR:AUDIT_MODE=SUMMARY&amp;VAR:PERIOD=FIXED&amp;VAR:AUDIT_ID=00000117&amp;VAR:DATE=20050811&amp;action=UPDATE&amp;creator=factset&amp;DOC_NAME=FAT:FMA_audit_SUMMARY.fat&amp;DISPLAY_STRING=Display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EBITDA&amp;VAR:CHGPERIOD=NA&amp;VAR:FQLFORMULA=FMA_EVAL_EBITDA&amp;VAR:CURRENCY=NA&amp;VAR:P=NA&amp;VAR:V=11.0","74972&amp;VAR:null=.html"}</definedName>
    <definedName name="_1112__FDSAUDITLINK__" hidden="1">{"fdsup://directions/FAT%20Viewer?VAR:PED=LTM&amp;VAR:AUDIT_MODE=SUMMARY&amp;VAR:PERIOD=FIXED&amp;VAR:AUDIT_ID=00000117&amp;VAR:DATE=20050811&amp;action=UPDATE&amp;creator=factset&amp;DOC_NAME=FAT:FMA_audit_SUMMARY.fat&amp;DISPLAY_STRING=Display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EBITDA&amp;VAR:CHGPERIOD=NA&amp;VAR:FQLFORMULA=FMA_EVAL_EBITDA&amp;VAR:CURRENCY=NA&amp;VAR:P=NA&amp;VAR:V=11.0","74972&amp;VAR:null=.html"}</definedName>
    <definedName name="_1113__FDSAUDITLINK__" localSheetId="1" hidden="1">{"fdsup://directions/FAT%20Viewer?VAR:PED=LTM&amp;VAR:AUDIT_MODE=SUMMARY&amp;VAR:PERIOD=FIXED&amp;VAR:AUDIT_ID=00000117&amp;VAR:DATE=20050810&amp;action=UPDATE&amp;creator=factset&amp;DOC_NAME=FAT:FMA_audit_SUMMARY.fat&amp;DISPLAY_STRING=Display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EBITDA&amp;VAR:CHGPERIOD=NA&amp;VAR:FQLFORMULA=FMA_EVAL_EBITDA&amp;VAR:CURRENCY=NA&amp;VAR:P=NA&amp;VAR:V=11.0","15056&amp;VAR:null=.html"}</definedName>
    <definedName name="_1113__FDSAUDITLINK__" hidden="1">{"fdsup://directions/FAT%20Viewer?VAR:PED=LTM&amp;VAR:AUDIT_MODE=SUMMARY&amp;VAR:PERIOD=FIXED&amp;VAR:AUDIT_ID=00000117&amp;VAR:DATE=20050810&amp;action=UPDATE&amp;creator=factset&amp;DOC_NAME=FAT:FMA_audit_SUMMARY.fat&amp;DISPLAY_STRING=Display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EBITDA&amp;VAR:CHGPERIOD=NA&amp;VAR:FQLFORMULA=FMA_EVAL_EBITDA&amp;VAR:CURRENCY=NA&amp;VAR:P=NA&amp;VAR:V=11.0","15056&amp;VAR:null=.html"}</definedName>
    <definedName name="_1114__FDSAUDITLINK__" localSheetId="1" hidden="1">{"fdsup://directions/FAT%20Viewer?VAR:PED=LTM&amp;VAR:AUDIT_MODE=SUMMARY&amp;VAR:PERIOD=FIXED&amp;VAR:AUDIT_ID=00000117&amp;VAR:DATE=20050809&amp;action=UPDATE&amp;creator=factset&amp;DOC_NAME=FAT:FMA_audit_SUMMARY.fat&amp;DISPLAY_STRING=Display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EBITDA&amp;VAR:CHGPERIOD=NA&amp;VAR:FQLFORMULA=FMA_EVAL_EBITDA&amp;VAR:CURRENCY=NA&amp;VAR:P=NA&amp;VAR:V=11.0","32852&amp;VAR:null=.html"}</definedName>
    <definedName name="_1114__FDSAUDITLINK__" hidden="1">{"fdsup://directions/FAT%20Viewer?VAR:PED=LTM&amp;VAR:AUDIT_MODE=SUMMARY&amp;VAR:PERIOD=FIXED&amp;VAR:AUDIT_ID=00000117&amp;VAR:DATE=20050809&amp;action=UPDATE&amp;creator=factset&amp;DOC_NAME=FAT:FMA_audit_SUMMARY.fat&amp;DISPLAY_STRING=Display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EBITDA&amp;VAR:CHGPERIOD=NA&amp;VAR:FQLFORMULA=FMA_EVAL_EBITDA&amp;VAR:CURRENCY=NA&amp;VAR:P=NA&amp;VAR:V=11.0","32852&amp;VAR:null=.html"}</definedName>
    <definedName name="_1115__FDSAUDITLINK__" localSheetId="1" hidden="1">{"fdsup://directions/FAT%20Viewer?VAR:PED=LTM&amp;VAR:AUDIT_MODE=SUMMARY&amp;VAR:PERIOD=FIXED&amp;VAR:AUDIT_ID=00000117&amp;VAR:DATE=20050808&amp;action=UPDATE&amp;creator=factset&amp;DOC_NAME=FAT:FMA_audit_SUMMARY.fat&amp;DISPLAY_STRING=Display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EBITDA&amp;VAR:CHGPERIOD=NA&amp;VAR:FQLFORMULA=FMA_EVAL_EBITDA&amp;VAR:CURRENCY=NA&amp;VAR:P=NA&amp;VAR:V=10.9","73843&amp;VAR:null=.html"}</definedName>
    <definedName name="_1115__FDSAUDITLINK__" hidden="1">{"fdsup://directions/FAT%20Viewer?VAR:PED=LTM&amp;VAR:AUDIT_MODE=SUMMARY&amp;VAR:PERIOD=FIXED&amp;VAR:AUDIT_ID=00000117&amp;VAR:DATE=20050808&amp;action=UPDATE&amp;creator=factset&amp;DOC_NAME=FAT:FMA_audit_SUMMARY.fat&amp;DISPLAY_STRING=Display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EBITDA&amp;VAR:CHGPERIOD=NA&amp;VAR:FQLFORMULA=FMA_EVAL_EBITDA&amp;VAR:CURRENCY=NA&amp;VAR:P=NA&amp;VAR:V=10.9","73843&amp;VAR:null=.html"}</definedName>
    <definedName name="_1116__FDSAUDITLINK__" localSheetId="1" hidden="1">{"fdsup://directions/FAT%20Viewer?VAR:PED=LTM&amp;VAR:AUDIT_MODE=SUMMARY&amp;VAR:PERIOD=FIXED&amp;VAR:AUDIT_ID=00000117&amp;VAR:DATE=20050805&amp;action=UPDATE&amp;creator=factset&amp;DOC_NAME=FAT:FMA_audit_SUMMARY.fat&amp;DISPLAY_STRING=Display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EBITDA&amp;VAR:CHGPERIOD=NA&amp;VAR:FQLFORMULA=FMA_EVAL_EBITDA&amp;VAR:CURRENCY=NA&amp;VAR:P=NA&amp;VAR:V=10.9","99619&amp;VAR:null=.html"}</definedName>
    <definedName name="_1116__FDSAUDITLINK__" hidden="1">{"fdsup://directions/FAT%20Viewer?VAR:PED=LTM&amp;VAR:AUDIT_MODE=SUMMARY&amp;VAR:PERIOD=FIXED&amp;VAR:AUDIT_ID=00000117&amp;VAR:DATE=20050805&amp;action=UPDATE&amp;creator=factset&amp;DOC_NAME=FAT:FMA_audit_SUMMARY.fat&amp;DISPLAY_STRING=Display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EBITDA&amp;VAR:CHGPERIOD=NA&amp;VAR:FQLFORMULA=FMA_EVAL_EBITDA&amp;VAR:CURRENCY=NA&amp;VAR:P=NA&amp;VAR:V=10.9","99619&amp;VAR:null=.html"}</definedName>
    <definedName name="_1117__FDSAUDITLINK__" localSheetId="1" hidden="1">{"fdsup://directions/FAT%20Viewer?VAR:PED=LTM&amp;VAR:AUDIT_MODE=SUMMARY&amp;VAR:PERIOD=FIXED&amp;VAR:AUDIT_ID=00000117&amp;VAR:DATE=20050804&amp;action=UPDATE&amp;creator=factset&amp;DOC_NAME=FAT:FMA_audit_SUMMARY.fat&amp;DISPLAY_STRING=Display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EBITDA&amp;VAR:CHGPERIOD=NA&amp;VAR:FQLFORMULA=FMA_EVAL_EBITDA&amp;VAR:CURRENCY=NA&amp;VAR:P=NA&amp;VAR:V=11.0","60610&amp;VAR:null=.html"}</definedName>
    <definedName name="_1117__FDSAUDITLINK__" hidden="1">{"fdsup://directions/FAT%20Viewer?VAR:PED=LTM&amp;VAR:AUDIT_MODE=SUMMARY&amp;VAR:PERIOD=FIXED&amp;VAR:AUDIT_ID=00000117&amp;VAR:DATE=20050804&amp;action=UPDATE&amp;creator=factset&amp;DOC_NAME=FAT:FMA_audit_SUMMARY.fat&amp;DISPLAY_STRING=Display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EBITDA&amp;VAR:CHGPERIOD=NA&amp;VAR:FQLFORMULA=FMA_EVAL_EBITDA&amp;VAR:CURRENCY=NA&amp;VAR:P=NA&amp;VAR:V=11.0","60610&amp;VAR:null=.html"}</definedName>
    <definedName name="_1118__FDSAUDITLINK__" localSheetId="1" hidden="1">{"fdsup://directions/FAT%20Viewer?VAR:PED=LTM&amp;VAR:AUDIT_MODE=SUMMARY&amp;VAR:PERIOD=FIXED&amp;VAR:AUDIT_ID=00000117&amp;VAR:DATE=20050803&amp;action=UPDATE&amp;creator=factset&amp;DOC_NAME=FAT:FMA_audit_SUMMARY.fat&amp;DISPLAY_STRING=Display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EBITDA&amp;VAR:CHGPERIOD=NA&amp;VAR:FQLFORMULA=FMA_EVAL_EBITDA&amp;VAR:CURRENCY=NA&amp;VAR:P=NA&amp;VAR:V=11.1","35274&amp;VAR:null=.html"}</definedName>
    <definedName name="_1118__FDSAUDITLINK__" hidden="1">{"fdsup://directions/FAT%20Viewer?VAR:PED=LTM&amp;VAR:AUDIT_MODE=SUMMARY&amp;VAR:PERIOD=FIXED&amp;VAR:AUDIT_ID=00000117&amp;VAR:DATE=20050803&amp;action=UPDATE&amp;creator=factset&amp;DOC_NAME=FAT:FMA_audit_SUMMARY.fat&amp;DISPLAY_STRING=Display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EBITDA&amp;VAR:CHGPERIOD=NA&amp;VAR:FQLFORMULA=FMA_EVAL_EBITDA&amp;VAR:CURRENCY=NA&amp;VAR:P=NA&amp;VAR:V=11.1","35274&amp;VAR:null=.html"}</definedName>
    <definedName name="_1119__FDSAUDITLINK__" localSheetId="1" hidden="1">{"fdsup://directions/FAT%20Viewer?VAR:PED=LTM&amp;VAR:AUDIT_MODE=SUMMARY&amp;VAR:PERIOD=FIXED&amp;VAR:AUDIT_ID=00000117&amp;VAR:DATE=20050802&amp;action=UPDATE&amp;creator=factset&amp;DOC_NAME=FAT:FMA_audit_SUMMARY.fat&amp;DISPLAY_STRING=Display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EBITDA&amp;VAR:CHGPERIOD=NA&amp;VAR:FQLFORMULA=FMA_EVAL_EBITDA&amp;VAR:CURRENCY=NA&amp;VAR:P=NA&amp;VAR:V=11.1","33485&amp;VAR:null=.html"}</definedName>
    <definedName name="_1119__FDSAUDITLINK__" hidden="1">{"fdsup://directions/FAT%20Viewer?VAR:PED=LTM&amp;VAR:AUDIT_MODE=SUMMARY&amp;VAR:PERIOD=FIXED&amp;VAR:AUDIT_ID=00000117&amp;VAR:DATE=20050802&amp;action=UPDATE&amp;creator=factset&amp;DOC_NAME=FAT:FMA_audit_SUMMARY.fat&amp;DISPLAY_STRING=Display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EBITDA&amp;VAR:CHGPERIOD=NA&amp;VAR:FQLFORMULA=FMA_EVAL_EBITDA&amp;VAR:CURRENCY=NA&amp;VAR:P=NA&amp;VAR:V=11.1","33485&amp;VAR:null=.html"}</definedName>
    <definedName name="_112__FDSAUDITLINK__" localSheetId="1" hidden="1">{"fdsup://directions/FAT%20Viewer?VAR:PED=LTM&amp;VAR:AUDIT_MODE=SUMMARY&amp;VAR:PERIOD=FIXED&amp;VAR:AUDIT_ID=00000117&amp;VAR:DATE=20090803&amp;action=UPDATE&amp;creator=factset&amp;DOC_NAME=FAT:FMA_audit_SUMMARY.fat&amp;DISPLAY_STRING=Display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EBITDA&amp;VAR:CHGPERIOD=NA&amp;VAR:FQLFORMULA=FMA_EVAL_EBITDA&amp;VAR:CURRENCY=NA&amp;VAR:P=NA&amp;VAR:V=9.81","1884&amp;VAR:null=.html"}</definedName>
    <definedName name="_112__FDSAUDITLINK__" hidden="1">{"fdsup://directions/FAT%20Viewer?VAR:PED=LTM&amp;VAR:AUDIT_MODE=SUMMARY&amp;VAR:PERIOD=FIXED&amp;VAR:AUDIT_ID=00000117&amp;VAR:DATE=20090803&amp;action=UPDATE&amp;creator=factset&amp;DOC_NAME=FAT:FMA_audit_SUMMARY.fat&amp;DISPLAY_STRING=Display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EBITDA&amp;VAR:CHGPERIOD=NA&amp;VAR:FQLFORMULA=FMA_EVAL_EBITDA&amp;VAR:CURRENCY=NA&amp;VAR:P=NA&amp;VAR:V=9.81","1884&amp;VAR:null=.html"}</definedName>
    <definedName name="_1120__FDSAUDITLINK__" localSheetId="1" hidden="1">{"fdsup://directions/FAT%20Viewer?VAR:PED=LTM&amp;VAR:AUDIT_MODE=SUMMARY&amp;VAR:PERIOD=FIXED&amp;VAR:AUDIT_ID=00000117&amp;VAR:DATE=20050801&amp;action=UPDATE&amp;creator=factset&amp;DOC_NAME=FAT:FMA_audit_SUMMARY.fat&amp;DISPLAY_STRING=Display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EBITDA&amp;VAR:CHGPERIOD=NA&amp;VAR:FQLFORMULA=FMA_EVAL_EBITDA&amp;VAR:CURRENCY=NA&amp;VAR:P=NA&amp;VAR:V=11.0","60980&amp;VAR:null=.html"}</definedName>
    <definedName name="_1120__FDSAUDITLINK__" hidden="1">{"fdsup://directions/FAT%20Viewer?VAR:PED=LTM&amp;VAR:AUDIT_MODE=SUMMARY&amp;VAR:PERIOD=FIXED&amp;VAR:AUDIT_ID=00000117&amp;VAR:DATE=20050801&amp;action=UPDATE&amp;creator=factset&amp;DOC_NAME=FAT:FMA_audit_SUMMARY.fat&amp;DISPLAY_STRING=Display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EBITDA&amp;VAR:CHGPERIOD=NA&amp;VAR:FQLFORMULA=FMA_EVAL_EBITDA&amp;VAR:CURRENCY=NA&amp;VAR:P=NA&amp;VAR:V=11.0","60980&amp;VAR:null=.html"}</definedName>
    <definedName name="_1121__FDSAUDITLINK__" localSheetId="1" hidden="1">{"fdsup://directions/FAT%20Viewer?VAR:PED=LTM&amp;VAR:AUDIT_MODE=SUMMARY&amp;VAR:PERIOD=FIXED&amp;VAR:AUDIT_ID=00000117&amp;VAR:DATE=20050729&amp;action=UPDATE&amp;creator=factset&amp;DOC_NAME=FAT:FMA_audit_SUMMARY.fat&amp;DISPLAY_STRING=Display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EBITDA&amp;VAR:CHGPERIOD=NA&amp;VAR:FQLFORMULA=FMA_EVAL_EBITDA&amp;VAR:CURRENCY=NA&amp;VAR:P=NA&amp;VAR:V=11.0","51680&amp;VAR:null=.html"}</definedName>
    <definedName name="_1121__FDSAUDITLINK__" hidden="1">{"fdsup://directions/FAT%20Viewer?VAR:PED=LTM&amp;VAR:AUDIT_MODE=SUMMARY&amp;VAR:PERIOD=FIXED&amp;VAR:AUDIT_ID=00000117&amp;VAR:DATE=20050729&amp;action=UPDATE&amp;creator=factset&amp;DOC_NAME=FAT:FMA_audit_SUMMARY.fat&amp;DISPLAY_STRING=Display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EBITDA&amp;VAR:CHGPERIOD=NA&amp;VAR:FQLFORMULA=FMA_EVAL_EBITDA&amp;VAR:CURRENCY=NA&amp;VAR:P=NA&amp;VAR:V=11.0","51680&amp;VAR:null=.html"}</definedName>
    <definedName name="_1122__FDSAUDITLINK__" localSheetId="1" hidden="1">{"fdsup://directions/FAT%20Viewer?VAR:PED=LTM&amp;VAR:AUDIT_MODE=SUMMARY&amp;VAR:PERIOD=FIXED&amp;VAR:AUDIT_ID=00000117&amp;VAR:DATE=20050728&amp;action=UPDATE&amp;creator=factset&amp;DOC_NAME=FAT:FMA_audit_SUMMARY.fat&amp;DISPLAY_STRING=Display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EBITDA&amp;VAR:CHGPERIOD=NA&amp;VAR:FQLFORMULA=FMA_EVAL_EBITDA&amp;VAR:CURRENCY=NA&amp;VAR:P=NA&amp;VAR:V=11.1","16734&amp;VAR:null=.html"}</definedName>
    <definedName name="_1122__FDSAUDITLINK__" hidden="1">{"fdsup://directions/FAT%20Viewer?VAR:PED=LTM&amp;VAR:AUDIT_MODE=SUMMARY&amp;VAR:PERIOD=FIXED&amp;VAR:AUDIT_ID=00000117&amp;VAR:DATE=20050728&amp;action=UPDATE&amp;creator=factset&amp;DOC_NAME=FAT:FMA_audit_SUMMARY.fat&amp;DISPLAY_STRING=Display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EBITDA&amp;VAR:CHGPERIOD=NA&amp;VAR:FQLFORMULA=FMA_EVAL_EBITDA&amp;VAR:CURRENCY=NA&amp;VAR:P=NA&amp;VAR:V=11.1","16734&amp;VAR:null=.html"}</definedName>
    <definedName name="_1123__FDSAUDITLINK__" localSheetId="1" hidden="1">{"fdsup://directions/FAT%20Viewer?VAR:PED=LTM&amp;VAR:AUDIT_MODE=SUMMARY&amp;VAR:PERIOD=FIXED&amp;VAR:AUDIT_ID=00000117&amp;VAR:DATE=20050727&amp;action=UPDATE&amp;creator=factset&amp;DOC_NAME=FAT:FMA_audit_SUMMARY.fat&amp;DISPLAY_STRING=Display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EBITDA&amp;VAR:CHGPERIOD=NA&amp;VAR:FQLFORMULA=FMA_EVAL_EBITDA&amp;VAR:CURRENCY=NA&amp;VAR:P=NA&amp;VAR:V=11.0","57517&amp;VAR:null=.html"}</definedName>
    <definedName name="_1123__FDSAUDITLINK__" hidden="1">{"fdsup://directions/FAT%20Viewer?VAR:PED=LTM&amp;VAR:AUDIT_MODE=SUMMARY&amp;VAR:PERIOD=FIXED&amp;VAR:AUDIT_ID=00000117&amp;VAR:DATE=20050727&amp;action=UPDATE&amp;creator=factset&amp;DOC_NAME=FAT:FMA_audit_SUMMARY.fat&amp;DISPLAY_STRING=Display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EBITDA&amp;VAR:CHGPERIOD=NA&amp;VAR:FQLFORMULA=FMA_EVAL_EBITDA&amp;VAR:CURRENCY=NA&amp;VAR:P=NA&amp;VAR:V=11.0","57517&amp;VAR:null=.html"}</definedName>
    <definedName name="_1124__FDSAUDITLINK__" localSheetId="1" hidden="1">{"fdsup://directions/FAT%20Viewer?VAR:PED=LTM&amp;VAR:AUDIT_MODE=SUMMARY&amp;VAR:PERIOD=FIXED&amp;VAR:AUDIT_ID=00000117&amp;VAR:DATE=20050726&amp;action=UPDATE&amp;creator=factset&amp;DOC_NAME=FAT:FMA_audit_SUMMARY.fat&amp;DISPLAY_STRING=Display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EBITDA&amp;VAR:CHGPERIOD=NA&amp;VAR:FQLFORMULA=FMA_EVAL_EBITDA&amp;VAR:CURRENCY=NA&amp;VAR:P=NA&amp;VAR:V=10.9","99905&amp;VAR:null=.html"}</definedName>
    <definedName name="_1124__FDSAUDITLINK__" hidden="1">{"fdsup://directions/FAT%20Viewer?VAR:PED=LTM&amp;VAR:AUDIT_MODE=SUMMARY&amp;VAR:PERIOD=FIXED&amp;VAR:AUDIT_ID=00000117&amp;VAR:DATE=20050726&amp;action=UPDATE&amp;creator=factset&amp;DOC_NAME=FAT:FMA_audit_SUMMARY.fat&amp;DISPLAY_STRING=Display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EBITDA&amp;VAR:CHGPERIOD=NA&amp;VAR:FQLFORMULA=FMA_EVAL_EBITDA&amp;VAR:CURRENCY=NA&amp;VAR:P=NA&amp;VAR:V=10.9","99905&amp;VAR:null=.html"}</definedName>
    <definedName name="_1125__FDSAUDITLINK__" localSheetId="1" hidden="1">{"fdsup://directions/FAT%20Viewer?VAR:PED=LTM&amp;VAR:AUDIT_MODE=SUMMARY&amp;VAR:PERIOD=FIXED&amp;VAR:AUDIT_ID=00000117&amp;VAR:DATE=20050725&amp;action=UPDATE&amp;creator=factset&amp;DOC_NAME=FAT:FMA_audit_SUMMARY.fat&amp;DISPLAY_STRING=Display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EBITDA&amp;VAR:CHGPERIOD=NA&amp;VAR:FQLFORMULA=FMA_EVAL_EBITDA&amp;VAR:CURRENCY=NA&amp;VAR:P=NA&amp;VAR:V=10.9","88955&amp;VAR:null=.html"}</definedName>
    <definedName name="_1125__FDSAUDITLINK__" hidden="1">{"fdsup://directions/FAT%20Viewer?VAR:PED=LTM&amp;VAR:AUDIT_MODE=SUMMARY&amp;VAR:PERIOD=FIXED&amp;VAR:AUDIT_ID=00000117&amp;VAR:DATE=20050725&amp;action=UPDATE&amp;creator=factset&amp;DOC_NAME=FAT:FMA_audit_SUMMARY.fat&amp;DISPLAY_STRING=Display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EBITDA&amp;VAR:CHGPERIOD=NA&amp;VAR:FQLFORMULA=FMA_EVAL_EBITDA&amp;VAR:CURRENCY=NA&amp;VAR:P=NA&amp;VAR:V=10.9","88955&amp;VAR:null=.html"}</definedName>
    <definedName name="_1126__FDSAUDITLINK__" localSheetId="1" hidden="1">{"fdsup://directions/FAT%20Viewer?VAR:PED=LTM&amp;VAR:AUDIT_MODE=SUMMARY&amp;VAR:PERIOD=FIXED&amp;VAR:AUDIT_ID=00000117&amp;VAR:DATE=20050722&amp;action=UPDATE&amp;creator=factset&amp;DOC_NAME=FAT:FMA_audit_SUMMARY.fat&amp;DISPLAY_STRING=Display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EBITDA&amp;VAR:CHGPERIOD=NA&amp;VAR:FQLFORMULA=FMA_EVAL_EBITDA&amp;VAR:CURRENCY=NA&amp;VAR:P=NA&amp;VAR:V=11.0","24913&amp;VAR:null=.html"}</definedName>
    <definedName name="_1126__FDSAUDITLINK__" hidden="1">{"fdsup://directions/FAT%20Viewer?VAR:PED=LTM&amp;VAR:AUDIT_MODE=SUMMARY&amp;VAR:PERIOD=FIXED&amp;VAR:AUDIT_ID=00000117&amp;VAR:DATE=20050722&amp;action=UPDATE&amp;creator=factset&amp;DOC_NAME=FAT:FMA_audit_SUMMARY.fat&amp;DISPLAY_STRING=Display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EBITDA&amp;VAR:CHGPERIOD=NA&amp;VAR:FQLFORMULA=FMA_EVAL_EBITDA&amp;VAR:CURRENCY=NA&amp;VAR:P=NA&amp;VAR:V=11.0","24913&amp;VAR:null=.html"}</definedName>
    <definedName name="_1127__FDSAUDITLINK__" localSheetId="1" hidden="1">{"fdsup://directions/FAT%20Viewer?VAR:PED=LTM&amp;VAR:AUDIT_MODE=SUMMARY&amp;VAR:PERIOD=FIXED&amp;VAR:AUDIT_ID=00000117&amp;VAR:DATE=20050721&amp;action=UPDATE&amp;creator=factset&amp;DOC_NAME=FAT:FMA_audit_SUMMARY.fat&amp;DISPLAY_STRING=Display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EBITDA&amp;VAR:CHGPERIOD=NA&amp;VAR:FQLFORMULA=FMA_EVAL_EBITDA&amp;VAR:CURRENCY=NA&amp;VAR:P=NA&amp;VAR:V=10.9","81174&amp;VAR:null=.html"}</definedName>
    <definedName name="_1127__FDSAUDITLINK__" hidden="1">{"fdsup://directions/FAT%20Viewer?VAR:PED=LTM&amp;VAR:AUDIT_MODE=SUMMARY&amp;VAR:PERIOD=FIXED&amp;VAR:AUDIT_ID=00000117&amp;VAR:DATE=20050721&amp;action=UPDATE&amp;creator=factset&amp;DOC_NAME=FAT:FMA_audit_SUMMARY.fat&amp;DISPLAY_STRING=Display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EBITDA&amp;VAR:CHGPERIOD=NA&amp;VAR:FQLFORMULA=FMA_EVAL_EBITDA&amp;VAR:CURRENCY=NA&amp;VAR:P=NA&amp;VAR:V=10.9","81174&amp;VAR:null=.html"}</definedName>
    <definedName name="_1128__FDSAUDITLINK__" localSheetId="1" hidden="1">{"fdsup://directions/FAT%20Viewer?VAR:PED=LTM&amp;VAR:AUDIT_MODE=SUMMARY&amp;VAR:PERIOD=FIXED&amp;VAR:AUDIT_ID=00000117&amp;VAR:DATE=20050720&amp;action=UPDATE&amp;creator=factset&amp;DOC_NAME=FAT:FMA_audit_SUMMARY.fat&amp;DISPLAY_STRING=Display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EBITDA&amp;VAR:CHGPERIOD=NA&amp;VAR:FQLFORMULA=FMA_EVAL_EBITDA&amp;VAR:CURRENCY=NA&amp;VAR:P=NA&amp;VAR:V=11.0","38071&amp;VAR:null=.html"}</definedName>
    <definedName name="_1128__FDSAUDITLINK__" hidden="1">{"fdsup://directions/FAT%20Viewer?VAR:PED=LTM&amp;VAR:AUDIT_MODE=SUMMARY&amp;VAR:PERIOD=FIXED&amp;VAR:AUDIT_ID=00000117&amp;VAR:DATE=20050720&amp;action=UPDATE&amp;creator=factset&amp;DOC_NAME=FAT:FMA_audit_SUMMARY.fat&amp;DISPLAY_STRING=Display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EBITDA&amp;VAR:CHGPERIOD=NA&amp;VAR:FQLFORMULA=FMA_EVAL_EBITDA&amp;VAR:CURRENCY=NA&amp;VAR:P=NA&amp;VAR:V=11.0","38071&amp;VAR:null=.html"}</definedName>
    <definedName name="_1129__FDSAUDITLINK__" localSheetId="1" hidden="1">{"fdsup://directions/FAT%20Viewer?VAR:PED=LTM&amp;VAR:AUDIT_MODE=SUMMARY&amp;VAR:PERIOD=FIXED&amp;VAR:AUDIT_ID=00000117&amp;VAR:DATE=20050719&amp;action=UPDATE&amp;creator=factset&amp;DOC_NAME=FAT:FMA_audit_SUMMARY.fat&amp;DISPLAY_STRING=Display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EBITDA&amp;VAR:CHGPERIOD=NA&amp;VAR:FQLFORMULA=FMA_EVAL_EBITDA&amp;VAR:CURRENCY=NA&amp;VAR:P=NA&amp;VAR:V=10.9","96077&amp;VAR:null=.html"}</definedName>
    <definedName name="_1129__FDSAUDITLINK__" hidden="1">{"fdsup://directions/FAT%20Viewer?VAR:PED=LTM&amp;VAR:AUDIT_MODE=SUMMARY&amp;VAR:PERIOD=FIXED&amp;VAR:AUDIT_ID=00000117&amp;VAR:DATE=20050719&amp;action=UPDATE&amp;creator=factset&amp;DOC_NAME=FAT:FMA_audit_SUMMARY.fat&amp;DISPLAY_STRING=Display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EBITDA&amp;VAR:CHGPERIOD=NA&amp;VAR:FQLFORMULA=FMA_EVAL_EBITDA&amp;VAR:CURRENCY=NA&amp;VAR:P=NA&amp;VAR:V=10.9","96077&amp;VAR:null=.html"}</definedName>
    <definedName name="_113__FDSAUDITLINK__" localSheetId="1" hidden="1">{"fdsup://directions/FAT%20Viewer?VAR:PED=LTM&amp;VAR:AUDIT_MODE=SUMMARY&amp;VAR:PERIOD=FIXED&amp;VAR:AUDIT_ID=00000117&amp;VAR:DATE=20090731&amp;action=UPDATE&amp;creator=factset&amp;DOC_NAME=FAT:FMA_audit_SUMMARY.fat&amp;DISPLAY_STRING=Display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EBITDA&amp;VAR:CHGPERIOD=NA&amp;VAR:FQLFORMULA=FMA_EVAL_EBITDA&amp;VAR:CURRENCY=NA&amp;VAR:P=NA&amp;VAR:V=9.71","4161&amp;VAR:null=.html"}</definedName>
    <definedName name="_113__FDSAUDITLINK__" hidden="1">{"fdsup://directions/FAT%20Viewer?VAR:PED=LTM&amp;VAR:AUDIT_MODE=SUMMARY&amp;VAR:PERIOD=FIXED&amp;VAR:AUDIT_ID=00000117&amp;VAR:DATE=20090731&amp;action=UPDATE&amp;creator=factset&amp;DOC_NAME=FAT:FMA_audit_SUMMARY.fat&amp;DISPLAY_STRING=Display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EBITDA&amp;VAR:CHGPERIOD=NA&amp;VAR:FQLFORMULA=FMA_EVAL_EBITDA&amp;VAR:CURRENCY=NA&amp;VAR:P=NA&amp;VAR:V=9.71","4161&amp;VAR:null=.html"}</definedName>
    <definedName name="_1130__FDSAUDITLINK__" localSheetId="1" hidden="1">{"fdsup://directions/FAT%20Viewer?VAR:PED=LTM&amp;VAR:AUDIT_MODE=SUMMARY&amp;VAR:PERIOD=FIXED&amp;VAR:AUDIT_ID=00000117&amp;VAR:DATE=20050718&amp;action=UPDATE&amp;creator=factset&amp;DOC_NAME=FAT:FMA_audit_SUMMARY.fat&amp;DISPLAY_STRING=Display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EBITDA&amp;VAR:CHGPERIOD=NA&amp;VAR:FQLFORMULA=FMA_EVAL_EBITDA&amp;VAR:CURRENCY=NA&amp;VAR:P=NA&amp;VAR:V=10.9","15035&amp;VAR:null=.html"}</definedName>
    <definedName name="_1130__FDSAUDITLINK__" hidden="1">{"fdsup://directions/FAT%20Viewer?VAR:PED=LTM&amp;VAR:AUDIT_MODE=SUMMARY&amp;VAR:PERIOD=FIXED&amp;VAR:AUDIT_ID=00000117&amp;VAR:DATE=20050718&amp;action=UPDATE&amp;creator=factset&amp;DOC_NAME=FAT:FMA_audit_SUMMARY.fat&amp;DISPLAY_STRING=Display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EBITDA&amp;VAR:CHGPERIOD=NA&amp;VAR:FQLFORMULA=FMA_EVAL_EBITDA&amp;VAR:CURRENCY=NA&amp;VAR:P=NA&amp;VAR:V=10.9","15035&amp;VAR:null=.html"}</definedName>
    <definedName name="_1131__FDSAUDITLINK__" localSheetId="1" hidden="1">{"fdsup://directions/FAT%20Viewer?VAR:PED=LTM&amp;VAR:AUDIT_MODE=SUMMARY&amp;VAR:PERIOD=FIXED&amp;VAR:AUDIT_ID=00000117&amp;VAR:DATE=20050715&amp;action=UPDATE&amp;creator=factset&amp;DOC_NAME=FAT:FMA_audit_SUMMARY.fat&amp;DISPLAY_STRING=Display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EBITDA&amp;VAR:CHGPERIOD=NA&amp;VAR:FQLFORMULA=FMA_EVAL_EBITDA&amp;VAR:CURRENCY=NA&amp;VAR:P=NA&amp;VAR:V=10.9","51386&amp;VAR:null=.html"}</definedName>
    <definedName name="_1131__FDSAUDITLINK__" hidden="1">{"fdsup://directions/FAT%20Viewer?VAR:PED=LTM&amp;VAR:AUDIT_MODE=SUMMARY&amp;VAR:PERIOD=FIXED&amp;VAR:AUDIT_ID=00000117&amp;VAR:DATE=20050715&amp;action=UPDATE&amp;creator=factset&amp;DOC_NAME=FAT:FMA_audit_SUMMARY.fat&amp;DISPLAY_STRING=Display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EBITDA&amp;VAR:CHGPERIOD=NA&amp;VAR:FQLFORMULA=FMA_EVAL_EBITDA&amp;VAR:CURRENCY=NA&amp;VAR:P=NA&amp;VAR:V=10.9","51386&amp;VAR:null=.html"}</definedName>
    <definedName name="_1132__FDSAUDITLINK__" localSheetId="1" hidden="1">{"fdsup://directions/FAT%20Viewer?VAR:PED=LTM&amp;VAR:AUDIT_MODE=SUMMARY&amp;VAR:PERIOD=FIXED&amp;VAR:AUDIT_ID=00000117&amp;VAR:DATE=20050714&amp;action=UPDATE&amp;creator=factset&amp;DOC_NAME=FAT:FMA_audit_SUMMARY.fat&amp;DISPLAY_STRING=Display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EBITDA&amp;VAR:CHGPERIOD=NA&amp;VAR:FQLFORMULA=FMA_EVAL_EBITDA&amp;VAR:CURRENCY=NA&amp;VAR:P=NA&amp;VAR:V=10.9","42324&amp;VAR:null=.html"}</definedName>
    <definedName name="_1132__FDSAUDITLINK__" hidden="1">{"fdsup://directions/FAT%20Viewer?VAR:PED=LTM&amp;VAR:AUDIT_MODE=SUMMARY&amp;VAR:PERIOD=FIXED&amp;VAR:AUDIT_ID=00000117&amp;VAR:DATE=20050714&amp;action=UPDATE&amp;creator=factset&amp;DOC_NAME=FAT:FMA_audit_SUMMARY.fat&amp;DISPLAY_STRING=Display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EBITDA&amp;VAR:CHGPERIOD=NA&amp;VAR:FQLFORMULA=FMA_EVAL_EBITDA&amp;VAR:CURRENCY=NA&amp;VAR:P=NA&amp;VAR:V=10.9","42324&amp;VAR:null=.html"}</definedName>
    <definedName name="_1133__FDSAUDITLINK__" localSheetId="1" hidden="1">{"fdsup://directions/FAT%20Viewer?VAR:PED=LTM&amp;VAR:AUDIT_MODE=SUMMARY&amp;VAR:PERIOD=FIXED&amp;VAR:AUDIT_ID=00000117&amp;VAR:DATE=20050713&amp;action=UPDATE&amp;creator=factset&amp;DOC_NAME=FAT:FMA_audit_SUMMARY.fat&amp;DISPLAY_STRING=Display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EBITDA&amp;VAR:CHGPERIOD=NA&amp;VAR:FQLFORMULA=FMA_EVAL_EBITDA&amp;VAR:CURRENCY=NA&amp;VAR:P=NA&amp;VAR:V=10.9","62220&amp;VAR:null=.html"}</definedName>
    <definedName name="_1133__FDSAUDITLINK__" hidden="1">{"fdsup://directions/FAT%20Viewer?VAR:PED=LTM&amp;VAR:AUDIT_MODE=SUMMARY&amp;VAR:PERIOD=FIXED&amp;VAR:AUDIT_ID=00000117&amp;VAR:DATE=20050713&amp;action=UPDATE&amp;creator=factset&amp;DOC_NAME=FAT:FMA_audit_SUMMARY.fat&amp;DISPLAY_STRING=Display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EBITDA&amp;VAR:CHGPERIOD=NA&amp;VAR:FQLFORMULA=FMA_EVAL_EBITDA&amp;VAR:CURRENCY=NA&amp;VAR:P=NA&amp;VAR:V=10.9","62220&amp;VAR:null=.html"}</definedName>
    <definedName name="_1134__FDSAUDITLINK__" localSheetId="1" hidden="1">{"fdsup://directions/FAT%20Viewer?VAR:PED=LTM&amp;VAR:AUDIT_MODE=SUMMARY&amp;VAR:PERIOD=FIXED&amp;VAR:AUDIT_ID=00000117&amp;VAR:DATE=20050712&amp;action=UPDATE&amp;creator=factset&amp;DOC_NAME=FAT:FMA_audit_SUMMARY.fat&amp;DISPLAY_STRING=Display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EBITDA&amp;VAR:CHGPERIOD=NA&amp;VAR:FQLFORMULA=FMA_EVAL_EBITDA&amp;VAR:CURRENCY=NA&amp;VAR:P=NA&amp;VAR:V=10.9","58007&amp;VAR:null=.html"}</definedName>
    <definedName name="_1134__FDSAUDITLINK__" hidden="1">{"fdsup://directions/FAT%20Viewer?VAR:PED=LTM&amp;VAR:AUDIT_MODE=SUMMARY&amp;VAR:PERIOD=FIXED&amp;VAR:AUDIT_ID=00000117&amp;VAR:DATE=20050712&amp;action=UPDATE&amp;creator=factset&amp;DOC_NAME=FAT:FMA_audit_SUMMARY.fat&amp;DISPLAY_STRING=Display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EBITDA&amp;VAR:CHGPERIOD=NA&amp;VAR:FQLFORMULA=FMA_EVAL_EBITDA&amp;VAR:CURRENCY=NA&amp;VAR:P=NA&amp;VAR:V=10.9","58007&amp;VAR:null=.html"}</definedName>
    <definedName name="_1135__FDSAUDITLINK__" localSheetId="1" hidden="1">{"fdsup://directions/FAT%20Viewer?VAR:PED=LTM&amp;VAR:AUDIT_MODE=SUMMARY&amp;VAR:PERIOD=FIXED&amp;VAR:AUDIT_ID=00000117&amp;VAR:DATE=20050711&amp;action=UPDATE&amp;creator=factset&amp;DOC_NAME=FAT:FMA_audit_SUMMARY.fat&amp;DISPLAY_STRING=Display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EBITDA&amp;VAR:CHGPERIOD=NA&amp;VAR:FQLFORMULA=FMA_EVAL_EBITDA&amp;VAR:CURRENCY=NA&amp;VAR:P=NA&amp;VAR:V=10.9","34822&amp;VAR:null=.html"}</definedName>
    <definedName name="_1135__FDSAUDITLINK__" hidden="1">{"fdsup://directions/FAT%20Viewer?VAR:PED=LTM&amp;VAR:AUDIT_MODE=SUMMARY&amp;VAR:PERIOD=FIXED&amp;VAR:AUDIT_ID=00000117&amp;VAR:DATE=20050711&amp;action=UPDATE&amp;creator=factset&amp;DOC_NAME=FAT:FMA_audit_SUMMARY.fat&amp;DISPLAY_STRING=Display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EBITDA&amp;VAR:CHGPERIOD=NA&amp;VAR:FQLFORMULA=FMA_EVAL_EBITDA&amp;VAR:CURRENCY=NA&amp;VAR:P=NA&amp;VAR:V=10.9","34822&amp;VAR:null=.html"}</definedName>
    <definedName name="_1136__FDSAUDITLINK__" localSheetId="1" hidden="1">{"fdsup://directions/FAT%20Viewer?VAR:PED=LTM&amp;VAR:AUDIT_MODE=SUMMARY&amp;VAR:PERIOD=FIXED&amp;VAR:AUDIT_ID=00000117&amp;VAR:DATE=20050708&amp;action=UPDATE&amp;creator=factset&amp;DOC_NAME=FAT:FMA_audit_SUMMARY.fat&amp;DISPLAY_STRING=Display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EBITDA&amp;VAR:CHGPERIOD=NA&amp;VAR:FQLFORMULA=FMA_EVAL_EBITDA&amp;VAR:CURRENCY=NA&amp;VAR:P=NA&amp;VAR:V=10.8","74926&amp;VAR:null=.html"}</definedName>
    <definedName name="_1136__FDSAUDITLINK__" hidden="1">{"fdsup://directions/FAT%20Viewer?VAR:PED=LTM&amp;VAR:AUDIT_MODE=SUMMARY&amp;VAR:PERIOD=FIXED&amp;VAR:AUDIT_ID=00000117&amp;VAR:DATE=20050708&amp;action=UPDATE&amp;creator=factset&amp;DOC_NAME=FAT:FMA_audit_SUMMARY.fat&amp;DISPLAY_STRING=Display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EBITDA&amp;VAR:CHGPERIOD=NA&amp;VAR:FQLFORMULA=FMA_EVAL_EBITDA&amp;VAR:CURRENCY=NA&amp;VAR:P=NA&amp;VAR:V=10.8","74926&amp;VAR:null=.html"}</definedName>
    <definedName name="_1137__FDSAUDITLINK__" localSheetId="1" hidden="1">{"fdsup://directions/FAT%20Viewer?VAR:PED=LTM&amp;VAR:AUDIT_MODE=SUMMARY&amp;VAR:PERIOD=FIXED&amp;VAR:AUDIT_ID=00000117&amp;VAR:DATE=20050707&amp;action=UPDATE&amp;creator=factset&amp;DOC_NAME=FAT:FMA_audit_SUMMARY.fat&amp;DISPLAY_STRING=Display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EBITDA&amp;VAR:CHGPERIOD=NA&amp;VAR:FQLFORMULA=FMA_EVAL_EBITDA&amp;VAR:CURRENCY=NA&amp;VAR:P=NA&amp;VAR:V=10.7","70804&amp;VAR:null=.html"}</definedName>
    <definedName name="_1137__FDSAUDITLINK__" hidden="1">{"fdsup://directions/FAT%20Viewer?VAR:PED=LTM&amp;VAR:AUDIT_MODE=SUMMARY&amp;VAR:PERIOD=FIXED&amp;VAR:AUDIT_ID=00000117&amp;VAR:DATE=20050707&amp;action=UPDATE&amp;creator=factset&amp;DOC_NAME=FAT:FMA_audit_SUMMARY.fat&amp;DISPLAY_STRING=Display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EBITDA&amp;VAR:CHGPERIOD=NA&amp;VAR:FQLFORMULA=FMA_EVAL_EBITDA&amp;VAR:CURRENCY=NA&amp;VAR:P=NA&amp;VAR:V=10.7","70804&amp;VAR:null=.html"}</definedName>
    <definedName name="_1138__FDSAUDITLINK__" localSheetId="1" hidden="1">{"fdsup://directions/FAT%20Viewer?VAR:PED=LTM&amp;VAR:AUDIT_MODE=SUMMARY&amp;VAR:PERIOD=FIXED&amp;VAR:AUDIT_ID=00000117&amp;VAR:DATE=20050706&amp;action=UPDATE&amp;creator=factset&amp;DOC_NAME=FAT:FMA_audit_SUMMARY.fat&amp;DISPLAY_STRING=Display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EBITDA&amp;VAR:CHGPERIOD=NA&amp;VAR:FQLFORMULA=FMA_EVAL_EBITDA&amp;VAR:CURRENCY=NA&amp;VAR:P=NA&amp;VAR:V=10.7","44042&amp;VAR:null=.html"}</definedName>
    <definedName name="_1138__FDSAUDITLINK__" hidden="1">{"fdsup://directions/FAT%20Viewer?VAR:PED=LTM&amp;VAR:AUDIT_MODE=SUMMARY&amp;VAR:PERIOD=FIXED&amp;VAR:AUDIT_ID=00000117&amp;VAR:DATE=20050706&amp;action=UPDATE&amp;creator=factset&amp;DOC_NAME=FAT:FMA_audit_SUMMARY.fat&amp;DISPLAY_STRING=Display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EBITDA&amp;VAR:CHGPERIOD=NA&amp;VAR:FQLFORMULA=FMA_EVAL_EBITDA&amp;VAR:CURRENCY=NA&amp;VAR:P=NA&amp;VAR:V=10.7","44042&amp;VAR:null=.html"}</definedName>
    <definedName name="_1139__FDSAUDITLINK__" localSheetId="1" hidden="1">{"fdsup://directions/FAT%20Viewer?VAR:PED=LTM&amp;VAR:AUDIT_MODE=SUMMARY&amp;VAR:PERIOD=FIXED&amp;VAR:AUDIT_ID=00000117&amp;VAR:DATE=20050705&amp;action=UPDATE&amp;creator=factset&amp;DOC_NAME=FAT:FMA_audit_SUMMARY.fat&amp;DISPLAY_STRING=Display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EBITDA&amp;VAR:CHGPERIOD=NA&amp;VAR:FQLFORMULA=FMA_EVAL_EBITDA&amp;VAR:CURRENCY=NA&amp;VAR:P=NA&amp;VAR:V=10.8","15260&amp;VAR:null=.html"}</definedName>
    <definedName name="_1139__FDSAUDITLINK__" hidden="1">{"fdsup://directions/FAT%20Viewer?VAR:PED=LTM&amp;VAR:AUDIT_MODE=SUMMARY&amp;VAR:PERIOD=FIXED&amp;VAR:AUDIT_ID=00000117&amp;VAR:DATE=20050705&amp;action=UPDATE&amp;creator=factset&amp;DOC_NAME=FAT:FMA_audit_SUMMARY.fat&amp;DISPLAY_STRING=Display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EBITDA&amp;VAR:CHGPERIOD=NA&amp;VAR:FQLFORMULA=FMA_EVAL_EBITDA&amp;VAR:CURRENCY=NA&amp;VAR:P=NA&amp;VAR:V=10.8","15260&amp;VAR:null=.html"}</definedName>
    <definedName name="_114__FDSAUDITLINK__" localSheetId="1" hidden="1">{"fdsup://directions/FAT%20Viewer?VAR:PED=LTM&amp;VAR:AUDIT_MODE=SUMMARY&amp;VAR:PERIOD=FIXED&amp;VAR:AUDIT_ID=00000117&amp;VAR:DATE=20090730&amp;action=UPDATE&amp;creator=factset&amp;DOC_NAME=FAT:FMA_audit_SUMMARY.fat&amp;DISPLAY_STRING=Display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EBITDA&amp;VAR:CHGPERIOD=NA&amp;VAR:FQLFORMULA=FMA_EVAL_EBITDA&amp;VAR:CURRENCY=NA&amp;VAR:P=NA&amp;VAR:V=9.71","8967&amp;VAR:null=.html"}</definedName>
    <definedName name="_114__FDSAUDITLINK__" hidden="1">{"fdsup://directions/FAT%20Viewer?VAR:PED=LTM&amp;VAR:AUDIT_MODE=SUMMARY&amp;VAR:PERIOD=FIXED&amp;VAR:AUDIT_ID=00000117&amp;VAR:DATE=20090730&amp;action=UPDATE&amp;creator=factset&amp;DOC_NAME=FAT:FMA_audit_SUMMARY.fat&amp;DISPLAY_STRING=Display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EBITDA&amp;VAR:CHGPERIOD=NA&amp;VAR:FQLFORMULA=FMA_EVAL_EBITDA&amp;VAR:CURRENCY=NA&amp;VAR:P=NA&amp;VAR:V=9.71","8967&amp;VAR:null=.html"}</definedName>
    <definedName name="_1140__FDSAUDITLINK__" localSheetId="1" hidden="1">{"fdsup://directions/FAT%20Viewer?VAR:PED=LTM&amp;VAR:AUDIT_MODE=SUMMARY&amp;VAR:PERIOD=FIXED&amp;VAR:AUDIT_ID=00000117&amp;VAR:DATE=20050701&amp;action=UPDATE&amp;creator=factset&amp;DOC_NAME=FAT:FMA_audit_SUMMARY.fat&amp;DISPLAY_STRING=Display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EBITDA&amp;VAR:CHGPERIOD=NA&amp;VAR:FQLFORMULA=FMA_EVAL_EBITDA&amp;VAR:CURRENCY=NA&amp;VAR:P=NA&amp;VAR:V=10.7","32077&amp;VAR:null=.html"}</definedName>
    <definedName name="_1140__FDSAUDITLINK__" hidden="1">{"fdsup://directions/FAT%20Viewer?VAR:PED=LTM&amp;VAR:AUDIT_MODE=SUMMARY&amp;VAR:PERIOD=FIXED&amp;VAR:AUDIT_ID=00000117&amp;VAR:DATE=20050701&amp;action=UPDATE&amp;creator=factset&amp;DOC_NAME=FAT:FMA_audit_SUMMARY.fat&amp;DISPLAY_STRING=Display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EBITDA&amp;VAR:CHGPERIOD=NA&amp;VAR:FQLFORMULA=FMA_EVAL_EBITDA&amp;VAR:CURRENCY=NA&amp;VAR:P=NA&amp;VAR:V=10.7","32077&amp;VAR:null=.html"}</definedName>
    <definedName name="_1141__FDSAUDITLINK__" localSheetId="1" hidden="1">{"fdsup://directions/FAT%20Viewer?VAR:PED=LTM&amp;VAR:AUDIT_MODE=SUMMARY&amp;VAR:PERIOD=FIXED&amp;VAR:AUDIT_ID=00000117&amp;VAR:DATE=20050630&amp;action=UPDATE&amp;creator=factset&amp;DOC_NAME=FAT:FMA_audit_SUMMARY.fat&amp;DISPLAY_STRING=Display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EBITDA&amp;VAR:CHGPERIOD=NA&amp;VAR:FQLFORMULA=FMA_EVAL_EBITDA&amp;VAR:CURRENCY=NA&amp;VAR:P=NA&amp;VAR:V=10.7","00998&amp;VAR:null=.html"}</definedName>
    <definedName name="_1141__FDSAUDITLINK__" hidden="1">{"fdsup://directions/FAT%20Viewer?VAR:PED=LTM&amp;VAR:AUDIT_MODE=SUMMARY&amp;VAR:PERIOD=FIXED&amp;VAR:AUDIT_ID=00000117&amp;VAR:DATE=20050630&amp;action=UPDATE&amp;creator=factset&amp;DOC_NAME=FAT:FMA_audit_SUMMARY.fat&amp;DISPLAY_STRING=Display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EBITDA&amp;VAR:CHGPERIOD=NA&amp;VAR:FQLFORMULA=FMA_EVAL_EBITDA&amp;VAR:CURRENCY=NA&amp;VAR:P=NA&amp;VAR:V=10.7","00998&amp;VAR:null=.html"}</definedName>
    <definedName name="_1142__FDSAUDITLINK__" localSheetId="1" hidden="1">{"fdsup://directions/FAT%20Viewer?VAR:PED=LTM&amp;VAR:AUDIT_MODE=SUMMARY&amp;VAR:PERIOD=FIXED&amp;VAR:AUDIT_ID=00000117&amp;VAR:DATE=20050629&amp;action=UPDATE&amp;creator=factset&amp;DOC_NAME=FAT:FMA_audit_SUMMARY.fat&amp;DISPLAY_STRING=Display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EBITDA&amp;VAR:CHGPERIOD=NA&amp;VAR:FQLFORMULA=FMA_EVAL_EBITDA&amp;VAR:CURRENCY=NA&amp;VAR:P=NA&amp;VAR:V=10.7","59312&amp;VAR:null=.html"}</definedName>
    <definedName name="_1142__FDSAUDITLINK__" hidden="1">{"fdsup://directions/FAT%20Viewer?VAR:PED=LTM&amp;VAR:AUDIT_MODE=SUMMARY&amp;VAR:PERIOD=FIXED&amp;VAR:AUDIT_ID=00000117&amp;VAR:DATE=20050629&amp;action=UPDATE&amp;creator=factset&amp;DOC_NAME=FAT:FMA_audit_SUMMARY.fat&amp;DISPLAY_STRING=Display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EBITDA&amp;VAR:CHGPERIOD=NA&amp;VAR:FQLFORMULA=FMA_EVAL_EBITDA&amp;VAR:CURRENCY=NA&amp;VAR:P=NA&amp;VAR:V=10.7","59312&amp;VAR:null=.html"}</definedName>
    <definedName name="_1143__FDSAUDITLINK__" localSheetId="1" hidden="1">{"fdsup://directions/FAT%20Viewer?VAR:PED=LTM&amp;VAR:AUDIT_MODE=SUMMARY&amp;VAR:PERIOD=FIXED&amp;VAR:AUDIT_ID=00000117&amp;VAR:DATE=20050628&amp;action=UPDATE&amp;creator=factset&amp;DOC_NAME=FAT:FMA_audit_SUMMARY.fat&amp;DISPLAY_STRING=Display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EBITDA&amp;VAR:CHGPERIOD=NA&amp;VAR:FQLFORMULA=FMA_EVAL_EBITDA&amp;VAR:CURRENCY=NA&amp;VAR:P=NA&amp;VAR:V=10.7","79803&amp;VAR:null=.html"}</definedName>
    <definedName name="_1143__FDSAUDITLINK__" hidden="1">{"fdsup://directions/FAT%20Viewer?VAR:PED=LTM&amp;VAR:AUDIT_MODE=SUMMARY&amp;VAR:PERIOD=FIXED&amp;VAR:AUDIT_ID=00000117&amp;VAR:DATE=20050628&amp;action=UPDATE&amp;creator=factset&amp;DOC_NAME=FAT:FMA_audit_SUMMARY.fat&amp;DISPLAY_STRING=Display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EBITDA&amp;VAR:CHGPERIOD=NA&amp;VAR:FQLFORMULA=FMA_EVAL_EBITDA&amp;VAR:CURRENCY=NA&amp;VAR:P=NA&amp;VAR:V=10.7","79803&amp;VAR:null=.html"}</definedName>
    <definedName name="_1144__FDSAUDITLINK__" localSheetId="1" hidden="1">{"fdsup://directions/FAT%20Viewer?VAR:PED=LTM&amp;VAR:AUDIT_MODE=SUMMARY&amp;VAR:PERIOD=FIXED&amp;VAR:AUDIT_ID=00000117&amp;VAR:DATE=20050627&amp;action=UPDATE&amp;creator=factset&amp;DOC_NAME=FAT:FMA_audit_SUMMARY.fat&amp;DISPLAY_STRING=Display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EBITDA&amp;VAR:CHGPERIOD=NA&amp;VAR:FQLFORMULA=FMA_EVAL_EBITDA&amp;VAR:CURRENCY=NA&amp;VAR:P=NA&amp;VAR:V=10.7","01416&amp;VAR:null=.html"}</definedName>
    <definedName name="_1144__FDSAUDITLINK__" hidden="1">{"fdsup://directions/FAT%20Viewer?VAR:PED=LTM&amp;VAR:AUDIT_MODE=SUMMARY&amp;VAR:PERIOD=FIXED&amp;VAR:AUDIT_ID=00000117&amp;VAR:DATE=20050627&amp;action=UPDATE&amp;creator=factset&amp;DOC_NAME=FAT:FMA_audit_SUMMARY.fat&amp;DISPLAY_STRING=Display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EBITDA&amp;VAR:CHGPERIOD=NA&amp;VAR:FQLFORMULA=FMA_EVAL_EBITDA&amp;VAR:CURRENCY=NA&amp;VAR:P=NA&amp;VAR:V=10.7","01416&amp;VAR:null=.html"}</definedName>
    <definedName name="_1145__FDSAUDITLINK__" localSheetId="1" hidden="1">{"fdsup://directions/FAT%20Viewer?VAR:PED=LTM&amp;VAR:AUDIT_MODE=SUMMARY&amp;VAR:PERIOD=FIXED&amp;VAR:AUDIT_ID=00000117&amp;VAR:DATE=20050624&amp;action=UPDATE&amp;creator=factset&amp;DOC_NAME=FAT:FMA_audit_SUMMARY.fat&amp;DISPLAY_STRING=Display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EBITDA&amp;VAR:CHGPERIOD=NA&amp;VAR:FQLFORMULA=FMA_EVAL_EBITDA&amp;VAR:CURRENCY=NA&amp;VAR:P=NA&amp;VAR:V=10.7","06101&amp;VAR:null=.html"}</definedName>
    <definedName name="_1145__FDSAUDITLINK__" hidden="1">{"fdsup://directions/FAT%20Viewer?VAR:PED=LTM&amp;VAR:AUDIT_MODE=SUMMARY&amp;VAR:PERIOD=FIXED&amp;VAR:AUDIT_ID=00000117&amp;VAR:DATE=20050624&amp;action=UPDATE&amp;creator=factset&amp;DOC_NAME=FAT:FMA_audit_SUMMARY.fat&amp;DISPLAY_STRING=Display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EBITDA&amp;VAR:CHGPERIOD=NA&amp;VAR:FQLFORMULA=FMA_EVAL_EBITDA&amp;VAR:CURRENCY=NA&amp;VAR:P=NA&amp;VAR:V=10.7","06101&amp;VAR:null=.html"}</definedName>
    <definedName name="_1146__FDSAUDITLINK__" localSheetId="1" hidden="1">{"fdsup://directions/FAT%20Viewer?VAR:PED=LTM&amp;VAR:AUDIT_MODE=SUMMARY&amp;VAR:PERIOD=FIXED&amp;VAR:AUDIT_ID=00000117&amp;VAR:DATE=20050623&amp;action=UPDATE&amp;creator=factset&amp;DOC_NAME=FAT:FMA_audit_SUMMARY.fat&amp;DISPLAY_STRING=Display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EBITDA&amp;VAR:CHGPERIOD=NA&amp;VAR:FQLFORMULA=FMA_EVAL_EBITDA&amp;VAR:CURRENCY=NA&amp;VAR:P=NA&amp;VAR:V=10.7","75148&amp;VAR:null=.html"}</definedName>
    <definedName name="_1146__FDSAUDITLINK__" hidden="1">{"fdsup://directions/FAT%20Viewer?VAR:PED=LTM&amp;VAR:AUDIT_MODE=SUMMARY&amp;VAR:PERIOD=FIXED&amp;VAR:AUDIT_ID=00000117&amp;VAR:DATE=20050623&amp;action=UPDATE&amp;creator=factset&amp;DOC_NAME=FAT:FMA_audit_SUMMARY.fat&amp;DISPLAY_STRING=Display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EBITDA&amp;VAR:CHGPERIOD=NA&amp;VAR:FQLFORMULA=FMA_EVAL_EBITDA&amp;VAR:CURRENCY=NA&amp;VAR:P=NA&amp;VAR:V=10.7","75148&amp;VAR:null=.html"}</definedName>
    <definedName name="_1147__FDSAUDITLINK__" localSheetId="1" hidden="1">{"fdsup://directions/FAT%20Viewer?VAR:PED=LTM&amp;VAR:AUDIT_MODE=SUMMARY&amp;VAR:PERIOD=FIXED&amp;VAR:AUDIT_ID=00000117&amp;VAR:DATE=20050622&amp;action=UPDATE&amp;creator=factset&amp;DOC_NAME=FAT:FMA_audit_SUMMARY.fat&amp;DISPLAY_STRING=Display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EBITDA&amp;VAR:CHGPERIOD=NA&amp;VAR:FQLFORMULA=FMA_EVAL_EBITDA&amp;VAR:CURRENCY=NA&amp;VAR:P=NA&amp;VAR:V=10.8","64574&amp;VAR:null=.html"}</definedName>
    <definedName name="_1147__FDSAUDITLINK__" hidden="1">{"fdsup://directions/FAT%20Viewer?VAR:PED=LTM&amp;VAR:AUDIT_MODE=SUMMARY&amp;VAR:PERIOD=FIXED&amp;VAR:AUDIT_ID=00000117&amp;VAR:DATE=20050622&amp;action=UPDATE&amp;creator=factset&amp;DOC_NAME=FAT:FMA_audit_SUMMARY.fat&amp;DISPLAY_STRING=Display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EBITDA&amp;VAR:CHGPERIOD=NA&amp;VAR:FQLFORMULA=FMA_EVAL_EBITDA&amp;VAR:CURRENCY=NA&amp;VAR:P=NA&amp;VAR:V=10.8","64574&amp;VAR:null=.html"}</definedName>
    <definedName name="_1148__FDSAUDITLINK__" localSheetId="1" hidden="1">{"fdsup://directions/FAT%20Viewer?VAR:PED=LTM&amp;VAR:AUDIT_MODE=SUMMARY&amp;VAR:PERIOD=FIXED&amp;VAR:AUDIT_ID=00000117&amp;VAR:DATE=20050621&amp;action=UPDATE&amp;creator=factset&amp;DOC_NAME=FAT:FMA_audit_SUMMARY.fat&amp;DISPLAY_STRING=Display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EBITDA&amp;VAR:CHGPERIOD=NA&amp;VAR:FQLFORMULA=FMA_EVAL_EBITDA&amp;VAR:CURRENCY=NA&amp;VAR:P=NA&amp;VAR:V=10.8","63188&amp;VAR:null=.html"}</definedName>
    <definedName name="_1148__FDSAUDITLINK__" hidden="1">{"fdsup://directions/FAT%20Viewer?VAR:PED=LTM&amp;VAR:AUDIT_MODE=SUMMARY&amp;VAR:PERIOD=FIXED&amp;VAR:AUDIT_ID=00000117&amp;VAR:DATE=20050621&amp;action=UPDATE&amp;creator=factset&amp;DOC_NAME=FAT:FMA_audit_SUMMARY.fat&amp;DISPLAY_STRING=Display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EBITDA&amp;VAR:CHGPERIOD=NA&amp;VAR:FQLFORMULA=FMA_EVAL_EBITDA&amp;VAR:CURRENCY=NA&amp;VAR:P=NA&amp;VAR:V=10.8","63188&amp;VAR:null=.html"}</definedName>
    <definedName name="_1149__FDSAUDITLINK__" localSheetId="1" hidden="1">{"fdsup://directions/FAT%20Viewer?VAR:PED=LTM&amp;VAR:AUDIT_MODE=SUMMARY&amp;VAR:PERIOD=FIXED&amp;VAR:AUDIT_ID=00000117&amp;VAR:DATE=20050620&amp;action=UPDATE&amp;creator=factset&amp;DOC_NAME=FAT:FMA_audit_SUMMARY.fat&amp;DISPLAY_STRING=Display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EBITDA&amp;VAR:CHGPERIOD=NA&amp;VAR:FQLFORMULA=FMA_EVAL_EBITDA&amp;VAR:CURRENCY=NA&amp;VAR:P=NA&amp;VAR:V=10.8","91342&amp;VAR:null=.html"}</definedName>
    <definedName name="_1149__FDSAUDITLINK__" hidden="1">{"fdsup://directions/FAT%20Viewer?VAR:PED=LTM&amp;VAR:AUDIT_MODE=SUMMARY&amp;VAR:PERIOD=FIXED&amp;VAR:AUDIT_ID=00000117&amp;VAR:DATE=20050620&amp;action=UPDATE&amp;creator=factset&amp;DOC_NAME=FAT:FMA_audit_SUMMARY.fat&amp;DISPLAY_STRING=Display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EBITDA&amp;VAR:CHGPERIOD=NA&amp;VAR:FQLFORMULA=FMA_EVAL_EBITDA&amp;VAR:CURRENCY=NA&amp;VAR:P=NA&amp;VAR:V=10.8","91342&amp;VAR:null=.html"}</definedName>
    <definedName name="_115__FDSAUDITLINK__" localSheetId="1" hidden="1">{"fdsup://directions/FAT%20Viewer?VAR:PED=LTM&amp;VAR:AUDIT_MODE=SUMMARY&amp;VAR:PERIOD=FIXED&amp;VAR:AUDIT_ID=00000117&amp;VAR:DATE=20090729&amp;action=UPDATE&amp;creator=factset&amp;DOC_NAME=FAT:FMA_audit_SUMMARY.fat&amp;DISPLAY_STRING=Display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EBITDA&amp;VAR:CHGPERIOD=NA&amp;VAR:FQLFORMULA=FMA_EVAL_EBITDA&amp;VAR:CURRENCY=NA&amp;VAR:P=NA&amp;VAR:V=9.64","1972&amp;VAR:null=.html"}</definedName>
    <definedName name="_115__FDSAUDITLINK__" hidden="1">{"fdsup://directions/FAT%20Viewer?VAR:PED=LTM&amp;VAR:AUDIT_MODE=SUMMARY&amp;VAR:PERIOD=FIXED&amp;VAR:AUDIT_ID=00000117&amp;VAR:DATE=20090729&amp;action=UPDATE&amp;creator=factset&amp;DOC_NAME=FAT:FMA_audit_SUMMARY.fat&amp;DISPLAY_STRING=Display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EBITDA&amp;VAR:CHGPERIOD=NA&amp;VAR:FQLFORMULA=FMA_EVAL_EBITDA&amp;VAR:CURRENCY=NA&amp;VAR:P=NA&amp;VAR:V=9.64","1972&amp;VAR:null=.html"}</definedName>
    <definedName name="_1150__FDSAUDITLINK__" localSheetId="1" hidden="1">{"fdsup://directions/FAT%20Viewer?VAR:PED=LTM&amp;VAR:AUDIT_MODE=SUMMARY&amp;VAR:PERIOD=FIXED&amp;VAR:AUDIT_ID=00000117&amp;VAR:DATE=20050617&amp;action=UPDATE&amp;creator=factset&amp;DOC_NAME=FAT:FMA_audit_SUMMARY.fat&amp;DISPLAY_STRING=Display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EBITDA&amp;VAR:CHGPERIOD=NA&amp;VAR:FQLFORMULA=FMA_EVAL_EBITDA&amp;VAR:CURRENCY=NA&amp;VAR:P=NA&amp;VAR:V=10.8","99090&amp;VAR:null=.html"}</definedName>
    <definedName name="_1150__FDSAUDITLINK__" hidden="1">{"fdsup://directions/FAT%20Viewer?VAR:PED=LTM&amp;VAR:AUDIT_MODE=SUMMARY&amp;VAR:PERIOD=FIXED&amp;VAR:AUDIT_ID=00000117&amp;VAR:DATE=20050617&amp;action=UPDATE&amp;creator=factset&amp;DOC_NAME=FAT:FMA_audit_SUMMARY.fat&amp;DISPLAY_STRING=Display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EBITDA&amp;VAR:CHGPERIOD=NA&amp;VAR:FQLFORMULA=FMA_EVAL_EBITDA&amp;VAR:CURRENCY=NA&amp;VAR:P=NA&amp;VAR:V=10.8","99090&amp;VAR:null=.html"}</definedName>
    <definedName name="_1151__FDSAUDITLINK__" localSheetId="1" hidden="1">{"fdsup://directions/FAT%20Viewer?VAR:PED=LTM&amp;VAR:AUDIT_MODE=SUMMARY&amp;VAR:PERIOD=FIXED&amp;VAR:AUDIT_ID=00000117&amp;VAR:DATE=20050616&amp;action=UPDATE&amp;creator=factset&amp;DOC_NAME=FAT:FMA_audit_SUMMARY.fat&amp;DISPLAY_STRING=Display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EBITDA&amp;VAR:CHGPERIOD=NA&amp;VAR:FQLFORMULA=FMA_EVAL_EBITDA&amp;VAR:CURRENCY=NA&amp;VAR:P=NA&amp;VAR:V=10.8","58700&amp;VAR:null=.html"}</definedName>
    <definedName name="_1151__FDSAUDITLINK__" hidden="1">{"fdsup://directions/FAT%20Viewer?VAR:PED=LTM&amp;VAR:AUDIT_MODE=SUMMARY&amp;VAR:PERIOD=FIXED&amp;VAR:AUDIT_ID=00000117&amp;VAR:DATE=20050616&amp;action=UPDATE&amp;creator=factset&amp;DOC_NAME=FAT:FMA_audit_SUMMARY.fat&amp;DISPLAY_STRING=Display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EBITDA&amp;VAR:CHGPERIOD=NA&amp;VAR:FQLFORMULA=FMA_EVAL_EBITDA&amp;VAR:CURRENCY=NA&amp;VAR:P=NA&amp;VAR:V=10.8","58700&amp;VAR:null=.html"}</definedName>
    <definedName name="_1152__FDSAUDITLINK__" localSheetId="1" hidden="1">{"fdsup://directions/FAT%20Viewer?VAR:PED=LTM&amp;VAR:AUDIT_MODE=SUMMARY&amp;VAR:PERIOD=FIXED&amp;VAR:AUDIT_ID=00000117&amp;VAR:DATE=20050615&amp;action=UPDATE&amp;creator=factset&amp;DOC_NAME=FAT:FMA_audit_SUMMARY.fat&amp;DISPLAY_STRING=Display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EBITDA&amp;VAR:CHGPERIOD=NA&amp;VAR:FQLFORMULA=FMA_EVAL_EBITDA&amp;VAR:CURRENCY=NA&amp;VAR:P=NA&amp;VAR:V=10.8","22100&amp;VAR:null=.html"}</definedName>
    <definedName name="_1152__FDSAUDITLINK__" hidden="1">{"fdsup://directions/FAT%20Viewer?VAR:PED=LTM&amp;VAR:AUDIT_MODE=SUMMARY&amp;VAR:PERIOD=FIXED&amp;VAR:AUDIT_ID=00000117&amp;VAR:DATE=20050615&amp;action=UPDATE&amp;creator=factset&amp;DOC_NAME=FAT:FMA_audit_SUMMARY.fat&amp;DISPLAY_STRING=Display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EBITDA&amp;VAR:CHGPERIOD=NA&amp;VAR:FQLFORMULA=FMA_EVAL_EBITDA&amp;VAR:CURRENCY=NA&amp;VAR:P=NA&amp;VAR:V=10.8","22100&amp;VAR:null=.html"}</definedName>
    <definedName name="_1153__FDSAUDITLINK__" localSheetId="1" hidden="1">{"fdsup://directions/FAT%20Viewer?VAR:PED=LTM&amp;VAR:AUDIT_MODE=SUMMARY&amp;VAR:PERIOD=FIXED&amp;VAR:AUDIT_ID=00000117&amp;VAR:DATE=20050614&amp;action=UPDATE&amp;creator=factset&amp;DOC_NAME=FAT:FMA_audit_SUMMARY.fat&amp;DISPLAY_STRING=Display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EBITDA&amp;VAR:CHGPERIOD=NA&amp;VAR:FQLFORMULA=FMA_EVAL_EBITDA&amp;VAR:CURRENCY=NA&amp;VAR:P=NA&amp;VAR:V=10.8","00155&amp;VAR:null=.html"}</definedName>
    <definedName name="_1153__FDSAUDITLINK__" hidden="1">{"fdsup://directions/FAT%20Viewer?VAR:PED=LTM&amp;VAR:AUDIT_MODE=SUMMARY&amp;VAR:PERIOD=FIXED&amp;VAR:AUDIT_ID=00000117&amp;VAR:DATE=20050614&amp;action=UPDATE&amp;creator=factset&amp;DOC_NAME=FAT:FMA_audit_SUMMARY.fat&amp;DISPLAY_STRING=Display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EBITDA&amp;VAR:CHGPERIOD=NA&amp;VAR:FQLFORMULA=FMA_EVAL_EBITDA&amp;VAR:CURRENCY=NA&amp;VAR:P=NA&amp;VAR:V=10.8","00155&amp;VAR:null=.html"}</definedName>
    <definedName name="_1154__FDSAUDITLINK__" localSheetId="1" hidden="1">{"fdsup://directions/FAT%20Viewer?VAR:PED=LTM&amp;VAR:AUDIT_MODE=SUMMARY&amp;VAR:PERIOD=FIXED&amp;VAR:AUDIT_ID=00000117&amp;VAR:DATE=20050613&amp;action=UPDATE&amp;creator=factset&amp;DOC_NAME=FAT:FMA_audit_SUMMARY.fat&amp;DISPLAY_STRING=Display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EBITDA&amp;VAR:CHGPERIOD=NA&amp;VAR:FQLFORMULA=FMA_EVAL_EBITDA&amp;VAR:CURRENCY=NA&amp;VAR:P=NA&amp;VAR:V=10.7","76196&amp;VAR:null=.html"}</definedName>
    <definedName name="_1154__FDSAUDITLINK__" hidden="1">{"fdsup://directions/FAT%20Viewer?VAR:PED=LTM&amp;VAR:AUDIT_MODE=SUMMARY&amp;VAR:PERIOD=FIXED&amp;VAR:AUDIT_ID=00000117&amp;VAR:DATE=20050613&amp;action=UPDATE&amp;creator=factset&amp;DOC_NAME=FAT:FMA_audit_SUMMARY.fat&amp;DISPLAY_STRING=Display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EBITDA&amp;VAR:CHGPERIOD=NA&amp;VAR:FQLFORMULA=FMA_EVAL_EBITDA&amp;VAR:CURRENCY=NA&amp;VAR:P=NA&amp;VAR:V=10.7","76196&amp;VAR:null=.html"}</definedName>
    <definedName name="_1155__FDSAUDITLINK__" localSheetId="1" hidden="1">{"fdsup://directions/FAT%20Viewer?VAR:PED=LTM&amp;VAR:AUDIT_MODE=SUMMARY&amp;VAR:PERIOD=FIXED&amp;VAR:AUDIT_ID=00000117&amp;VAR:DATE=20050610&amp;action=UPDATE&amp;creator=factset&amp;DOC_NAME=FAT:FMA_audit_SUMMARY.fat&amp;DISPLAY_STRING=Display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EBITDA&amp;VAR:CHGPERIOD=NA&amp;VAR:FQLFORMULA=FMA_EVAL_EBITDA&amp;VAR:CURRENCY=NA&amp;VAR:P=NA&amp;VAR:V=10.7","73318&amp;VAR:null=.html"}</definedName>
    <definedName name="_1155__FDSAUDITLINK__" hidden="1">{"fdsup://directions/FAT%20Viewer?VAR:PED=LTM&amp;VAR:AUDIT_MODE=SUMMARY&amp;VAR:PERIOD=FIXED&amp;VAR:AUDIT_ID=00000117&amp;VAR:DATE=20050610&amp;action=UPDATE&amp;creator=factset&amp;DOC_NAME=FAT:FMA_audit_SUMMARY.fat&amp;DISPLAY_STRING=Display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EBITDA&amp;VAR:CHGPERIOD=NA&amp;VAR:FQLFORMULA=FMA_EVAL_EBITDA&amp;VAR:CURRENCY=NA&amp;VAR:P=NA&amp;VAR:V=10.7","73318&amp;VAR:null=.html"}</definedName>
    <definedName name="_1156__FDSAUDITLINK__" localSheetId="1" hidden="1">{"fdsup://directions/FAT%20Viewer?VAR:PED=LTM&amp;VAR:AUDIT_MODE=SUMMARY&amp;VAR:PERIOD=FIXED&amp;VAR:AUDIT_ID=00000117&amp;VAR:DATE=20050609&amp;action=UPDATE&amp;creator=factset&amp;DOC_NAME=FAT:FMA_audit_SUMMARY.fat&amp;DISPLAY_STRING=Display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EBITDA&amp;VAR:CHGPERIOD=NA&amp;VAR:FQLFORMULA=FMA_EVAL_EBITDA&amp;VAR:CURRENCY=NA&amp;VAR:P=NA&amp;VAR:V=10.7","94537&amp;VAR:null=.html"}</definedName>
    <definedName name="_1156__FDSAUDITLINK__" hidden="1">{"fdsup://directions/FAT%20Viewer?VAR:PED=LTM&amp;VAR:AUDIT_MODE=SUMMARY&amp;VAR:PERIOD=FIXED&amp;VAR:AUDIT_ID=00000117&amp;VAR:DATE=20050609&amp;action=UPDATE&amp;creator=factset&amp;DOC_NAME=FAT:FMA_audit_SUMMARY.fat&amp;DISPLAY_STRING=Display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EBITDA&amp;VAR:CHGPERIOD=NA&amp;VAR:FQLFORMULA=FMA_EVAL_EBITDA&amp;VAR:CURRENCY=NA&amp;VAR:P=NA&amp;VAR:V=10.7","94537&amp;VAR:null=.html"}</definedName>
    <definedName name="_1157__FDSAUDITLINK__" localSheetId="1" hidden="1">{"fdsup://directions/FAT%20Viewer?VAR:PED=LTM&amp;VAR:AUDIT_MODE=SUMMARY&amp;VAR:PERIOD=FIXED&amp;VAR:AUDIT_ID=00000117&amp;VAR:DATE=20050608&amp;action=UPDATE&amp;creator=factset&amp;DOC_NAME=FAT:FMA_audit_SUMMARY.fat&amp;DISPLAY_STRING=Display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EBITDA&amp;VAR:CHGPERIOD=NA&amp;VAR:FQLFORMULA=FMA_EVAL_EBITDA&amp;VAR:CURRENCY=NA&amp;VAR:P=NA&amp;VAR:V=10.7","45852&amp;VAR:null=.html"}</definedName>
    <definedName name="_1157__FDSAUDITLINK__" hidden="1">{"fdsup://directions/FAT%20Viewer?VAR:PED=LTM&amp;VAR:AUDIT_MODE=SUMMARY&amp;VAR:PERIOD=FIXED&amp;VAR:AUDIT_ID=00000117&amp;VAR:DATE=20050608&amp;action=UPDATE&amp;creator=factset&amp;DOC_NAME=FAT:FMA_audit_SUMMARY.fat&amp;DISPLAY_STRING=Display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EBITDA&amp;VAR:CHGPERIOD=NA&amp;VAR:FQLFORMULA=FMA_EVAL_EBITDA&amp;VAR:CURRENCY=NA&amp;VAR:P=NA&amp;VAR:V=10.7","45852&amp;VAR:null=.html"}</definedName>
    <definedName name="_1158__FDSAUDITLINK__" localSheetId="1" hidden="1">{"fdsup://directions/FAT%20Viewer?VAR:PED=LTM&amp;VAR:AUDIT_MODE=SUMMARY&amp;VAR:PERIOD=FIXED&amp;VAR:AUDIT_ID=00000117&amp;VAR:DATE=20050607&amp;action=UPDATE&amp;creator=factset&amp;DOC_NAME=FAT:FMA_audit_SUMMARY.fat&amp;DISPLAY_STRING=Display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EBITDA&amp;VAR:CHGPERIOD=NA&amp;VAR:FQLFORMULA=FMA_EVAL_EBITDA&amp;VAR:CURRENCY=NA&amp;VAR:P=NA&amp;VAR:V=10.7","73058&amp;VAR:null=.html"}</definedName>
    <definedName name="_1158__FDSAUDITLINK__" hidden="1">{"fdsup://directions/FAT%20Viewer?VAR:PED=LTM&amp;VAR:AUDIT_MODE=SUMMARY&amp;VAR:PERIOD=FIXED&amp;VAR:AUDIT_ID=00000117&amp;VAR:DATE=20050607&amp;action=UPDATE&amp;creator=factset&amp;DOC_NAME=FAT:FMA_audit_SUMMARY.fat&amp;DISPLAY_STRING=Display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EBITDA&amp;VAR:CHGPERIOD=NA&amp;VAR:FQLFORMULA=FMA_EVAL_EBITDA&amp;VAR:CURRENCY=NA&amp;VAR:P=NA&amp;VAR:V=10.7","73058&amp;VAR:null=.html"}</definedName>
    <definedName name="_1159__FDSAUDITLINK__" localSheetId="1" hidden="1">{"fdsup://directions/FAT%20Viewer?VAR:PED=LTM&amp;VAR:AUDIT_MODE=SUMMARY&amp;VAR:PERIOD=FIXED&amp;VAR:AUDIT_ID=00000117&amp;VAR:DATE=20050606&amp;action=UPDATE&amp;creator=factset&amp;DOC_NAME=FAT:FMA_audit_SUMMARY.fat&amp;DISPLAY_STRING=Display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EBITDA&amp;VAR:CHGPERIOD=NA&amp;VAR:FQLFORMULA=FMA_EVAL_EBITDA&amp;VAR:CURRENCY=NA&amp;VAR:P=NA&amp;VAR:V=10.7","74560&amp;VAR:null=.html"}</definedName>
    <definedName name="_1159__FDSAUDITLINK__" hidden="1">{"fdsup://directions/FAT%20Viewer?VAR:PED=LTM&amp;VAR:AUDIT_MODE=SUMMARY&amp;VAR:PERIOD=FIXED&amp;VAR:AUDIT_ID=00000117&amp;VAR:DATE=20050606&amp;action=UPDATE&amp;creator=factset&amp;DOC_NAME=FAT:FMA_audit_SUMMARY.fat&amp;DISPLAY_STRING=Display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EBITDA&amp;VAR:CHGPERIOD=NA&amp;VAR:FQLFORMULA=FMA_EVAL_EBITDA&amp;VAR:CURRENCY=NA&amp;VAR:P=NA&amp;VAR:V=10.7","74560&amp;VAR:null=.html"}</definedName>
    <definedName name="_116__FDSAUDITLINK__" localSheetId="1" hidden="1">{"fdsup://directions/FAT%20Viewer?VAR:PED=LTM&amp;VAR:AUDIT_MODE=SUMMARY&amp;VAR:PERIOD=FIXED&amp;VAR:AUDIT_ID=00000117&amp;VAR:DATE=20090728&amp;action=UPDATE&amp;creator=factset&amp;DOC_NAME=FAT:FMA_audit_SUMMARY.fat&amp;DISPLAY_STRING=Display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EBITDA&amp;VAR:CHGPERIOD=NA&amp;VAR:FQLFORMULA=FMA_EVAL_EBITDA&amp;VAR:CURRENCY=NA&amp;VAR:P=NA&amp;VAR:V=9.67","2742&amp;VAR:null=.html"}</definedName>
    <definedName name="_116__FDSAUDITLINK__" hidden="1">{"fdsup://directions/FAT%20Viewer?VAR:PED=LTM&amp;VAR:AUDIT_MODE=SUMMARY&amp;VAR:PERIOD=FIXED&amp;VAR:AUDIT_ID=00000117&amp;VAR:DATE=20090728&amp;action=UPDATE&amp;creator=factset&amp;DOC_NAME=FAT:FMA_audit_SUMMARY.fat&amp;DISPLAY_STRING=Display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EBITDA&amp;VAR:CHGPERIOD=NA&amp;VAR:FQLFORMULA=FMA_EVAL_EBITDA&amp;VAR:CURRENCY=NA&amp;VAR:P=NA&amp;VAR:V=9.67","2742&amp;VAR:null=.html"}</definedName>
    <definedName name="_1160__FDSAUDITLINK__" localSheetId="1" hidden="1">{"fdsup://directions/FAT%20Viewer?VAR:PED=LTM&amp;VAR:AUDIT_MODE=SUMMARY&amp;VAR:PERIOD=FIXED&amp;VAR:AUDIT_ID=00000117&amp;VAR:DATE=20050603&amp;action=UPDATE&amp;creator=factset&amp;DOC_NAME=FAT:FMA_audit_SUMMARY.fat&amp;DISPLAY_STRING=Display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EBITDA&amp;VAR:CHGPERIOD=NA&amp;VAR:FQLFORMULA=FMA_EVAL_EBITDA&amp;VAR:CURRENCY=NA&amp;VAR:P=NA&amp;VAR:V=10.7","63207&amp;VAR:null=.html"}</definedName>
    <definedName name="_1160__FDSAUDITLINK__" hidden="1">{"fdsup://directions/FAT%20Viewer?VAR:PED=LTM&amp;VAR:AUDIT_MODE=SUMMARY&amp;VAR:PERIOD=FIXED&amp;VAR:AUDIT_ID=00000117&amp;VAR:DATE=20050603&amp;action=UPDATE&amp;creator=factset&amp;DOC_NAME=FAT:FMA_audit_SUMMARY.fat&amp;DISPLAY_STRING=Display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EBITDA&amp;VAR:CHGPERIOD=NA&amp;VAR:FQLFORMULA=FMA_EVAL_EBITDA&amp;VAR:CURRENCY=NA&amp;VAR:P=NA&amp;VAR:V=10.7","63207&amp;VAR:null=.html"}</definedName>
    <definedName name="_1161__FDSAUDITLINK__" localSheetId="1" hidden="1">{"fdsup://directions/FAT%20Viewer?VAR:PED=LTM&amp;VAR:AUDIT_MODE=SUMMARY&amp;VAR:PERIOD=FIXED&amp;VAR:AUDIT_ID=00000117&amp;VAR:DATE=20050602&amp;action=UPDATE&amp;creator=factset&amp;DOC_NAME=FAT:FMA_audit_SUMMARY.fat&amp;DISPLAY_STRING=Display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EBITDA&amp;VAR:CHGPERIOD=NA&amp;VAR:FQLFORMULA=FMA_EVAL_EBITDA&amp;VAR:CURRENCY=NA&amp;VAR:P=NA&amp;VAR:V=10.8","24195&amp;VAR:null=.html"}</definedName>
    <definedName name="_1161__FDSAUDITLINK__" hidden="1">{"fdsup://directions/FAT%20Viewer?VAR:PED=LTM&amp;VAR:AUDIT_MODE=SUMMARY&amp;VAR:PERIOD=FIXED&amp;VAR:AUDIT_ID=00000117&amp;VAR:DATE=20050602&amp;action=UPDATE&amp;creator=factset&amp;DOC_NAME=FAT:FMA_audit_SUMMARY.fat&amp;DISPLAY_STRING=Display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EBITDA&amp;VAR:CHGPERIOD=NA&amp;VAR:FQLFORMULA=FMA_EVAL_EBITDA&amp;VAR:CURRENCY=NA&amp;VAR:P=NA&amp;VAR:V=10.8","24195&amp;VAR:null=.html"}</definedName>
    <definedName name="_1162__FDSAUDITLINK__" localSheetId="1" hidden="1">{"fdsup://directions/FAT%20Viewer?VAR:PED=LTM&amp;VAR:AUDIT_MODE=SUMMARY&amp;VAR:PERIOD=FIXED&amp;VAR:AUDIT_ID=00000117&amp;VAR:DATE=20050601&amp;action=UPDATE&amp;creator=factset&amp;DOC_NAME=FAT:FMA_audit_SUMMARY.fat&amp;DISPLAY_STRING=Display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EBITDA&amp;VAR:CHGPERIOD=NA&amp;VAR:FQLFORMULA=FMA_EVAL_EBITDA&amp;VAR:CURRENCY=NA&amp;VAR:P=NA&amp;VAR:V=10.8","00561&amp;VAR:null=.html"}</definedName>
    <definedName name="_1162__FDSAUDITLINK__" hidden="1">{"fdsup://directions/FAT%20Viewer?VAR:PED=LTM&amp;VAR:AUDIT_MODE=SUMMARY&amp;VAR:PERIOD=FIXED&amp;VAR:AUDIT_ID=00000117&amp;VAR:DATE=20050601&amp;action=UPDATE&amp;creator=factset&amp;DOC_NAME=FAT:FMA_audit_SUMMARY.fat&amp;DISPLAY_STRING=Display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EBITDA&amp;VAR:CHGPERIOD=NA&amp;VAR:FQLFORMULA=FMA_EVAL_EBITDA&amp;VAR:CURRENCY=NA&amp;VAR:P=NA&amp;VAR:V=10.8","00561&amp;VAR:null=.html"}</definedName>
    <definedName name="_1163__FDSAUDITLINK__" localSheetId="1" hidden="1">{"fdsup://directions/FAT%20Viewer?VAR:PED=LTM&amp;VAR:AUDIT_MODE=SUMMARY&amp;VAR:PERIOD=FIXED&amp;VAR:AUDIT_ID=00000117&amp;VAR:DATE=20050531&amp;action=UPDATE&amp;creator=factset&amp;DOC_NAME=FAT:FMA_audit_SUMMARY.fat&amp;DISPLAY_STRING=Display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EBITDA&amp;VAR:CHGPERIOD=NA&amp;VAR:FQLFORMULA=FMA_EVAL_EBITDA&amp;VAR:CURRENCY=NA&amp;VAR:P=NA&amp;VAR:V=10.7","17417&amp;VAR:null=.html"}</definedName>
    <definedName name="_1163__FDSAUDITLINK__" hidden="1">{"fdsup://directions/FAT%20Viewer?VAR:PED=LTM&amp;VAR:AUDIT_MODE=SUMMARY&amp;VAR:PERIOD=FIXED&amp;VAR:AUDIT_ID=00000117&amp;VAR:DATE=20050531&amp;action=UPDATE&amp;creator=factset&amp;DOC_NAME=FAT:FMA_audit_SUMMARY.fat&amp;DISPLAY_STRING=Display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EBITDA&amp;VAR:CHGPERIOD=NA&amp;VAR:FQLFORMULA=FMA_EVAL_EBITDA&amp;VAR:CURRENCY=NA&amp;VAR:P=NA&amp;VAR:V=10.7","17417&amp;VAR:null=.html"}</definedName>
    <definedName name="_1164__FDSAUDITLINK__" localSheetId="1" hidden="1">{"fdsup://directions/FAT%20Viewer?VAR:PED=LTM&amp;VAR:AUDIT_MODE=SUMMARY&amp;VAR:PERIOD=FIXED&amp;VAR:AUDIT_ID=00000117&amp;VAR:DATE=20050527&amp;action=UPDATE&amp;creator=factset&amp;DOC_NAME=FAT:FMA_audit_SUMMARY.fat&amp;DISPLAY_STRING=Display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EBITDA&amp;VAR:CHGPERIOD=NA&amp;VAR:FQLFORMULA=FMA_EVAL_EBITDA&amp;VAR:CURRENCY=NA&amp;VAR:P=NA&amp;VAR:V=10.7","61913&amp;VAR:null=.html"}</definedName>
    <definedName name="_1164__FDSAUDITLINK__" hidden="1">{"fdsup://directions/FAT%20Viewer?VAR:PED=LTM&amp;VAR:AUDIT_MODE=SUMMARY&amp;VAR:PERIOD=FIXED&amp;VAR:AUDIT_ID=00000117&amp;VAR:DATE=20050527&amp;action=UPDATE&amp;creator=factset&amp;DOC_NAME=FAT:FMA_audit_SUMMARY.fat&amp;DISPLAY_STRING=Display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EBITDA&amp;VAR:CHGPERIOD=NA&amp;VAR:FQLFORMULA=FMA_EVAL_EBITDA&amp;VAR:CURRENCY=NA&amp;VAR:P=NA&amp;VAR:V=10.7","61913&amp;VAR:null=.html"}</definedName>
    <definedName name="_1165__FDSAUDITLINK__" localSheetId="1" hidden="1">{"fdsup://directions/FAT%20Viewer?VAR:PED=LTM&amp;VAR:AUDIT_MODE=SUMMARY&amp;VAR:PERIOD=FIXED&amp;VAR:AUDIT_ID=00000117&amp;VAR:DATE=20050526&amp;action=UPDATE&amp;creator=factset&amp;DOC_NAME=FAT:FMA_audit_SUMMARY.fat&amp;DISPLAY_STRING=Display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EBITDA&amp;VAR:CHGPERIOD=NA&amp;VAR:FQLFORMULA=FMA_EVAL_EBITDA&amp;VAR:CURRENCY=NA&amp;VAR:P=NA&amp;VAR:V=10.7","50850&amp;VAR:null=.html"}</definedName>
    <definedName name="_1165__FDSAUDITLINK__" hidden="1">{"fdsup://directions/FAT%20Viewer?VAR:PED=LTM&amp;VAR:AUDIT_MODE=SUMMARY&amp;VAR:PERIOD=FIXED&amp;VAR:AUDIT_ID=00000117&amp;VAR:DATE=20050526&amp;action=UPDATE&amp;creator=factset&amp;DOC_NAME=FAT:FMA_audit_SUMMARY.fat&amp;DISPLAY_STRING=Display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EBITDA&amp;VAR:CHGPERIOD=NA&amp;VAR:FQLFORMULA=FMA_EVAL_EBITDA&amp;VAR:CURRENCY=NA&amp;VAR:P=NA&amp;VAR:V=10.7","50850&amp;VAR:null=.html"}</definedName>
    <definedName name="_1166__FDSAUDITLINK__" localSheetId="1" hidden="1">{"fdsup://directions/FAT%20Viewer?VAR:PED=LTM&amp;VAR:AUDIT_MODE=SUMMARY&amp;VAR:PERIOD=FIXED&amp;VAR:AUDIT_ID=00000117&amp;VAR:DATE=20050525&amp;action=UPDATE&amp;creator=factset&amp;DOC_NAME=FAT:FMA_audit_SUMMARY.fat&amp;DISPLAY_STRING=Display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EBITDA&amp;VAR:CHGPERIOD=NA&amp;VAR:FQLFORMULA=FMA_EVAL_EBITDA&amp;VAR:CURRENCY=NA&amp;VAR:P=NA&amp;VAR:V=10.7","01144&amp;VAR:null=.html"}</definedName>
    <definedName name="_1166__FDSAUDITLINK__" hidden="1">{"fdsup://directions/FAT%20Viewer?VAR:PED=LTM&amp;VAR:AUDIT_MODE=SUMMARY&amp;VAR:PERIOD=FIXED&amp;VAR:AUDIT_ID=00000117&amp;VAR:DATE=20050525&amp;action=UPDATE&amp;creator=factset&amp;DOC_NAME=FAT:FMA_audit_SUMMARY.fat&amp;DISPLAY_STRING=Display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EBITDA&amp;VAR:CHGPERIOD=NA&amp;VAR:FQLFORMULA=FMA_EVAL_EBITDA&amp;VAR:CURRENCY=NA&amp;VAR:P=NA&amp;VAR:V=10.7","01144&amp;VAR:null=.html"}</definedName>
    <definedName name="_1167__FDSAUDITLINK__" localSheetId="1" hidden="1">{"fdsup://directions/FAT%20Viewer?VAR:PED=LTM&amp;VAR:AUDIT_MODE=SUMMARY&amp;VAR:PERIOD=FIXED&amp;VAR:AUDIT_ID=00000117&amp;VAR:DATE=20050524&amp;action=UPDATE&amp;creator=factset&amp;DOC_NAME=FAT:FMA_audit_SUMMARY.fat&amp;DISPLAY_STRING=Display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EBITDA&amp;VAR:CHGPERIOD=NA&amp;VAR:FQLFORMULA=FMA_EVAL_EBITDA&amp;VAR:CURRENCY=NA&amp;VAR:P=NA&amp;VAR:V=10.7","31376&amp;VAR:null=.html"}</definedName>
    <definedName name="_1167__FDSAUDITLINK__" hidden="1">{"fdsup://directions/FAT%20Viewer?VAR:PED=LTM&amp;VAR:AUDIT_MODE=SUMMARY&amp;VAR:PERIOD=FIXED&amp;VAR:AUDIT_ID=00000117&amp;VAR:DATE=20050524&amp;action=UPDATE&amp;creator=factset&amp;DOC_NAME=FAT:FMA_audit_SUMMARY.fat&amp;DISPLAY_STRING=Display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EBITDA&amp;VAR:CHGPERIOD=NA&amp;VAR:FQLFORMULA=FMA_EVAL_EBITDA&amp;VAR:CURRENCY=NA&amp;VAR:P=NA&amp;VAR:V=10.7","31376&amp;VAR:null=.html"}</definedName>
    <definedName name="_1168__FDSAUDITLINK__" localSheetId="1" hidden="1">{"fdsup://directions/FAT%20Viewer?VAR:PED=LTM&amp;VAR:AUDIT_MODE=SUMMARY&amp;VAR:PERIOD=FIXED&amp;VAR:AUDIT_ID=00000117&amp;VAR:DATE=20050523&amp;action=UPDATE&amp;creator=factset&amp;DOC_NAME=FAT:FMA_audit_SUMMARY.fat&amp;DISPLAY_STRING=Display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EBITDA&amp;VAR:CHGPERIOD=NA&amp;VAR:FQLFORMULA=FMA_EVAL_EBITDA&amp;VAR:CURRENCY=NA&amp;VAR:P=NA&amp;VAR:V=10.7","28248&amp;VAR:null=.html"}</definedName>
    <definedName name="_1168__FDSAUDITLINK__" hidden="1">{"fdsup://directions/FAT%20Viewer?VAR:PED=LTM&amp;VAR:AUDIT_MODE=SUMMARY&amp;VAR:PERIOD=FIXED&amp;VAR:AUDIT_ID=00000117&amp;VAR:DATE=20050523&amp;action=UPDATE&amp;creator=factset&amp;DOC_NAME=FAT:FMA_audit_SUMMARY.fat&amp;DISPLAY_STRING=Display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EBITDA&amp;VAR:CHGPERIOD=NA&amp;VAR:FQLFORMULA=FMA_EVAL_EBITDA&amp;VAR:CURRENCY=NA&amp;VAR:P=NA&amp;VAR:V=10.7","28248&amp;VAR:null=.html"}</definedName>
    <definedName name="_1169__FDSAUDITLINK__" localSheetId="1" hidden="1">{"fdsup://directions/FAT%20Viewer?VAR:PED=LTM&amp;VAR:AUDIT_MODE=SUMMARY&amp;VAR:PERIOD=FIXED&amp;VAR:AUDIT_ID=00000117&amp;VAR:DATE=20050520&amp;action=UPDATE&amp;creator=factset&amp;DOC_NAME=FAT:FMA_audit_SUMMARY.fat&amp;DISPLAY_STRING=Display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EBITDA&amp;VAR:CHGPERIOD=NA&amp;VAR:FQLFORMULA=FMA_EVAL_EBITDA&amp;VAR:CURRENCY=NA&amp;VAR:P=NA&amp;VAR:V=10.6","81922&amp;VAR:null=.html"}</definedName>
    <definedName name="_1169__FDSAUDITLINK__" hidden="1">{"fdsup://directions/FAT%20Viewer?VAR:PED=LTM&amp;VAR:AUDIT_MODE=SUMMARY&amp;VAR:PERIOD=FIXED&amp;VAR:AUDIT_ID=00000117&amp;VAR:DATE=20050520&amp;action=UPDATE&amp;creator=factset&amp;DOC_NAME=FAT:FMA_audit_SUMMARY.fat&amp;DISPLAY_STRING=Display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EBITDA&amp;VAR:CHGPERIOD=NA&amp;VAR:FQLFORMULA=FMA_EVAL_EBITDA&amp;VAR:CURRENCY=NA&amp;VAR:P=NA&amp;VAR:V=10.6","81922&amp;VAR:null=.html"}</definedName>
    <definedName name="_117__FDSAUDITLINK__" localSheetId="1" hidden="1">{"fdsup://directions/FAT%20Viewer?VAR:PED=LTM&amp;VAR:AUDIT_MODE=SUMMARY&amp;VAR:PERIOD=FIXED&amp;VAR:AUDIT_ID=00000117&amp;VAR:DATE=20090727&amp;action=UPDATE&amp;creator=factset&amp;DOC_NAME=FAT:FMA_audit_SUMMARY.fat&amp;DISPLAY_STRING=Display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EBITDA&amp;VAR:CHGPERIOD=NA&amp;VAR:FQLFORMULA=FMA_EVAL_EBITDA&amp;VAR:CURRENCY=NA&amp;VAR:P=NA&amp;VAR:V=9.69","8531&amp;VAR:null=.html"}</definedName>
    <definedName name="_117__FDSAUDITLINK__" hidden="1">{"fdsup://directions/FAT%20Viewer?VAR:PED=LTM&amp;VAR:AUDIT_MODE=SUMMARY&amp;VAR:PERIOD=FIXED&amp;VAR:AUDIT_ID=00000117&amp;VAR:DATE=20090727&amp;action=UPDATE&amp;creator=factset&amp;DOC_NAME=FAT:FMA_audit_SUMMARY.fat&amp;DISPLAY_STRING=Display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EBITDA&amp;VAR:CHGPERIOD=NA&amp;VAR:FQLFORMULA=FMA_EVAL_EBITDA&amp;VAR:CURRENCY=NA&amp;VAR:P=NA&amp;VAR:V=9.69","8531&amp;VAR:null=.html"}</definedName>
    <definedName name="_1170__FDSAUDITLINK__" localSheetId="1" hidden="1">{"fdsup://directions/FAT%20Viewer?VAR:PED=LTM&amp;VAR:AUDIT_MODE=SUMMARY&amp;VAR:PERIOD=FIXED&amp;VAR:AUDIT_ID=00000117&amp;VAR:DATE=20050519&amp;action=UPDATE&amp;creator=factset&amp;DOC_NAME=FAT:FMA_audit_SUMMARY.fat&amp;DISPLAY_STRING=Display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EBITDA&amp;VAR:CHGPERIOD=NA&amp;VAR:FQLFORMULA=FMA_EVAL_EBITDA&amp;VAR:CURRENCY=NA&amp;VAR:P=NA&amp;VAR:V=10.6","97778&amp;VAR:null=.html"}</definedName>
    <definedName name="_1170__FDSAUDITLINK__" hidden="1">{"fdsup://directions/FAT%20Viewer?VAR:PED=LTM&amp;VAR:AUDIT_MODE=SUMMARY&amp;VAR:PERIOD=FIXED&amp;VAR:AUDIT_ID=00000117&amp;VAR:DATE=20050519&amp;action=UPDATE&amp;creator=factset&amp;DOC_NAME=FAT:FMA_audit_SUMMARY.fat&amp;DISPLAY_STRING=Display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EBITDA&amp;VAR:CHGPERIOD=NA&amp;VAR:FQLFORMULA=FMA_EVAL_EBITDA&amp;VAR:CURRENCY=NA&amp;VAR:P=NA&amp;VAR:V=10.6","97778&amp;VAR:null=.html"}</definedName>
    <definedName name="_1171__FDSAUDITLINK__" localSheetId="1" hidden="1">{"fdsup://directions/FAT%20Viewer?VAR:PED=LTM&amp;VAR:AUDIT_MODE=SUMMARY&amp;VAR:PERIOD=FIXED&amp;VAR:AUDIT_ID=00000117&amp;VAR:DATE=20050518&amp;action=UPDATE&amp;creator=factset&amp;DOC_NAME=FAT:FMA_audit_SUMMARY.fat&amp;DISPLAY_STRING=Display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EBITDA&amp;VAR:CHGPERIOD=NA&amp;VAR:FQLFORMULA=FMA_EVAL_EBITDA&amp;VAR:CURRENCY=NA&amp;VAR:P=NA&amp;VAR:V=10.6","50901&amp;VAR:null=.html"}</definedName>
    <definedName name="_1171__FDSAUDITLINK__" hidden="1">{"fdsup://directions/FAT%20Viewer?VAR:PED=LTM&amp;VAR:AUDIT_MODE=SUMMARY&amp;VAR:PERIOD=FIXED&amp;VAR:AUDIT_ID=00000117&amp;VAR:DATE=20050518&amp;action=UPDATE&amp;creator=factset&amp;DOC_NAME=FAT:FMA_audit_SUMMARY.fat&amp;DISPLAY_STRING=Display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EBITDA&amp;VAR:CHGPERIOD=NA&amp;VAR:FQLFORMULA=FMA_EVAL_EBITDA&amp;VAR:CURRENCY=NA&amp;VAR:P=NA&amp;VAR:V=10.6","50901&amp;VAR:null=.html"}</definedName>
    <definedName name="_1172__FDSAUDITLINK__" localSheetId="1" hidden="1">{"fdsup://directions/FAT%20Viewer?VAR:PED=LTM&amp;VAR:AUDIT_MODE=SUMMARY&amp;VAR:PERIOD=FIXED&amp;VAR:AUDIT_ID=00000117&amp;VAR:DATE=20050517&amp;action=UPDATE&amp;creator=factset&amp;DOC_NAME=FAT:FMA_audit_SUMMARY.fat&amp;DISPLAY_STRING=Display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EBITDA&amp;VAR:CHGPERIOD=NA&amp;VAR:FQLFORMULA=FMA_EVAL_EBITDA&amp;VAR:CURRENCY=NA&amp;VAR:P=NA&amp;VAR:V=10.5","62127&amp;VAR:null=.html"}</definedName>
    <definedName name="_1172__FDSAUDITLINK__" hidden="1">{"fdsup://directions/FAT%20Viewer?VAR:PED=LTM&amp;VAR:AUDIT_MODE=SUMMARY&amp;VAR:PERIOD=FIXED&amp;VAR:AUDIT_ID=00000117&amp;VAR:DATE=20050517&amp;action=UPDATE&amp;creator=factset&amp;DOC_NAME=FAT:FMA_audit_SUMMARY.fat&amp;DISPLAY_STRING=Display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EBITDA&amp;VAR:CHGPERIOD=NA&amp;VAR:FQLFORMULA=FMA_EVAL_EBITDA&amp;VAR:CURRENCY=NA&amp;VAR:P=NA&amp;VAR:V=10.5","62127&amp;VAR:null=.html"}</definedName>
    <definedName name="_1173__FDSAUDITLINK__" localSheetId="1" hidden="1">{"fdsup://directions/FAT%20Viewer?VAR:PED=LTM&amp;VAR:AUDIT_MODE=SUMMARY&amp;VAR:PERIOD=FIXED&amp;VAR:AUDIT_ID=00000117&amp;VAR:DATE=20050516&amp;action=UPDATE&amp;creator=factset&amp;DOC_NAME=FAT:FMA_audit_SUMMARY.fat&amp;DISPLAY_STRING=Display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EBITDA&amp;VAR:CHGPERIOD=NA&amp;VAR:FQLFORMULA=FMA_EVAL_EBITDA&amp;VAR:CURRENCY=NA&amp;VAR:P=NA&amp;VAR:V=10.5","05072&amp;VAR:null=.html"}</definedName>
    <definedName name="_1173__FDSAUDITLINK__" hidden="1">{"fdsup://directions/FAT%20Viewer?VAR:PED=LTM&amp;VAR:AUDIT_MODE=SUMMARY&amp;VAR:PERIOD=FIXED&amp;VAR:AUDIT_ID=00000117&amp;VAR:DATE=20050516&amp;action=UPDATE&amp;creator=factset&amp;DOC_NAME=FAT:FMA_audit_SUMMARY.fat&amp;DISPLAY_STRING=Display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EBITDA&amp;VAR:CHGPERIOD=NA&amp;VAR:FQLFORMULA=FMA_EVAL_EBITDA&amp;VAR:CURRENCY=NA&amp;VAR:P=NA&amp;VAR:V=10.5","05072&amp;VAR:null=.html"}</definedName>
    <definedName name="_1174__FDSAUDITLINK__" localSheetId="1" hidden="1">{"fdsup://directions/FAT%20Viewer?VAR:PED=LTM&amp;VAR:AUDIT_MODE=SUMMARY&amp;VAR:PERIOD=FIXED&amp;VAR:AUDIT_ID=00000117&amp;VAR:DATE=20050513&amp;action=UPDATE&amp;creator=factset&amp;DOC_NAME=FAT:FMA_audit_SUMMARY.fat&amp;DISPLAY_STRING=Display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EBITDA&amp;VAR:CHGPERIOD=NA&amp;VAR:FQLFORMULA=FMA_EVAL_EBITDA&amp;VAR:CURRENCY=NA&amp;VAR:P=NA&amp;VAR:V=10.7","40053&amp;VAR:null=.html"}</definedName>
    <definedName name="_1174__FDSAUDITLINK__" hidden="1">{"fdsup://directions/FAT%20Viewer?VAR:PED=LTM&amp;VAR:AUDIT_MODE=SUMMARY&amp;VAR:PERIOD=FIXED&amp;VAR:AUDIT_ID=00000117&amp;VAR:DATE=20050513&amp;action=UPDATE&amp;creator=factset&amp;DOC_NAME=FAT:FMA_audit_SUMMARY.fat&amp;DISPLAY_STRING=Display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EBITDA&amp;VAR:CHGPERIOD=NA&amp;VAR:FQLFORMULA=FMA_EVAL_EBITDA&amp;VAR:CURRENCY=NA&amp;VAR:P=NA&amp;VAR:V=10.7","40053&amp;VAR:null=.html"}</definedName>
    <definedName name="_1175__FDSAUDITLINK__" localSheetId="1" hidden="1">{"fdsup://directions/FAT%20Viewer?VAR:PED=LTM&amp;VAR:AUDIT_MODE=SUMMARY&amp;VAR:PERIOD=FIXED&amp;VAR:AUDIT_ID=00000117&amp;VAR:DATE=20050512&amp;action=UPDATE&amp;creator=factset&amp;DOC_NAME=FAT:FMA_audit_SUMMARY.fat&amp;DISPLAY_STRING=Display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EBITDA&amp;VAR:CHGPERIOD=NA&amp;VAR:FQLFORMULA=FMA_EVAL_EBITDA&amp;VAR:CURRENCY=NA&amp;VAR:P=NA&amp;VAR:V=10.7","72708&amp;VAR:null=.html"}</definedName>
    <definedName name="_1175__FDSAUDITLINK__" hidden="1">{"fdsup://directions/FAT%20Viewer?VAR:PED=LTM&amp;VAR:AUDIT_MODE=SUMMARY&amp;VAR:PERIOD=FIXED&amp;VAR:AUDIT_ID=00000117&amp;VAR:DATE=20050512&amp;action=UPDATE&amp;creator=factset&amp;DOC_NAME=FAT:FMA_audit_SUMMARY.fat&amp;DISPLAY_STRING=Display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EBITDA&amp;VAR:CHGPERIOD=NA&amp;VAR:FQLFORMULA=FMA_EVAL_EBITDA&amp;VAR:CURRENCY=NA&amp;VAR:P=NA&amp;VAR:V=10.7","72708&amp;VAR:null=.html"}</definedName>
    <definedName name="_1176__FDSAUDITLINK__" localSheetId="1" hidden="1">{"fdsup://directions/FAT%20Viewer?VAR:PED=LTM&amp;VAR:AUDIT_MODE=SUMMARY&amp;VAR:PERIOD=FIXED&amp;VAR:AUDIT_ID=00000117&amp;VAR:DATE=20050511&amp;action=UPDATE&amp;creator=factset&amp;DOC_NAME=FAT:FMA_audit_SUMMARY.fat&amp;DISPLAY_STRING=Display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EBITDA&amp;VAR:CHGPERIOD=NA&amp;VAR:FQLFORMULA=FMA_EVAL_EBITDA&amp;VAR:CURRENCY=NA&amp;VAR:P=NA&amp;VAR:V=10.8","61871&amp;VAR:null=.html"}</definedName>
    <definedName name="_1176__FDSAUDITLINK__" hidden="1">{"fdsup://directions/FAT%20Viewer?VAR:PED=LTM&amp;VAR:AUDIT_MODE=SUMMARY&amp;VAR:PERIOD=FIXED&amp;VAR:AUDIT_ID=00000117&amp;VAR:DATE=20050511&amp;action=UPDATE&amp;creator=factset&amp;DOC_NAME=FAT:FMA_audit_SUMMARY.fat&amp;DISPLAY_STRING=Display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EBITDA&amp;VAR:CHGPERIOD=NA&amp;VAR:FQLFORMULA=FMA_EVAL_EBITDA&amp;VAR:CURRENCY=NA&amp;VAR:P=NA&amp;VAR:V=10.8","61871&amp;VAR:null=.html"}</definedName>
    <definedName name="_1177__FDSAUDITLINK__" localSheetId="1" hidden="1">{"fdsup://directions/FAT%20Viewer?VAR:PED=LTM&amp;VAR:AUDIT_MODE=SUMMARY&amp;VAR:PERIOD=FIXED&amp;VAR:AUDIT_ID=00000117&amp;VAR:DATE=20050510&amp;action=UPDATE&amp;creator=factset&amp;DOC_NAME=FAT:FMA_audit_SUMMARY.fat&amp;DISPLAY_STRING=Display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EBITDA&amp;VAR:CHGPERIOD=NA&amp;VAR:FQLFORMULA=FMA_EVAL_EBITDA&amp;VAR:CURRENCY=NA&amp;VAR:P=NA&amp;VAR:V=10.8","21300&amp;VAR:null=.html"}</definedName>
    <definedName name="_1177__FDSAUDITLINK__" hidden="1">{"fdsup://directions/FAT%20Viewer?VAR:PED=LTM&amp;VAR:AUDIT_MODE=SUMMARY&amp;VAR:PERIOD=FIXED&amp;VAR:AUDIT_ID=00000117&amp;VAR:DATE=20050510&amp;action=UPDATE&amp;creator=factset&amp;DOC_NAME=FAT:FMA_audit_SUMMARY.fat&amp;DISPLAY_STRING=Display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EBITDA&amp;VAR:CHGPERIOD=NA&amp;VAR:FQLFORMULA=FMA_EVAL_EBITDA&amp;VAR:CURRENCY=NA&amp;VAR:P=NA&amp;VAR:V=10.8","21300&amp;VAR:null=.html"}</definedName>
    <definedName name="_1178__FDSAUDITLINK__" localSheetId="1" hidden="1">{"fdsup://directions/FAT%20Viewer?VAR:PED=LTM&amp;VAR:AUDIT_MODE=SUMMARY&amp;VAR:PERIOD=FIXED&amp;VAR:AUDIT_ID=00000117&amp;VAR:DATE=20050509&amp;action=UPDATE&amp;creator=factset&amp;DOC_NAME=FAT:FMA_audit_SUMMARY.fat&amp;DISPLAY_STRING=Display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EBITDA&amp;VAR:CHGPERIOD=NA&amp;VAR:FQLFORMULA=FMA_EVAL_EBITDA&amp;VAR:CURRENCY=NA&amp;VAR:P=NA&amp;VAR:V=10.9","05671&amp;VAR:null=.html"}</definedName>
    <definedName name="_1178__FDSAUDITLINK__" hidden="1">{"fdsup://directions/FAT%20Viewer?VAR:PED=LTM&amp;VAR:AUDIT_MODE=SUMMARY&amp;VAR:PERIOD=FIXED&amp;VAR:AUDIT_ID=00000117&amp;VAR:DATE=20050509&amp;action=UPDATE&amp;creator=factset&amp;DOC_NAME=FAT:FMA_audit_SUMMARY.fat&amp;DISPLAY_STRING=Display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EBITDA&amp;VAR:CHGPERIOD=NA&amp;VAR:FQLFORMULA=FMA_EVAL_EBITDA&amp;VAR:CURRENCY=NA&amp;VAR:P=NA&amp;VAR:V=10.9","05671&amp;VAR:null=.html"}</definedName>
    <definedName name="_1179__FDSAUDITLINK__" localSheetId="1" hidden="1">{"fdsup://directions/FAT%20Viewer?VAR:PED=LTM&amp;VAR:AUDIT_MODE=SUMMARY&amp;VAR:PERIOD=FIXED&amp;VAR:AUDIT_ID=00000117&amp;VAR:DATE=20050506&amp;action=UPDATE&amp;creator=factset&amp;DOC_NAME=FAT:FMA_audit_SUMMARY.fat&amp;DISPLAY_STRING=Display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EBITDA&amp;VAR:CHGPERIOD=NA&amp;VAR:FQLFORMULA=FMA_EVAL_EBITDA&amp;VAR:CURRENCY=NA&amp;VAR:P=NA&amp;VAR:V=10.8","54557&amp;VAR:null=.html"}</definedName>
    <definedName name="_1179__FDSAUDITLINK__" hidden="1">{"fdsup://directions/FAT%20Viewer?VAR:PED=LTM&amp;VAR:AUDIT_MODE=SUMMARY&amp;VAR:PERIOD=FIXED&amp;VAR:AUDIT_ID=00000117&amp;VAR:DATE=20050506&amp;action=UPDATE&amp;creator=factset&amp;DOC_NAME=FAT:FMA_audit_SUMMARY.fat&amp;DISPLAY_STRING=Display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EBITDA&amp;VAR:CHGPERIOD=NA&amp;VAR:FQLFORMULA=FMA_EVAL_EBITDA&amp;VAR:CURRENCY=NA&amp;VAR:P=NA&amp;VAR:V=10.8","54557&amp;VAR:null=.html"}</definedName>
    <definedName name="_118__FDSAUDITLINK__" localSheetId="1" hidden="1">{"fdsup://directions/FAT%20Viewer?VAR:PED=LTM&amp;VAR:AUDIT_MODE=SUMMARY&amp;VAR:PERIOD=FIXED&amp;VAR:AUDIT_ID=00000117&amp;VAR:DATE=20090724&amp;action=UPDATE&amp;creator=factset&amp;DOC_NAME=FAT:FMA_audit_SUMMARY.fat&amp;DISPLAY_STRING=Display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EBITDA&amp;VAR:CHGPERIOD=NA&amp;VAR:FQLFORMULA=FMA_EVAL_EBITDA&amp;VAR:CURRENCY=NA&amp;VAR:P=NA&amp;VAR:V=9.69","0167&amp;VAR:null=.html"}</definedName>
    <definedName name="_118__FDSAUDITLINK__" hidden="1">{"fdsup://directions/FAT%20Viewer?VAR:PED=LTM&amp;VAR:AUDIT_MODE=SUMMARY&amp;VAR:PERIOD=FIXED&amp;VAR:AUDIT_ID=00000117&amp;VAR:DATE=20090724&amp;action=UPDATE&amp;creator=factset&amp;DOC_NAME=FAT:FMA_audit_SUMMARY.fat&amp;DISPLAY_STRING=Display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EBITDA&amp;VAR:CHGPERIOD=NA&amp;VAR:FQLFORMULA=FMA_EVAL_EBITDA&amp;VAR:CURRENCY=NA&amp;VAR:P=NA&amp;VAR:V=9.69","0167&amp;VAR:null=.html"}</definedName>
    <definedName name="_1180__FDSAUDITLINK__" localSheetId="1" hidden="1">{"fdsup://directions/FAT%20Viewer?VAR:PED=LTM&amp;VAR:AUDIT_MODE=SUMMARY&amp;VAR:PERIOD=FIXED&amp;VAR:AUDIT_ID=00000117&amp;VAR:DATE=20050505&amp;action=UPDATE&amp;creator=factset&amp;DOC_NAME=FAT:FMA_audit_SUMMARY.fat&amp;DISPLAY_STRING=Display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EBITDA&amp;VAR:CHGPERIOD=NA&amp;VAR:FQLFORMULA=FMA_EVAL_EBITDA&amp;VAR:CURRENCY=NA&amp;VAR:P=NA&amp;VAR:V=10.8","52325&amp;VAR:null=.html"}</definedName>
    <definedName name="_1180__FDSAUDITLINK__" hidden="1">{"fdsup://directions/FAT%20Viewer?VAR:PED=LTM&amp;VAR:AUDIT_MODE=SUMMARY&amp;VAR:PERIOD=FIXED&amp;VAR:AUDIT_ID=00000117&amp;VAR:DATE=20050505&amp;action=UPDATE&amp;creator=factset&amp;DOC_NAME=FAT:FMA_audit_SUMMARY.fat&amp;DISPLAY_STRING=Display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EBITDA&amp;VAR:CHGPERIOD=NA&amp;VAR:FQLFORMULA=FMA_EVAL_EBITDA&amp;VAR:CURRENCY=NA&amp;VAR:P=NA&amp;VAR:V=10.8","52325&amp;VAR:null=.html"}</definedName>
    <definedName name="_1181__FDSAUDITLINK__" localSheetId="1" hidden="1">{"fdsup://directions/FAT%20Viewer?VAR:PED=LTM&amp;VAR:AUDIT_MODE=SUMMARY&amp;VAR:PERIOD=FIXED&amp;VAR:AUDIT_ID=00000117&amp;VAR:DATE=20050504&amp;action=UPDATE&amp;creator=factset&amp;DOC_NAME=FAT:FMA_audit_SUMMARY.fat&amp;DISPLAY_STRING=Display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EBITDA&amp;VAR:CHGPERIOD=NA&amp;VAR:FQLFORMULA=FMA_EVAL_EBITDA&amp;VAR:CURRENCY=NA&amp;VAR:P=NA&amp;VAR:V=10.8","64646&amp;VAR:null=.html"}</definedName>
    <definedName name="_1181__FDSAUDITLINK__" hidden="1">{"fdsup://directions/FAT%20Viewer?VAR:PED=LTM&amp;VAR:AUDIT_MODE=SUMMARY&amp;VAR:PERIOD=FIXED&amp;VAR:AUDIT_ID=00000117&amp;VAR:DATE=20050504&amp;action=UPDATE&amp;creator=factset&amp;DOC_NAME=FAT:FMA_audit_SUMMARY.fat&amp;DISPLAY_STRING=Display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EBITDA&amp;VAR:CHGPERIOD=NA&amp;VAR:FQLFORMULA=FMA_EVAL_EBITDA&amp;VAR:CURRENCY=NA&amp;VAR:P=NA&amp;VAR:V=10.8","64646&amp;VAR:null=.html"}</definedName>
    <definedName name="_1182__FDSAUDITLINK__" localSheetId="1" hidden="1">{"fdsup://directions/FAT%20Viewer?VAR:PED=LTM&amp;VAR:AUDIT_MODE=SUMMARY&amp;VAR:PERIOD=FIXED&amp;VAR:AUDIT_ID=00000117&amp;VAR:DATE=20050503&amp;action=UPDATE&amp;creator=factset&amp;DOC_NAME=FAT:FMA_audit_SUMMARY.fat&amp;DISPLAY_STRING=Display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EBITDA&amp;VAR:CHGPERIOD=NA&amp;VAR:FQLFORMULA=FMA_EVAL_EBITDA&amp;VAR:CURRENCY=NA&amp;VAR:P=NA&amp;VAR:V=10.7","78441&amp;VAR:null=.html"}</definedName>
    <definedName name="_1182__FDSAUDITLINK__" hidden="1">{"fdsup://directions/FAT%20Viewer?VAR:PED=LTM&amp;VAR:AUDIT_MODE=SUMMARY&amp;VAR:PERIOD=FIXED&amp;VAR:AUDIT_ID=00000117&amp;VAR:DATE=20050503&amp;action=UPDATE&amp;creator=factset&amp;DOC_NAME=FAT:FMA_audit_SUMMARY.fat&amp;DISPLAY_STRING=Display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EBITDA&amp;VAR:CHGPERIOD=NA&amp;VAR:FQLFORMULA=FMA_EVAL_EBITDA&amp;VAR:CURRENCY=NA&amp;VAR:P=NA&amp;VAR:V=10.7","78441&amp;VAR:null=.html"}</definedName>
    <definedName name="_1183__FDSAUDITLINK__" localSheetId="1" hidden="1">{"fdsup://directions/FAT%20Viewer?VAR:PED=LTM&amp;VAR:AUDIT_MODE=SUMMARY&amp;VAR:PERIOD=FIXED&amp;VAR:AUDIT_ID=00000117&amp;VAR:DATE=20050502&amp;action=UPDATE&amp;creator=factset&amp;DOC_NAME=FAT:FMA_audit_SUMMARY.fat&amp;DISPLAY_STRING=Display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EBITDA&amp;VAR:CHGPERIOD=NA&amp;VAR:FQLFORMULA=FMA_EVAL_EBITDA&amp;VAR:CURRENCY=NA&amp;VAR:P=NA&amp;VAR:V=10.7","80826&amp;VAR:null=.html"}</definedName>
    <definedName name="_1183__FDSAUDITLINK__" hidden="1">{"fdsup://directions/FAT%20Viewer?VAR:PED=LTM&amp;VAR:AUDIT_MODE=SUMMARY&amp;VAR:PERIOD=FIXED&amp;VAR:AUDIT_ID=00000117&amp;VAR:DATE=20050502&amp;action=UPDATE&amp;creator=factset&amp;DOC_NAME=FAT:FMA_audit_SUMMARY.fat&amp;DISPLAY_STRING=Display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EBITDA&amp;VAR:CHGPERIOD=NA&amp;VAR:FQLFORMULA=FMA_EVAL_EBITDA&amp;VAR:CURRENCY=NA&amp;VAR:P=NA&amp;VAR:V=10.7","80826&amp;VAR:null=.html"}</definedName>
    <definedName name="_1184__FDSAUDITLINK__" localSheetId="1" hidden="1">{"fdsup://directions/FAT%20Viewer?VAR:PED=LTM&amp;VAR:AUDIT_MODE=SUMMARY&amp;VAR:PERIOD=FIXED&amp;VAR:AUDIT_ID=00000117&amp;VAR:DATE=20050429&amp;action=UPDATE&amp;creator=factset&amp;DOC_NAME=FAT:FMA_audit_SUMMARY.fat&amp;DISPLAY_STRING=Display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EBITDA&amp;VAR:CHGPERIOD=NA&amp;VAR:FQLFORMULA=FMA_EVAL_EBITDA&amp;VAR:CURRENCY=NA&amp;VAR:P=NA&amp;VAR:V=10.7","42075&amp;VAR:null=.html"}</definedName>
    <definedName name="_1184__FDSAUDITLINK__" hidden="1">{"fdsup://directions/FAT%20Viewer?VAR:PED=LTM&amp;VAR:AUDIT_MODE=SUMMARY&amp;VAR:PERIOD=FIXED&amp;VAR:AUDIT_ID=00000117&amp;VAR:DATE=20050429&amp;action=UPDATE&amp;creator=factset&amp;DOC_NAME=FAT:FMA_audit_SUMMARY.fat&amp;DISPLAY_STRING=Display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EBITDA&amp;VAR:CHGPERIOD=NA&amp;VAR:FQLFORMULA=FMA_EVAL_EBITDA&amp;VAR:CURRENCY=NA&amp;VAR:P=NA&amp;VAR:V=10.7","42075&amp;VAR:null=.html"}</definedName>
    <definedName name="_1185__FDSAUDITLINK__" localSheetId="1" hidden="1">{"fdsup://directions/FAT%20Viewer?VAR:PED=LTM&amp;VAR:AUDIT_MODE=SUMMARY&amp;VAR:PERIOD=FIXED&amp;VAR:AUDIT_ID=00000117&amp;VAR:DATE=20050428&amp;action=UPDATE&amp;creator=factset&amp;DOC_NAME=FAT:FMA_audit_SUMMARY.fat&amp;DISPLAY_STRING=Display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EBITDA&amp;VAR:CHGPERIOD=NA&amp;VAR:FQLFORMULA=FMA_EVAL_EBITDA&amp;VAR:CURRENCY=NA&amp;VAR:P=NA&amp;VAR:V=10.6","51266&amp;VAR:null=.html"}</definedName>
    <definedName name="_1185__FDSAUDITLINK__" hidden="1">{"fdsup://directions/FAT%20Viewer?VAR:PED=LTM&amp;VAR:AUDIT_MODE=SUMMARY&amp;VAR:PERIOD=FIXED&amp;VAR:AUDIT_ID=00000117&amp;VAR:DATE=20050428&amp;action=UPDATE&amp;creator=factset&amp;DOC_NAME=FAT:FMA_audit_SUMMARY.fat&amp;DISPLAY_STRING=Display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EBITDA&amp;VAR:CHGPERIOD=NA&amp;VAR:FQLFORMULA=FMA_EVAL_EBITDA&amp;VAR:CURRENCY=NA&amp;VAR:P=NA&amp;VAR:V=10.6","51266&amp;VAR:null=.html"}</definedName>
    <definedName name="_1186__FDSAUDITLINK__" localSheetId="1" hidden="1">{"fdsup://directions/FAT%20Viewer?VAR:PED=LTM&amp;VAR:AUDIT_MODE=SUMMARY&amp;VAR:PERIOD=FIXED&amp;VAR:AUDIT_ID=00000117&amp;VAR:DATE=20050427&amp;action=UPDATE&amp;creator=factset&amp;DOC_NAME=FAT:FMA_audit_SUMMARY.fat&amp;DISPLAY_STRING=Display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EBITDA&amp;VAR:CHGPERIOD=NA&amp;VAR:FQLFORMULA=FMA_EVAL_EBITDA&amp;VAR:CURRENCY=NA&amp;VAR:P=NA&amp;VAR:V=10.7","44729&amp;VAR:null=.html"}</definedName>
    <definedName name="_1186__FDSAUDITLINK__" hidden="1">{"fdsup://directions/FAT%20Viewer?VAR:PED=LTM&amp;VAR:AUDIT_MODE=SUMMARY&amp;VAR:PERIOD=FIXED&amp;VAR:AUDIT_ID=00000117&amp;VAR:DATE=20050427&amp;action=UPDATE&amp;creator=factset&amp;DOC_NAME=FAT:FMA_audit_SUMMARY.fat&amp;DISPLAY_STRING=Display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EBITDA&amp;VAR:CHGPERIOD=NA&amp;VAR:FQLFORMULA=FMA_EVAL_EBITDA&amp;VAR:CURRENCY=NA&amp;VAR:P=NA&amp;VAR:V=10.7","44729&amp;VAR:null=.html"}</definedName>
    <definedName name="_1187__FDSAUDITLINK__" localSheetId="1" hidden="1">{"fdsup://directions/FAT%20Viewer?VAR:PED=LTM&amp;VAR:AUDIT_MODE=SUMMARY&amp;VAR:PERIOD=FIXED&amp;VAR:AUDIT_ID=00000117&amp;VAR:DATE=20050426&amp;action=UPDATE&amp;creator=factset&amp;DOC_NAME=FAT:FMA_audit_SUMMARY.fat&amp;DISPLAY_STRING=Display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EBITDA&amp;VAR:CHGPERIOD=NA&amp;VAR:FQLFORMULA=FMA_EVAL_EBITDA&amp;VAR:CURRENCY=NA&amp;VAR:P=NA&amp;VAR:V=10.7","29980&amp;VAR:null=.html"}</definedName>
    <definedName name="_1187__FDSAUDITLINK__" hidden="1">{"fdsup://directions/FAT%20Viewer?VAR:PED=LTM&amp;VAR:AUDIT_MODE=SUMMARY&amp;VAR:PERIOD=FIXED&amp;VAR:AUDIT_ID=00000117&amp;VAR:DATE=20050426&amp;action=UPDATE&amp;creator=factset&amp;DOC_NAME=FAT:FMA_audit_SUMMARY.fat&amp;DISPLAY_STRING=Display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EBITDA&amp;VAR:CHGPERIOD=NA&amp;VAR:FQLFORMULA=FMA_EVAL_EBITDA&amp;VAR:CURRENCY=NA&amp;VAR:P=NA&amp;VAR:V=10.7","29980&amp;VAR:null=.html"}</definedName>
    <definedName name="_1188__FDSAUDITLINK__" localSheetId="1" hidden="1">{"fdsup://directions/FAT%20Viewer?VAR:PED=LTM&amp;VAR:AUDIT_MODE=SUMMARY&amp;VAR:PERIOD=FIXED&amp;VAR:AUDIT_ID=00000117&amp;VAR:DATE=20050425&amp;action=UPDATE&amp;creator=factset&amp;DOC_NAME=FAT:FMA_audit_SUMMARY.fat&amp;DISPLAY_STRING=Display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EBITDA&amp;VAR:CHGPERIOD=NA&amp;VAR:FQLFORMULA=FMA_EVAL_EBITDA&amp;VAR:CURRENCY=NA&amp;VAR:P=NA&amp;VAR:V=10.8","05126&amp;VAR:null=.html"}</definedName>
    <definedName name="_1188__FDSAUDITLINK__" hidden="1">{"fdsup://directions/FAT%20Viewer?VAR:PED=LTM&amp;VAR:AUDIT_MODE=SUMMARY&amp;VAR:PERIOD=FIXED&amp;VAR:AUDIT_ID=00000117&amp;VAR:DATE=20050425&amp;action=UPDATE&amp;creator=factset&amp;DOC_NAME=FAT:FMA_audit_SUMMARY.fat&amp;DISPLAY_STRING=Display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EBITDA&amp;VAR:CHGPERIOD=NA&amp;VAR:FQLFORMULA=FMA_EVAL_EBITDA&amp;VAR:CURRENCY=NA&amp;VAR:P=NA&amp;VAR:V=10.8","05126&amp;VAR:null=.html"}</definedName>
    <definedName name="_1189__FDSAUDITLINK__" localSheetId="1" hidden="1">{"fdsup://directions/FAT%20Viewer?VAR:PED=LTM&amp;VAR:AUDIT_MODE=SUMMARY&amp;VAR:PERIOD=FIXED&amp;VAR:AUDIT_ID=00000117&amp;VAR:DATE=20050422&amp;action=UPDATE&amp;creator=factset&amp;DOC_NAME=FAT:FMA_audit_SUMMARY.fat&amp;DISPLAY_STRING=Display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EBITDA&amp;VAR:CHGPERIOD=NA&amp;VAR:FQLFORMULA=FMA_EVAL_EBITDA&amp;VAR:CURRENCY=NA&amp;VAR:P=NA&amp;VAR:V=10.7","31130&amp;VAR:null=.html"}</definedName>
    <definedName name="_1189__FDSAUDITLINK__" hidden="1">{"fdsup://directions/FAT%20Viewer?VAR:PED=LTM&amp;VAR:AUDIT_MODE=SUMMARY&amp;VAR:PERIOD=FIXED&amp;VAR:AUDIT_ID=00000117&amp;VAR:DATE=20050422&amp;action=UPDATE&amp;creator=factset&amp;DOC_NAME=FAT:FMA_audit_SUMMARY.fat&amp;DISPLAY_STRING=Display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EBITDA&amp;VAR:CHGPERIOD=NA&amp;VAR:FQLFORMULA=FMA_EVAL_EBITDA&amp;VAR:CURRENCY=NA&amp;VAR:P=NA&amp;VAR:V=10.7","31130&amp;VAR:null=.html"}</definedName>
    <definedName name="_119__FDSAUDITLINK__" localSheetId="1" hidden="1">{"fdsup://directions/FAT%20Viewer?VAR:PED=LTM&amp;VAR:AUDIT_MODE=SUMMARY&amp;VAR:PERIOD=FIXED&amp;VAR:AUDIT_ID=00000117&amp;VAR:DATE=20090723&amp;action=UPDATE&amp;creator=factset&amp;DOC_NAME=FAT:FMA_audit_SUMMARY.fat&amp;DISPLAY_STRING=Display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EBITDA&amp;VAR:CHGPERIOD=NA&amp;VAR:FQLFORMULA=FMA_EVAL_EBITDA&amp;VAR:CURRENCY=NA&amp;VAR:P=NA&amp;VAR:V=9.66","5827&amp;VAR:null=.html"}</definedName>
    <definedName name="_119__FDSAUDITLINK__" hidden="1">{"fdsup://directions/FAT%20Viewer?VAR:PED=LTM&amp;VAR:AUDIT_MODE=SUMMARY&amp;VAR:PERIOD=FIXED&amp;VAR:AUDIT_ID=00000117&amp;VAR:DATE=20090723&amp;action=UPDATE&amp;creator=factset&amp;DOC_NAME=FAT:FMA_audit_SUMMARY.fat&amp;DISPLAY_STRING=Display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EBITDA&amp;VAR:CHGPERIOD=NA&amp;VAR:FQLFORMULA=FMA_EVAL_EBITDA&amp;VAR:CURRENCY=NA&amp;VAR:P=NA&amp;VAR:V=9.66","5827&amp;VAR:null=.html"}</definedName>
    <definedName name="_1190__FDSAUDITLINK__" localSheetId="1" hidden="1">{"fdsup://directions/FAT%20Viewer?VAR:PED=LTM&amp;VAR:AUDIT_MODE=SUMMARY&amp;VAR:PERIOD=FIXED&amp;VAR:AUDIT_ID=00000117&amp;VAR:DATE=20050421&amp;action=UPDATE&amp;creator=factset&amp;DOC_NAME=FAT:FMA_audit_SUMMARY.fat&amp;DISPLAY_STRING=Display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EBITDA&amp;VAR:CHGPERIOD=NA&amp;VAR:FQLFORMULA=FMA_EVAL_EBITDA&amp;VAR:CURRENCY=NA&amp;VAR:P=NA&amp;VAR:V=10.7","88565&amp;VAR:null=.html"}</definedName>
    <definedName name="_1190__FDSAUDITLINK__" hidden="1">{"fdsup://directions/FAT%20Viewer?VAR:PED=LTM&amp;VAR:AUDIT_MODE=SUMMARY&amp;VAR:PERIOD=FIXED&amp;VAR:AUDIT_ID=00000117&amp;VAR:DATE=20050421&amp;action=UPDATE&amp;creator=factset&amp;DOC_NAME=FAT:FMA_audit_SUMMARY.fat&amp;DISPLAY_STRING=Display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EBITDA&amp;VAR:CHGPERIOD=NA&amp;VAR:FQLFORMULA=FMA_EVAL_EBITDA&amp;VAR:CURRENCY=NA&amp;VAR:P=NA&amp;VAR:V=10.7","88565&amp;VAR:null=.html"}</definedName>
    <definedName name="_1191__FDSAUDITLINK__" localSheetId="1" hidden="1">{"fdsup://directions/FAT%20Viewer?VAR:PED=LTM&amp;VAR:AUDIT_MODE=SUMMARY&amp;VAR:PERIOD=FIXED&amp;VAR:AUDIT_ID=00000117&amp;VAR:DATE=20050420&amp;action=UPDATE&amp;creator=factset&amp;DOC_NAME=FAT:FMA_audit_SUMMARY.fat&amp;DISPLAY_STRING=Display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EBITDA&amp;VAR:CHGPERIOD=NA&amp;VAR:FQLFORMULA=FMA_EVAL_EBITDA&amp;VAR:CURRENCY=NA&amp;VAR:P=NA&amp;VAR:V=10.6","16307&amp;VAR:null=.html"}</definedName>
    <definedName name="_1191__FDSAUDITLINK__" hidden="1">{"fdsup://directions/FAT%20Viewer?VAR:PED=LTM&amp;VAR:AUDIT_MODE=SUMMARY&amp;VAR:PERIOD=FIXED&amp;VAR:AUDIT_ID=00000117&amp;VAR:DATE=20050420&amp;action=UPDATE&amp;creator=factset&amp;DOC_NAME=FAT:FMA_audit_SUMMARY.fat&amp;DISPLAY_STRING=Display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EBITDA&amp;VAR:CHGPERIOD=NA&amp;VAR:FQLFORMULA=FMA_EVAL_EBITDA&amp;VAR:CURRENCY=NA&amp;VAR:P=NA&amp;VAR:V=10.6","16307&amp;VAR:null=.html"}</definedName>
    <definedName name="_1192__FDSAUDITLINK__" localSheetId="1" hidden="1">{"fdsup://directions/FAT%20Viewer?VAR:PED=LTM&amp;VAR:AUDIT_MODE=SUMMARY&amp;VAR:PERIOD=FIXED&amp;VAR:AUDIT_ID=00000117&amp;VAR:DATE=20050419&amp;action=UPDATE&amp;creator=factset&amp;DOC_NAME=FAT:FMA_audit_SUMMARY.fat&amp;DISPLAY_STRING=Display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EBITDA&amp;VAR:CHGPERIOD=NA&amp;VAR:FQLFORMULA=FMA_EVAL_EBITDA&amp;VAR:CURRENCY=NA&amp;VAR:P=NA&amp;VAR:V=10.7","20290&amp;VAR:null=.html"}</definedName>
    <definedName name="_1192__FDSAUDITLINK__" hidden="1">{"fdsup://directions/FAT%20Viewer?VAR:PED=LTM&amp;VAR:AUDIT_MODE=SUMMARY&amp;VAR:PERIOD=FIXED&amp;VAR:AUDIT_ID=00000117&amp;VAR:DATE=20050419&amp;action=UPDATE&amp;creator=factset&amp;DOC_NAME=FAT:FMA_audit_SUMMARY.fat&amp;DISPLAY_STRING=Display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EBITDA&amp;VAR:CHGPERIOD=NA&amp;VAR:FQLFORMULA=FMA_EVAL_EBITDA&amp;VAR:CURRENCY=NA&amp;VAR:P=NA&amp;VAR:V=10.7","20290&amp;VAR:null=.html"}</definedName>
    <definedName name="_1193__FDSAUDITLINK__" localSheetId="1" hidden="1">{"fdsup://directions/FAT%20Viewer?VAR:PED=LTM&amp;VAR:AUDIT_MODE=SUMMARY&amp;VAR:PERIOD=FIXED&amp;VAR:AUDIT_ID=00000117&amp;VAR:DATE=20050418&amp;action=UPDATE&amp;creator=factset&amp;DOC_NAME=FAT:FMA_audit_SUMMARY.fat&amp;DISPLAY_STRING=Display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EBITDA&amp;VAR:CHGPERIOD=NA&amp;VAR:FQLFORMULA=FMA_EVAL_EBITDA&amp;VAR:CURRENCY=NA&amp;VAR:P=NA&amp;VAR:V=10.6","65162&amp;VAR:null=.html"}</definedName>
    <definedName name="_1193__FDSAUDITLINK__" hidden="1">{"fdsup://directions/FAT%20Viewer?VAR:PED=LTM&amp;VAR:AUDIT_MODE=SUMMARY&amp;VAR:PERIOD=FIXED&amp;VAR:AUDIT_ID=00000117&amp;VAR:DATE=20050418&amp;action=UPDATE&amp;creator=factset&amp;DOC_NAME=FAT:FMA_audit_SUMMARY.fat&amp;DISPLAY_STRING=Display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EBITDA&amp;VAR:CHGPERIOD=NA&amp;VAR:FQLFORMULA=FMA_EVAL_EBITDA&amp;VAR:CURRENCY=NA&amp;VAR:P=NA&amp;VAR:V=10.6","65162&amp;VAR:null=.html"}</definedName>
    <definedName name="_1194__FDSAUDITLINK__" localSheetId="1" hidden="1">{"fdsup://directions/FAT%20Viewer?VAR:PED=LTM&amp;VAR:AUDIT_MODE=SUMMARY&amp;VAR:PERIOD=FIXED&amp;VAR:AUDIT_ID=00000117&amp;VAR:DATE=20050415&amp;action=UPDATE&amp;creator=factset&amp;DOC_NAME=FAT:FMA_audit_SUMMARY.fat&amp;DISPLAY_STRING=Display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EBITDA&amp;VAR:CHGPERIOD=NA&amp;VAR:FQLFORMULA=FMA_EVAL_EBITDA&amp;VAR:CURRENCY=NA&amp;VAR:P=NA&amp;VAR:V=10.6","43970&amp;VAR:null=.html"}</definedName>
    <definedName name="_1194__FDSAUDITLINK__" hidden="1">{"fdsup://directions/FAT%20Viewer?VAR:PED=LTM&amp;VAR:AUDIT_MODE=SUMMARY&amp;VAR:PERIOD=FIXED&amp;VAR:AUDIT_ID=00000117&amp;VAR:DATE=20050415&amp;action=UPDATE&amp;creator=factset&amp;DOC_NAME=FAT:FMA_audit_SUMMARY.fat&amp;DISPLAY_STRING=Display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EBITDA&amp;VAR:CHGPERIOD=NA&amp;VAR:FQLFORMULA=FMA_EVAL_EBITDA&amp;VAR:CURRENCY=NA&amp;VAR:P=NA&amp;VAR:V=10.6","43970&amp;VAR:null=.html"}</definedName>
    <definedName name="_1195__FDSAUDITLINK__" localSheetId="1" hidden="1">{"fdsup://directions/FAT%20Viewer?VAR:PED=LTM&amp;VAR:AUDIT_MODE=SUMMARY&amp;VAR:PERIOD=FIXED&amp;VAR:AUDIT_ID=00000117&amp;VAR:DATE=20050414&amp;action=UPDATE&amp;creator=factset&amp;DOC_NAME=FAT:FMA_audit_SUMMARY.fat&amp;DISPLAY_STRING=Display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EBITDA&amp;VAR:CHGPERIOD=NA&amp;VAR:FQLFORMULA=FMA_EVAL_EBITDA&amp;VAR:CURRENCY=NA&amp;VAR:P=NA&amp;VAR:V=10.7","91216&amp;VAR:null=.html"}</definedName>
    <definedName name="_1195__FDSAUDITLINK__" hidden="1">{"fdsup://directions/FAT%20Viewer?VAR:PED=LTM&amp;VAR:AUDIT_MODE=SUMMARY&amp;VAR:PERIOD=FIXED&amp;VAR:AUDIT_ID=00000117&amp;VAR:DATE=20050414&amp;action=UPDATE&amp;creator=factset&amp;DOC_NAME=FAT:FMA_audit_SUMMARY.fat&amp;DISPLAY_STRING=Display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EBITDA&amp;VAR:CHGPERIOD=NA&amp;VAR:FQLFORMULA=FMA_EVAL_EBITDA&amp;VAR:CURRENCY=NA&amp;VAR:P=NA&amp;VAR:V=10.7","91216&amp;VAR:null=.html"}</definedName>
    <definedName name="_1196__FDSAUDITLINK__" localSheetId="1" hidden="1">{"fdsup://directions/FAT%20Viewer?VAR:PED=LTM&amp;VAR:AUDIT_MODE=SUMMARY&amp;VAR:PERIOD=FIXED&amp;VAR:AUDIT_ID=00000117&amp;VAR:DATE=20050413&amp;action=UPDATE&amp;creator=factset&amp;DOC_NAME=FAT:FMA_audit_SUMMARY.fat&amp;DISPLAY_STRING=Display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EBITDA&amp;VAR:CHGPERIOD=NA&amp;VAR:FQLFORMULA=FMA_EVAL_EBITDA&amp;VAR:CURRENCY=NA&amp;VAR:P=NA&amp;VAR:V=10.8","74979&amp;VAR:null=.html"}</definedName>
    <definedName name="_1196__FDSAUDITLINK__" hidden="1">{"fdsup://directions/FAT%20Viewer?VAR:PED=LTM&amp;VAR:AUDIT_MODE=SUMMARY&amp;VAR:PERIOD=FIXED&amp;VAR:AUDIT_ID=00000117&amp;VAR:DATE=20050413&amp;action=UPDATE&amp;creator=factset&amp;DOC_NAME=FAT:FMA_audit_SUMMARY.fat&amp;DISPLAY_STRING=Display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EBITDA&amp;VAR:CHGPERIOD=NA&amp;VAR:FQLFORMULA=FMA_EVAL_EBITDA&amp;VAR:CURRENCY=NA&amp;VAR:P=NA&amp;VAR:V=10.8","74979&amp;VAR:null=.html"}</definedName>
    <definedName name="_1197__FDSAUDITLINK__" localSheetId="1" hidden="1">{"fdsup://directions/FAT%20Viewer?VAR:PED=LTM&amp;VAR:AUDIT_MODE=SUMMARY&amp;VAR:PERIOD=FIXED&amp;VAR:AUDIT_ID=00000117&amp;VAR:DATE=20050412&amp;action=UPDATE&amp;creator=factset&amp;DOC_NAME=FAT:FMA_audit_SUMMARY.fat&amp;DISPLAY_STRING=Display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EBITDA&amp;VAR:CHGPERIOD=NA&amp;VAR:FQLFORMULA=FMA_EVAL_EBITDA&amp;VAR:CURRENCY=NA&amp;VAR:P=NA&amp;VAR:V=10.7","31803&amp;VAR:null=.html"}</definedName>
    <definedName name="_1197__FDSAUDITLINK__" hidden="1">{"fdsup://directions/FAT%20Viewer?VAR:PED=LTM&amp;VAR:AUDIT_MODE=SUMMARY&amp;VAR:PERIOD=FIXED&amp;VAR:AUDIT_ID=00000117&amp;VAR:DATE=20050412&amp;action=UPDATE&amp;creator=factset&amp;DOC_NAME=FAT:FMA_audit_SUMMARY.fat&amp;DISPLAY_STRING=Display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EBITDA&amp;VAR:CHGPERIOD=NA&amp;VAR:FQLFORMULA=FMA_EVAL_EBITDA&amp;VAR:CURRENCY=NA&amp;VAR:P=NA&amp;VAR:V=10.7","31803&amp;VAR:null=.html"}</definedName>
    <definedName name="_1198__FDSAUDITLINK__" localSheetId="1" hidden="1">{"fdsup://directions/FAT%20Viewer?VAR:PED=LTM&amp;VAR:AUDIT_MODE=SUMMARY&amp;VAR:PERIOD=FIXED&amp;VAR:AUDIT_ID=00000117&amp;VAR:DATE=20050411&amp;action=UPDATE&amp;creator=factset&amp;DOC_NAME=FAT:FMA_audit_SUMMARY.fat&amp;DISPLAY_STRING=Display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EBITDA&amp;VAR:CHGPERIOD=NA&amp;VAR:FQLFORMULA=FMA_EVAL_EBITDA&amp;VAR:CURRENCY=NA&amp;VAR:P=NA&amp;VAR:V=10.6","95523&amp;VAR:null=.html"}</definedName>
    <definedName name="_1198__FDSAUDITLINK__" hidden="1">{"fdsup://directions/FAT%20Viewer?VAR:PED=LTM&amp;VAR:AUDIT_MODE=SUMMARY&amp;VAR:PERIOD=FIXED&amp;VAR:AUDIT_ID=00000117&amp;VAR:DATE=20050411&amp;action=UPDATE&amp;creator=factset&amp;DOC_NAME=FAT:FMA_audit_SUMMARY.fat&amp;DISPLAY_STRING=Display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EBITDA&amp;VAR:CHGPERIOD=NA&amp;VAR:FQLFORMULA=FMA_EVAL_EBITDA&amp;VAR:CURRENCY=NA&amp;VAR:P=NA&amp;VAR:V=10.6","95523&amp;VAR:null=.html"}</definedName>
    <definedName name="_1199__FDSAUDITLINK__" localSheetId="1" hidden="1">{"fdsup://directions/FAT%20Viewer?VAR:PED=LTM&amp;VAR:AUDIT_MODE=SUMMARY&amp;VAR:PERIOD=FIXED&amp;VAR:AUDIT_ID=00000117&amp;VAR:DATE=20050408&amp;action=UPDATE&amp;creator=factset&amp;DOC_NAME=FAT:FMA_audit_SUMMARY.fat&amp;DISPLAY_STRING=Display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EBITDA&amp;VAR:CHGPERIOD=NA&amp;VAR:FQLFORMULA=FMA_EVAL_EBITDA&amp;VAR:CURRENCY=NA&amp;VAR:P=NA&amp;VAR:V=10.7","02005&amp;VAR:null=.html"}</definedName>
    <definedName name="_1199__FDSAUDITLINK__" hidden="1">{"fdsup://directions/FAT%20Viewer?VAR:PED=LTM&amp;VAR:AUDIT_MODE=SUMMARY&amp;VAR:PERIOD=FIXED&amp;VAR:AUDIT_ID=00000117&amp;VAR:DATE=20050408&amp;action=UPDATE&amp;creator=factset&amp;DOC_NAME=FAT:FMA_audit_SUMMARY.fat&amp;DISPLAY_STRING=Display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EBITDA&amp;VAR:CHGPERIOD=NA&amp;VAR:FQLFORMULA=FMA_EVAL_EBITDA&amp;VAR:CURRENCY=NA&amp;VAR:P=NA&amp;VAR:V=10.7","02005&amp;VAR:null=.html"}</definedName>
    <definedName name="_12__FDSAUDITLINK__" localSheetId="1" hidden="1">{"fdsup://directions/FAT%20Viewer?VAR:PED=LTM&amp;VAR:AUDIT_MODE=SUMMARY&amp;VAR:PERIOD=FIXED&amp;VAR:AUDIT_ID=00000117&amp;VAR:DATE=20091223&amp;action=UPDATE&amp;creator=factset&amp;DOC_NAME=FAT:FMA_audit_SUMMARY.fat&amp;DISPLAY_STRING=Display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EBITDA&amp;VAR:CHGPERIOD=NA&amp;VAR:FQLFORMULA=FMA_EVAL_EBITDA&amp;VAR:CURRENCY=NA&amp;VAR:P=NA&amp;VAR:V=12.1","35009&amp;VAR:null=.html"}</definedName>
    <definedName name="_12__FDSAUDITLINK__" hidden="1">{"fdsup://directions/FAT%20Viewer?VAR:PED=LTM&amp;VAR:AUDIT_MODE=SUMMARY&amp;VAR:PERIOD=FIXED&amp;VAR:AUDIT_ID=00000117&amp;VAR:DATE=20091223&amp;action=UPDATE&amp;creator=factset&amp;DOC_NAME=FAT:FMA_audit_SUMMARY.fat&amp;DISPLAY_STRING=Display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EBITDA&amp;VAR:CHGPERIOD=NA&amp;VAR:FQLFORMULA=FMA_EVAL_EBITDA&amp;VAR:CURRENCY=NA&amp;VAR:P=NA&amp;VAR:V=12.1","35009&amp;VAR:null=.html"}</definedName>
    <definedName name="_120__FDSAUDITLINK__" localSheetId="1" hidden="1">{"fdsup://directions/FAT%20Viewer?VAR:PED=LTM&amp;VAR:AUDIT_MODE=SUMMARY&amp;VAR:PERIOD=FIXED&amp;VAR:AUDIT_ID=00000117&amp;VAR:DATE=20090722&amp;action=UPDATE&amp;creator=factset&amp;DOC_NAME=FAT:FMA_audit_SUMMARY.fat&amp;DISPLAY_STRING=Display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EBITDA&amp;VAR:CHGPERIOD=NA&amp;VAR:FQLFORMULA=FMA_EVAL_EBITDA&amp;VAR:CURRENCY=NA&amp;VAR:P=NA&amp;VAR:V=9.51","0948&amp;VAR:null=.html"}</definedName>
    <definedName name="_120__FDSAUDITLINK__" hidden="1">{"fdsup://directions/FAT%20Viewer?VAR:PED=LTM&amp;VAR:AUDIT_MODE=SUMMARY&amp;VAR:PERIOD=FIXED&amp;VAR:AUDIT_ID=00000117&amp;VAR:DATE=20090722&amp;action=UPDATE&amp;creator=factset&amp;DOC_NAME=FAT:FMA_audit_SUMMARY.fat&amp;DISPLAY_STRING=Display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EBITDA&amp;VAR:CHGPERIOD=NA&amp;VAR:FQLFORMULA=FMA_EVAL_EBITDA&amp;VAR:CURRENCY=NA&amp;VAR:P=NA&amp;VAR:V=9.51","0948&amp;VAR:null=.html"}</definedName>
    <definedName name="_1200__FDSAUDITLINK__" localSheetId="1" hidden="1">{"fdsup://directions/FAT%20Viewer?VAR:PED=LTM&amp;VAR:AUDIT_MODE=SUMMARY&amp;VAR:PERIOD=FIXED&amp;VAR:AUDIT_ID=00000117&amp;VAR:DATE=20050407&amp;action=UPDATE&amp;creator=factset&amp;DOC_NAME=FAT:FMA_audit_SUMMARY.fat&amp;DISPLAY_STRING=Display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EBITDA&amp;VAR:CHGPERIOD=NA&amp;VAR:FQLFORMULA=FMA_EVAL_EBITDA&amp;VAR:CURRENCY=NA&amp;VAR:P=NA&amp;VAR:V=10.7","76398&amp;VAR:null=.html"}</definedName>
    <definedName name="_1200__FDSAUDITLINK__" hidden="1">{"fdsup://directions/FAT%20Viewer?VAR:PED=LTM&amp;VAR:AUDIT_MODE=SUMMARY&amp;VAR:PERIOD=FIXED&amp;VAR:AUDIT_ID=00000117&amp;VAR:DATE=20050407&amp;action=UPDATE&amp;creator=factset&amp;DOC_NAME=FAT:FMA_audit_SUMMARY.fat&amp;DISPLAY_STRING=Display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EBITDA&amp;VAR:CHGPERIOD=NA&amp;VAR:FQLFORMULA=FMA_EVAL_EBITDA&amp;VAR:CURRENCY=NA&amp;VAR:P=NA&amp;VAR:V=10.7","76398&amp;VAR:null=.html"}</definedName>
    <definedName name="_1201__FDSAUDITLINK__" localSheetId="1" hidden="1">{"fdsup://directions/FAT%20Viewer?VAR:PED=LTM&amp;VAR:AUDIT_MODE=SUMMARY&amp;VAR:PERIOD=FIXED&amp;VAR:AUDIT_ID=00000117&amp;VAR:DATE=20050406&amp;action=UPDATE&amp;creator=factset&amp;DOC_NAME=FAT:FMA_audit_SUMMARY.fat&amp;DISPLAY_STRING=Display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EBITDA&amp;VAR:CHGPERIOD=NA&amp;VAR:FQLFORMULA=FMA_EVAL_EBITDA&amp;VAR:CURRENCY=NA&amp;VAR:P=NA&amp;VAR:V=10.7","25068&amp;VAR:null=.html"}</definedName>
    <definedName name="_1201__FDSAUDITLINK__" hidden="1">{"fdsup://directions/FAT%20Viewer?VAR:PED=LTM&amp;VAR:AUDIT_MODE=SUMMARY&amp;VAR:PERIOD=FIXED&amp;VAR:AUDIT_ID=00000117&amp;VAR:DATE=20050406&amp;action=UPDATE&amp;creator=factset&amp;DOC_NAME=FAT:FMA_audit_SUMMARY.fat&amp;DISPLAY_STRING=Display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EBITDA&amp;VAR:CHGPERIOD=NA&amp;VAR:FQLFORMULA=FMA_EVAL_EBITDA&amp;VAR:CURRENCY=NA&amp;VAR:P=NA&amp;VAR:V=10.7","25068&amp;VAR:null=.html"}</definedName>
    <definedName name="_1202__FDSAUDITLINK__" localSheetId="1" hidden="1">{"fdsup://directions/FAT%20Viewer?VAR:PED=LTM&amp;VAR:AUDIT_MODE=SUMMARY&amp;VAR:PERIOD=FIXED&amp;VAR:AUDIT_ID=00000117&amp;VAR:DATE=20050405&amp;action=UPDATE&amp;creator=factset&amp;DOC_NAME=FAT:FMA_audit_SUMMARY.fat&amp;DISPLAY_STRING=Display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EBITDA&amp;VAR:CHGPERIOD=NA&amp;VAR:FQLFORMULA=FMA_EVAL_EBITDA&amp;VAR:CURRENCY=NA&amp;VAR:P=NA&amp;VAR:V=10.7","18148&amp;VAR:null=.html"}</definedName>
    <definedName name="_1202__FDSAUDITLINK__" hidden="1">{"fdsup://directions/FAT%20Viewer?VAR:PED=LTM&amp;VAR:AUDIT_MODE=SUMMARY&amp;VAR:PERIOD=FIXED&amp;VAR:AUDIT_ID=00000117&amp;VAR:DATE=20050405&amp;action=UPDATE&amp;creator=factset&amp;DOC_NAME=FAT:FMA_audit_SUMMARY.fat&amp;DISPLAY_STRING=Display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EBITDA&amp;VAR:CHGPERIOD=NA&amp;VAR:FQLFORMULA=FMA_EVAL_EBITDA&amp;VAR:CURRENCY=NA&amp;VAR:P=NA&amp;VAR:V=10.7","18148&amp;VAR:null=.html"}</definedName>
    <definedName name="_1203__FDSAUDITLINK__" localSheetId="1" hidden="1">{"fdsup://directions/FAT%20Viewer?VAR:PED=LTM&amp;VAR:AUDIT_MODE=SUMMARY&amp;VAR:PERIOD=FIXED&amp;VAR:AUDIT_ID=00000117&amp;VAR:DATE=20050404&amp;action=UPDATE&amp;creator=factset&amp;DOC_NAME=FAT:FMA_audit_SUMMARY.fat&amp;DISPLAY_STRING=Display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EBITDA&amp;VAR:CHGPERIOD=NA&amp;VAR:FQLFORMULA=FMA_EVAL_EBITDA&amp;VAR:CURRENCY=NA&amp;VAR:P=NA&amp;VAR:V=10.6","74991&amp;VAR:null=.html"}</definedName>
    <definedName name="_1203__FDSAUDITLINK__" hidden="1">{"fdsup://directions/FAT%20Viewer?VAR:PED=LTM&amp;VAR:AUDIT_MODE=SUMMARY&amp;VAR:PERIOD=FIXED&amp;VAR:AUDIT_ID=00000117&amp;VAR:DATE=20050404&amp;action=UPDATE&amp;creator=factset&amp;DOC_NAME=FAT:FMA_audit_SUMMARY.fat&amp;DISPLAY_STRING=Display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EBITDA&amp;VAR:CHGPERIOD=NA&amp;VAR:FQLFORMULA=FMA_EVAL_EBITDA&amp;VAR:CURRENCY=NA&amp;VAR:P=NA&amp;VAR:V=10.6","74991&amp;VAR:null=.html"}</definedName>
    <definedName name="_1204__FDSAUDITLINK__" localSheetId="1" hidden="1">{"fdsup://directions/FAT%20Viewer?VAR:PED=LTM&amp;VAR:AUDIT_MODE=SUMMARY&amp;VAR:PERIOD=FIXED&amp;VAR:AUDIT_ID=00000117&amp;VAR:DATE=20050401&amp;action=UPDATE&amp;creator=factset&amp;DOC_NAME=FAT:FMA_audit_SUMMARY.fat&amp;DISPLAY_STRING=Display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EBITDA&amp;VAR:CHGPERIOD=NA&amp;VAR:FQLFORMULA=FMA_EVAL_EBITDA&amp;VAR:CURRENCY=NA&amp;VAR:P=NA&amp;VAR:V=10.6","51711&amp;VAR:null=.html"}</definedName>
    <definedName name="_1204__FDSAUDITLINK__" hidden="1">{"fdsup://directions/FAT%20Viewer?VAR:PED=LTM&amp;VAR:AUDIT_MODE=SUMMARY&amp;VAR:PERIOD=FIXED&amp;VAR:AUDIT_ID=00000117&amp;VAR:DATE=20050401&amp;action=UPDATE&amp;creator=factset&amp;DOC_NAME=FAT:FMA_audit_SUMMARY.fat&amp;DISPLAY_STRING=Display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EBITDA&amp;VAR:CHGPERIOD=NA&amp;VAR:FQLFORMULA=FMA_EVAL_EBITDA&amp;VAR:CURRENCY=NA&amp;VAR:P=NA&amp;VAR:V=10.6","51711&amp;VAR:null=.html"}</definedName>
    <definedName name="_1205__FDSAUDITLINK__" localSheetId="1" hidden="1">{"fdsup://directions/FAT%20Viewer?VAR:PED=LTM&amp;VAR:AUDIT_MODE=SUMMARY&amp;VAR:PERIOD=FIXED&amp;VAR:AUDIT_ID=00000117&amp;VAR:DATE=20050331&amp;action=UPDATE&amp;creator=factset&amp;DOC_NAME=FAT:FMA_audit_SUMMARY.fat&amp;DISPLAY_STRING=Display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EBITDA&amp;VAR:CHGPERIOD=NA&amp;VAR:FQLFORMULA=FMA_EVAL_EBITDA&amp;VAR:CURRENCY=NA&amp;VAR:P=NA&amp;VAR:V=10.6","91667&amp;VAR:null=.html"}</definedName>
    <definedName name="_1205__FDSAUDITLINK__" hidden="1">{"fdsup://directions/FAT%20Viewer?VAR:PED=LTM&amp;VAR:AUDIT_MODE=SUMMARY&amp;VAR:PERIOD=FIXED&amp;VAR:AUDIT_ID=00000117&amp;VAR:DATE=20050331&amp;action=UPDATE&amp;creator=factset&amp;DOC_NAME=FAT:FMA_audit_SUMMARY.fat&amp;DISPLAY_STRING=Display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EBITDA&amp;VAR:CHGPERIOD=NA&amp;VAR:FQLFORMULA=FMA_EVAL_EBITDA&amp;VAR:CURRENCY=NA&amp;VAR:P=NA&amp;VAR:V=10.6","91667&amp;VAR:null=.html"}</definedName>
    <definedName name="_1206__FDSAUDITLINK__" localSheetId="1" hidden="1">{"fdsup://directions/FAT%20Viewer?VAR:PED=LTM&amp;VAR:AUDIT_MODE=SUMMARY&amp;VAR:PERIOD=FIXED&amp;VAR:AUDIT_ID=00000117&amp;VAR:DATE=20050330&amp;action=UPDATE&amp;creator=factset&amp;DOC_NAME=FAT:FMA_audit_SUMMARY.fat&amp;DISPLAY_STRING=Display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EBITDA&amp;VAR:CHGPERIOD=NA&amp;VAR:FQLFORMULA=FMA_EVAL_EBITDA&amp;VAR:CURRENCY=NA&amp;VAR:P=NA&amp;VAR:V=10.6","90028&amp;VAR:null=.html"}</definedName>
    <definedName name="_1206__FDSAUDITLINK__" hidden="1">{"fdsup://directions/FAT%20Viewer?VAR:PED=LTM&amp;VAR:AUDIT_MODE=SUMMARY&amp;VAR:PERIOD=FIXED&amp;VAR:AUDIT_ID=00000117&amp;VAR:DATE=20050330&amp;action=UPDATE&amp;creator=factset&amp;DOC_NAME=FAT:FMA_audit_SUMMARY.fat&amp;DISPLAY_STRING=Display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EBITDA&amp;VAR:CHGPERIOD=NA&amp;VAR:FQLFORMULA=FMA_EVAL_EBITDA&amp;VAR:CURRENCY=NA&amp;VAR:P=NA&amp;VAR:V=10.6","90028&amp;VAR:null=.html"}</definedName>
    <definedName name="_1207__FDSAUDITLINK__" localSheetId="1" hidden="1">{"fdsup://directions/FAT%20Viewer?VAR:PED=LTM&amp;VAR:AUDIT_MODE=SUMMARY&amp;VAR:PERIOD=FIXED&amp;VAR:AUDIT_ID=00000117&amp;VAR:DATE=20050329&amp;action=UPDATE&amp;creator=factset&amp;DOC_NAME=FAT:FMA_audit_SUMMARY.fat&amp;DISPLAY_STRING=Display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EBITDA&amp;VAR:CHGPERIOD=NA&amp;VAR:FQLFORMULA=FMA_EVAL_EBITDA&amp;VAR:CURRENCY=NA&amp;VAR:P=NA&amp;VAR:V=10.5","66786&amp;VAR:null=.html"}</definedName>
    <definedName name="_1207__FDSAUDITLINK__" hidden="1">{"fdsup://directions/FAT%20Viewer?VAR:PED=LTM&amp;VAR:AUDIT_MODE=SUMMARY&amp;VAR:PERIOD=FIXED&amp;VAR:AUDIT_ID=00000117&amp;VAR:DATE=20050329&amp;action=UPDATE&amp;creator=factset&amp;DOC_NAME=FAT:FMA_audit_SUMMARY.fat&amp;DISPLAY_STRING=Display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EBITDA&amp;VAR:CHGPERIOD=NA&amp;VAR:FQLFORMULA=FMA_EVAL_EBITDA&amp;VAR:CURRENCY=NA&amp;VAR:P=NA&amp;VAR:V=10.5","66786&amp;VAR:null=.html"}</definedName>
    <definedName name="_1208__FDSAUDITLINK__" localSheetId="1" hidden="1">{"fdsup://directions/FAT%20Viewer?VAR:PED=LTM&amp;VAR:AUDIT_MODE=SUMMARY&amp;VAR:PERIOD=FIXED&amp;VAR:AUDIT_ID=00000117&amp;VAR:DATE=20050328&amp;action=UPDATE&amp;creator=factset&amp;DOC_NAME=FAT:FMA_audit_SUMMARY.fat&amp;DISPLAY_STRING=Display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EBITDA&amp;VAR:CHGPERIOD=NA&amp;VAR:FQLFORMULA=FMA_EVAL_EBITDA&amp;VAR:CURRENCY=NA&amp;VAR:P=NA&amp;VAR:V=10.6","43157&amp;VAR:null=.html"}</definedName>
    <definedName name="_1208__FDSAUDITLINK__" hidden="1">{"fdsup://directions/FAT%20Viewer?VAR:PED=LTM&amp;VAR:AUDIT_MODE=SUMMARY&amp;VAR:PERIOD=FIXED&amp;VAR:AUDIT_ID=00000117&amp;VAR:DATE=20050328&amp;action=UPDATE&amp;creator=factset&amp;DOC_NAME=FAT:FMA_audit_SUMMARY.fat&amp;DISPLAY_STRING=Display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EBITDA&amp;VAR:CHGPERIOD=NA&amp;VAR:FQLFORMULA=FMA_EVAL_EBITDA&amp;VAR:CURRENCY=NA&amp;VAR:P=NA&amp;VAR:V=10.6","43157&amp;VAR:null=.html"}</definedName>
    <definedName name="_1209__FDSAUDITLINK__" localSheetId="1" hidden="1">{"fdsup://directions/FAT%20Viewer?VAR:PED=LTM&amp;VAR:AUDIT_MODE=SUMMARY&amp;VAR:PERIOD=FIXED&amp;VAR:AUDIT_ID=00000117&amp;VAR:DATE=20050324&amp;action=UPDATE&amp;creator=factset&amp;DOC_NAME=FAT:FMA_audit_SUMMARY.fat&amp;DISPLAY_STRING=Display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EBITDA&amp;VAR:CHGPERIOD=NA&amp;VAR:FQLFORMULA=FMA_EVAL_EBITDA&amp;VAR:CURRENCY=NA&amp;VAR:P=NA&amp;VAR:V=10.6","28770&amp;VAR:null=.html"}</definedName>
    <definedName name="_1209__FDSAUDITLINK__" hidden="1">{"fdsup://directions/FAT%20Viewer?VAR:PED=LTM&amp;VAR:AUDIT_MODE=SUMMARY&amp;VAR:PERIOD=FIXED&amp;VAR:AUDIT_ID=00000117&amp;VAR:DATE=20050324&amp;action=UPDATE&amp;creator=factset&amp;DOC_NAME=FAT:FMA_audit_SUMMARY.fat&amp;DISPLAY_STRING=Display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EBITDA&amp;VAR:CHGPERIOD=NA&amp;VAR:FQLFORMULA=FMA_EVAL_EBITDA&amp;VAR:CURRENCY=NA&amp;VAR:P=NA&amp;VAR:V=10.6","28770&amp;VAR:null=.html"}</definedName>
    <definedName name="_121__FDSAUDITLINK__" localSheetId="1" hidden="1">{"fdsup://directions/FAT%20Viewer?VAR:PED=LTM&amp;VAR:AUDIT_MODE=SUMMARY&amp;VAR:PERIOD=FIXED&amp;VAR:AUDIT_ID=00000117&amp;VAR:DATE=20090721&amp;action=UPDATE&amp;creator=factset&amp;DOC_NAME=FAT:FMA_audit_SUMMARY.fat&amp;DISPLAY_STRING=Display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EBITDA&amp;VAR:CHGPERIOD=NA&amp;VAR:FQLFORMULA=FMA_EVAL_EBITDA&amp;VAR:CURRENCY=NA&amp;VAR:P=NA&amp;VAR:V=9.51","3266&amp;VAR:null=.html"}</definedName>
    <definedName name="_121__FDSAUDITLINK__" hidden="1">{"fdsup://directions/FAT%20Viewer?VAR:PED=LTM&amp;VAR:AUDIT_MODE=SUMMARY&amp;VAR:PERIOD=FIXED&amp;VAR:AUDIT_ID=00000117&amp;VAR:DATE=20090721&amp;action=UPDATE&amp;creator=factset&amp;DOC_NAME=FAT:FMA_audit_SUMMARY.fat&amp;DISPLAY_STRING=Display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EBITDA&amp;VAR:CHGPERIOD=NA&amp;VAR:FQLFORMULA=FMA_EVAL_EBITDA&amp;VAR:CURRENCY=NA&amp;VAR:P=NA&amp;VAR:V=9.51","3266&amp;VAR:null=.html"}</definedName>
    <definedName name="_1210__FDSAUDITLINK__" localSheetId="1" hidden="1">{"fdsup://directions/FAT%20Viewer?VAR:PED=LTM&amp;VAR:AUDIT_MODE=SUMMARY&amp;VAR:PERIOD=FIXED&amp;VAR:AUDIT_ID=00000117&amp;VAR:DATE=20050323&amp;action=UPDATE&amp;creator=factset&amp;DOC_NAME=FAT:FMA_audit_SUMMARY.fat&amp;DISPLAY_STRING=Display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EBITDA&amp;VAR:CHGPERIOD=NA&amp;VAR:FQLFORMULA=FMA_EVAL_EBITDA&amp;VAR:CURRENCY=NA&amp;VAR:P=NA&amp;VAR:V=10.6","25115&amp;VAR:null=.html"}</definedName>
    <definedName name="_1210__FDSAUDITLINK__" hidden="1">{"fdsup://directions/FAT%20Viewer?VAR:PED=LTM&amp;VAR:AUDIT_MODE=SUMMARY&amp;VAR:PERIOD=FIXED&amp;VAR:AUDIT_ID=00000117&amp;VAR:DATE=20050323&amp;action=UPDATE&amp;creator=factset&amp;DOC_NAME=FAT:FMA_audit_SUMMARY.fat&amp;DISPLAY_STRING=Display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EBITDA&amp;VAR:CHGPERIOD=NA&amp;VAR:FQLFORMULA=FMA_EVAL_EBITDA&amp;VAR:CURRENCY=NA&amp;VAR:P=NA&amp;VAR:V=10.6","25115&amp;VAR:null=.html"}</definedName>
    <definedName name="_1211__FDSAUDITLINK__" localSheetId="1" hidden="1">{"fdsup://directions/FAT%20Viewer?VAR:PED=LTM&amp;VAR:AUDIT_MODE=SUMMARY&amp;VAR:PERIOD=FIXED&amp;VAR:AUDIT_ID=00000117&amp;VAR:DATE=20050322&amp;action=UPDATE&amp;creator=factset&amp;DOC_NAME=FAT:FMA_audit_SUMMARY.fat&amp;DISPLAY_STRING=Display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EBITDA&amp;VAR:CHGPERIOD=NA&amp;VAR:FQLFORMULA=FMA_EVAL_EBITDA&amp;VAR:CURRENCY=NA&amp;VAR:P=NA&amp;VAR:V=10.6","24269&amp;VAR:null=.html"}</definedName>
    <definedName name="_1211__FDSAUDITLINK__" hidden="1">{"fdsup://directions/FAT%20Viewer?VAR:PED=LTM&amp;VAR:AUDIT_MODE=SUMMARY&amp;VAR:PERIOD=FIXED&amp;VAR:AUDIT_ID=00000117&amp;VAR:DATE=20050322&amp;action=UPDATE&amp;creator=factset&amp;DOC_NAME=FAT:FMA_audit_SUMMARY.fat&amp;DISPLAY_STRING=Display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EBITDA&amp;VAR:CHGPERIOD=NA&amp;VAR:FQLFORMULA=FMA_EVAL_EBITDA&amp;VAR:CURRENCY=NA&amp;VAR:P=NA&amp;VAR:V=10.6","24269&amp;VAR:null=.html"}</definedName>
    <definedName name="_1212__FDSAUDITLINK__" localSheetId="1" hidden="1">{"fdsup://directions/FAT%20Viewer?VAR:PED=LTM&amp;VAR:AUDIT_MODE=SUMMARY&amp;VAR:PERIOD=FIXED&amp;VAR:AUDIT_ID=00000117&amp;VAR:DATE=20050321&amp;action=UPDATE&amp;creator=factset&amp;DOC_NAME=FAT:FMA_audit_SUMMARY.fat&amp;DISPLAY_STRING=Display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EBITDA&amp;VAR:CHGPERIOD=NA&amp;VAR:FQLFORMULA=FMA_EVAL_EBITDA&amp;VAR:CURRENCY=NA&amp;VAR:P=NA&amp;VAR:V=10.7","00644&amp;VAR:null=.html"}</definedName>
    <definedName name="_1212__FDSAUDITLINK__" hidden="1">{"fdsup://directions/FAT%20Viewer?VAR:PED=LTM&amp;VAR:AUDIT_MODE=SUMMARY&amp;VAR:PERIOD=FIXED&amp;VAR:AUDIT_ID=00000117&amp;VAR:DATE=20050321&amp;action=UPDATE&amp;creator=factset&amp;DOC_NAME=FAT:FMA_audit_SUMMARY.fat&amp;DISPLAY_STRING=Display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EBITDA&amp;VAR:CHGPERIOD=NA&amp;VAR:FQLFORMULA=FMA_EVAL_EBITDA&amp;VAR:CURRENCY=NA&amp;VAR:P=NA&amp;VAR:V=10.7","00644&amp;VAR:null=.html"}</definedName>
    <definedName name="_1213__FDSAUDITLINK__" localSheetId="1" hidden="1">{"fdsup://directions/FAT%20Viewer?VAR:PED=LTM&amp;VAR:AUDIT_MODE=SUMMARY&amp;VAR:PERIOD=FIXED&amp;VAR:AUDIT_ID=00000117&amp;VAR:DATE=20050318&amp;action=UPDATE&amp;creator=factset&amp;DOC_NAME=FAT:FMA_audit_SUMMARY.fat&amp;DISPLAY_STRING=Display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EBITDA&amp;VAR:CHGPERIOD=NA&amp;VAR:FQLFORMULA=FMA_EVAL_EBITDA&amp;VAR:CURRENCY=NA&amp;VAR:P=NA&amp;VAR:V=10.7","31450&amp;VAR:null=.html"}</definedName>
    <definedName name="_1213__FDSAUDITLINK__" hidden="1">{"fdsup://directions/FAT%20Viewer?VAR:PED=LTM&amp;VAR:AUDIT_MODE=SUMMARY&amp;VAR:PERIOD=FIXED&amp;VAR:AUDIT_ID=00000117&amp;VAR:DATE=20050318&amp;action=UPDATE&amp;creator=factset&amp;DOC_NAME=FAT:FMA_audit_SUMMARY.fat&amp;DISPLAY_STRING=Display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EBITDA&amp;VAR:CHGPERIOD=NA&amp;VAR:FQLFORMULA=FMA_EVAL_EBITDA&amp;VAR:CURRENCY=NA&amp;VAR:P=NA&amp;VAR:V=10.7","31450&amp;VAR:null=.html"}</definedName>
    <definedName name="_1214__FDSAUDITLINK__" localSheetId="1" hidden="1">{"fdsup://directions/FAT%20Viewer?VAR:PED=LTM&amp;VAR:AUDIT_MODE=SUMMARY&amp;VAR:PERIOD=FIXED&amp;VAR:AUDIT_ID=00000117&amp;VAR:DATE=20050317&amp;action=UPDATE&amp;creator=factset&amp;DOC_NAME=FAT:FMA_audit_SUMMARY.fat&amp;DISPLAY_STRING=Display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EBITDA&amp;VAR:CHGPERIOD=NA&amp;VAR:FQLFORMULA=FMA_EVAL_EBITDA&amp;VAR:CURRENCY=NA&amp;VAR:P=NA&amp;VAR:V=10.7","32245&amp;VAR:null=.html"}</definedName>
    <definedName name="_1214__FDSAUDITLINK__" hidden="1">{"fdsup://directions/FAT%20Viewer?VAR:PED=LTM&amp;VAR:AUDIT_MODE=SUMMARY&amp;VAR:PERIOD=FIXED&amp;VAR:AUDIT_ID=00000117&amp;VAR:DATE=20050317&amp;action=UPDATE&amp;creator=factset&amp;DOC_NAME=FAT:FMA_audit_SUMMARY.fat&amp;DISPLAY_STRING=Display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EBITDA&amp;VAR:CHGPERIOD=NA&amp;VAR:FQLFORMULA=FMA_EVAL_EBITDA&amp;VAR:CURRENCY=NA&amp;VAR:P=NA&amp;VAR:V=10.7","32245&amp;VAR:null=.html"}</definedName>
    <definedName name="_1215__FDSAUDITLINK__" localSheetId="1" hidden="1">{"fdsup://directions/FAT%20Viewer?VAR:PED=LTM&amp;VAR:AUDIT_MODE=SUMMARY&amp;VAR:PERIOD=FIXED&amp;VAR:AUDIT_ID=00000117&amp;VAR:DATE=20050316&amp;action=UPDATE&amp;creator=factset&amp;DOC_NAME=FAT:FMA_audit_SUMMARY.fat&amp;DISPLAY_STRING=Display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EBITDA&amp;VAR:CHGPERIOD=NA&amp;VAR:FQLFORMULA=FMA_EVAL_EBITDA&amp;VAR:CURRENCY=NA&amp;VAR:P=NA&amp;VAR:V=10.7","06863&amp;VAR:null=.html"}</definedName>
    <definedName name="_1215__FDSAUDITLINK__" hidden="1">{"fdsup://directions/FAT%20Viewer?VAR:PED=LTM&amp;VAR:AUDIT_MODE=SUMMARY&amp;VAR:PERIOD=FIXED&amp;VAR:AUDIT_ID=00000117&amp;VAR:DATE=20050316&amp;action=UPDATE&amp;creator=factset&amp;DOC_NAME=FAT:FMA_audit_SUMMARY.fat&amp;DISPLAY_STRING=Display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EBITDA&amp;VAR:CHGPERIOD=NA&amp;VAR:FQLFORMULA=FMA_EVAL_EBITDA&amp;VAR:CURRENCY=NA&amp;VAR:P=NA&amp;VAR:V=10.7","06863&amp;VAR:null=.html"}</definedName>
    <definedName name="_1216__FDSAUDITLINK__" localSheetId="1" hidden="1">{"fdsup://directions/FAT%20Viewer?VAR:PED=LTM&amp;VAR:AUDIT_MODE=SUMMARY&amp;VAR:PERIOD=FIXED&amp;VAR:AUDIT_ID=00000117&amp;VAR:DATE=20050315&amp;action=UPDATE&amp;creator=factset&amp;DOC_NAME=FAT:FMA_audit_SUMMARY.fat&amp;DISPLAY_STRING=Display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EBITDA&amp;VAR:CHGPERIOD=NA&amp;VAR:FQLFORMULA=FMA_EVAL_EBITDA&amp;VAR:CURRENCY=NA&amp;VAR:P=NA&amp;VAR:V=10.7","99230&amp;VAR:null=.html"}</definedName>
    <definedName name="_1216__FDSAUDITLINK__" hidden="1">{"fdsup://directions/FAT%20Viewer?VAR:PED=LTM&amp;VAR:AUDIT_MODE=SUMMARY&amp;VAR:PERIOD=FIXED&amp;VAR:AUDIT_ID=00000117&amp;VAR:DATE=20050315&amp;action=UPDATE&amp;creator=factset&amp;DOC_NAME=FAT:FMA_audit_SUMMARY.fat&amp;DISPLAY_STRING=Display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EBITDA&amp;VAR:CHGPERIOD=NA&amp;VAR:FQLFORMULA=FMA_EVAL_EBITDA&amp;VAR:CURRENCY=NA&amp;VAR:P=NA&amp;VAR:V=10.7","99230&amp;VAR:null=.html"}</definedName>
    <definedName name="_1217__FDSAUDITLINK__" localSheetId="1" hidden="1">{"fdsup://directions/FAT%20Viewer?VAR:PED=LTM&amp;VAR:AUDIT_MODE=SUMMARY&amp;VAR:PERIOD=FIXED&amp;VAR:AUDIT_ID=00000117&amp;VAR:DATE=20050314&amp;action=UPDATE&amp;creator=factset&amp;DOC_NAME=FAT:FMA_audit_SUMMARY.fat&amp;DISPLAY_STRING=Display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EBITDA&amp;VAR:CHGPERIOD=NA&amp;VAR:FQLFORMULA=FMA_EVAL_EBITDA&amp;VAR:CURRENCY=NA&amp;VAR:P=NA&amp;VAR:V=10.8","60679&amp;VAR:null=.html"}</definedName>
    <definedName name="_1217__FDSAUDITLINK__" hidden="1">{"fdsup://directions/FAT%20Viewer?VAR:PED=LTM&amp;VAR:AUDIT_MODE=SUMMARY&amp;VAR:PERIOD=FIXED&amp;VAR:AUDIT_ID=00000117&amp;VAR:DATE=20050314&amp;action=UPDATE&amp;creator=factset&amp;DOC_NAME=FAT:FMA_audit_SUMMARY.fat&amp;DISPLAY_STRING=Display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EBITDA&amp;VAR:CHGPERIOD=NA&amp;VAR:FQLFORMULA=FMA_EVAL_EBITDA&amp;VAR:CURRENCY=NA&amp;VAR:P=NA&amp;VAR:V=10.8","60679&amp;VAR:null=.html"}</definedName>
    <definedName name="_1218__FDSAUDITLINK__" localSheetId="1" hidden="1">{"fdsup://directions/FAT%20Viewer?VAR:PED=LTM&amp;VAR:AUDIT_MODE=SUMMARY&amp;VAR:PERIOD=FIXED&amp;VAR:AUDIT_ID=00000117&amp;VAR:DATE=20050311&amp;action=UPDATE&amp;creator=factset&amp;DOC_NAME=FAT:FMA_audit_SUMMARY.fat&amp;DISPLAY_STRING=Display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EBITDA&amp;VAR:CHGPERIOD=NA&amp;VAR:FQLFORMULA=FMA_EVAL_EBITDA&amp;VAR:CURRENCY=NA&amp;VAR:P=NA&amp;VAR:V=10.8","15904&amp;VAR:null=.html"}</definedName>
    <definedName name="_1218__FDSAUDITLINK__" hidden="1">{"fdsup://directions/FAT%20Viewer?VAR:PED=LTM&amp;VAR:AUDIT_MODE=SUMMARY&amp;VAR:PERIOD=FIXED&amp;VAR:AUDIT_ID=00000117&amp;VAR:DATE=20050311&amp;action=UPDATE&amp;creator=factset&amp;DOC_NAME=FAT:FMA_audit_SUMMARY.fat&amp;DISPLAY_STRING=Display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EBITDA&amp;VAR:CHGPERIOD=NA&amp;VAR:FQLFORMULA=FMA_EVAL_EBITDA&amp;VAR:CURRENCY=NA&amp;VAR:P=NA&amp;VAR:V=10.8","15904&amp;VAR:null=.html"}</definedName>
    <definedName name="_1219__FDSAUDITLINK__" localSheetId="1" hidden="1">{"fdsup://directions/FAT%20Viewer?VAR:PED=LTM&amp;VAR:AUDIT_MODE=SUMMARY&amp;VAR:PERIOD=FIXED&amp;VAR:AUDIT_ID=00000117&amp;VAR:DATE=20050310&amp;action=UPDATE&amp;creator=factset&amp;DOC_NAME=FAT:FMA_audit_SUMMARY.fat&amp;DISPLAY_STRING=Display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EBITDA&amp;VAR:CHGPERIOD=NA&amp;VAR:FQLFORMULA=FMA_EVAL_EBITDA&amp;VAR:CURRENCY=NA&amp;VAR:P=NA&amp;VAR:V=10.8","73639&amp;VAR:null=.html"}</definedName>
    <definedName name="_1219__FDSAUDITLINK__" hidden="1">{"fdsup://directions/FAT%20Viewer?VAR:PED=LTM&amp;VAR:AUDIT_MODE=SUMMARY&amp;VAR:PERIOD=FIXED&amp;VAR:AUDIT_ID=00000117&amp;VAR:DATE=20050310&amp;action=UPDATE&amp;creator=factset&amp;DOC_NAME=FAT:FMA_audit_SUMMARY.fat&amp;DISPLAY_STRING=Display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EBITDA&amp;VAR:CHGPERIOD=NA&amp;VAR:FQLFORMULA=FMA_EVAL_EBITDA&amp;VAR:CURRENCY=NA&amp;VAR:P=NA&amp;VAR:V=10.8","73639&amp;VAR:null=.html"}</definedName>
    <definedName name="_122__FDSAUDITLINK__" localSheetId="1" hidden="1">{"fdsup://directions/FAT%20Viewer?VAR:PED=LTM&amp;VAR:AUDIT_MODE=SUMMARY&amp;VAR:PERIOD=FIXED&amp;VAR:AUDIT_ID=00000117&amp;VAR:DATE=20090720&amp;action=UPDATE&amp;creator=factset&amp;DOC_NAME=FAT:FMA_audit_SUMMARY.fat&amp;DISPLAY_STRING=Display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EBITDA&amp;VAR:CHGPERIOD=NA&amp;VAR:FQLFORMULA=FMA_EVAL_EBITDA&amp;VAR:CURRENCY=NA&amp;VAR:P=NA&amp;VAR:V=9.47","9292&amp;VAR:null=.html"}</definedName>
    <definedName name="_122__FDSAUDITLINK__" hidden="1">{"fdsup://directions/FAT%20Viewer?VAR:PED=LTM&amp;VAR:AUDIT_MODE=SUMMARY&amp;VAR:PERIOD=FIXED&amp;VAR:AUDIT_ID=00000117&amp;VAR:DATE=20090720&amp;action=UPDATE&amp;creator=factset&amp;DOC_NAME=FAT:FMA_audit_SUMMARY.fat&amp;DISPLAY_STRING=Display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EBITDA&amp;VAR:CHGPERIOD=NA&amp;VAR:FQLFORMULA=FMA_EVAL_EBITDA&amp;VAR:CURRENCY=NA&amp;VAR:P=NA&amp;VAR:V=9.47","9292&amp;VAR:null=.html"}</definedName>
    <definedName name="_1220__FDSAUDITLINK__" localSheetId="1" hidden="1">{"fdsup://directions/FAT%20Viewer?VAR:PED=LTM&amp;VAR:AUDIT_MODE=SUMMARY&amp;VAR:PERIOD=FIXED&amp;VAR:AUDIT_ID=00000117&amp;VAR:DATE=20050309&amp;action=UPDATE&amp;creator=factset&amp;DOC_NAME=FAT:FMA_audit_SUMMARY.fat&amp;DISPLAY_STRING=Display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EBITDA&amp;VAR:CHGPERIOD=NA&amp;VAR:FQLFORMULA=FMA_EVAL_EBITDA&amp;VAR:CURRENCY=NA&amp;VAR:P=NA&amp;VAR:V=10.8","68098&amp;VAR:null=.html"}</definedName>
    <definedName name="_1220__FDSAUDITLINK__" hidden="1">{"fdsup://directions/FAT%20Viewer?VAR:PED=LTM&amp;VAR:AUDIT_MODE=SUMMARY&amp;VAR:PERIOD=FIXED&amp;VAR:AUDIT_ID=00000117&amp;VAR:DATE=20050309&amp;action=UPDATE&amp;creator=factset&amp;DOC_NAME=FAT:FMA_audit_SUMMARY.fat&amp;DISPLAY_STRING=Display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EBITDA&amp;VAR:CHGPERIOD=NA&amp;VAR:FQLFORMULA=FMA_EVAL_EBITDA&amp;VAR:CURRENCY=NA&amp;VAR:P=NA&amp;VAR:V=10.8","68098&amp;VAR:null=.html"}</definedName>
    <definedName name="_1221__FDSAUDITLINK__" localSheetId="1" hidden="1">{"fdsup://directions/FAT%20Viewer?VAR:PED=LTM&amp;VAR:AUDIT_MODE=SUMMARY&amp;VAR:PERIOD=FIXED&amp;VAR:AUDIT_ID=00000117&amp;VAR:DATE=20050308&amp;action=UPDATE&amp;creator=factset&amp;DOC_NAME=FAT:FMA_audit_SUMMARY.fat&amp;DISPLAY_STRING=Display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EBITDA&amp;VAR:CHGPERIOD=NA&amp;VAR:FQLFORMULA=FMA_EVAL_EBITDA&amp;VAR:CURRENCY=NA&amp;VAR:P=NA&amp;VAR:V=10.9","55010&amp;VAR:null=.html"}</definedName>
    <definedName name="_1221__FDSAUDITLINK__" hidden="1">{"fdsup://directions/FAT%20Viewer?VAR:PED=LTM&amp;VAR:AUDIT_MODE=SUMMARY&amp;VAR:PERIOD=FIXED&amp;VAR:AUDIT_ID=00000117&amp;VAR:DATE=20050308&amp;action=UPDATE&amp;creator=factset&amp;DOC_NAME=FAT:FMA_audit_SUMMARY.fat&amp;DISPLAY_STRING=Display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EBITDA&amp;VAR:CHGPERIOD=NA&amp;VAR:FQLFORMULA=FMA_EVAL_EBITDA&amp;VAR:CURRENCY=NA&amp;VAR:P=NA&amp;VAR:V=10.9","55010&amp;VAR:null=.html"}</definedName>
    <definedName name="_1222__FDSAUDITLINK__" localSheetId="1" hidden="1">{"fdsup://directions/FAT%20Viewer?VAR:PED=LTM&amp;VAR:AUDIT_MODE=SUMMARY&amp;VAR:PERIOD=FIXED&amp;VAR:AUDIT_ID=00000117&amp;VAR:DATE=20050307&amp;action=UPDATE&amp;creator=factset&amp;DOC_NAME=FAT:FMA_audit_SUMMARY.fat&amp;DISPLAY_STRING=Display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EBITDA&amp;VAR:CHGPERIOD=NA&amp;VAR:FQLFORMULA=FMA_EVAL_EBITDA&amp;VAR:CURRENCY=NA&amp;VAR:P=NA&amp;VAR:V=11.0","06445&amp;VAR:null=.html"}</definedName>
    <definedName name="_1222__FDSAUDITLINK__" hidden="1">{"fdsup://directions/FAT%20Viewer?VAR:PED=LTM&amp;VAR:AUDIT_MODE=SUMMARY&amp;VAR:PERIOD=FIXED&amp;VAR:AUDIT_ID=00000117&amp;VAR:DATE=20050307&amp;action=UPDATE&amp;creator=factset&amp;DOC_NAME=FAT:FMA_audit_SUMMARY.fat&amp;DISPLAY_STRING=Display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EBITDA&amp;VAR:CHGPERIOD=NA&amp;VAR:FQLFORMULA=FMA_EVAL_EBITDA&amp;VAR:CURRENCY=NA&amp;VAR:P=NA&amp;VAR:V=11.0","06445&amp;VAR:null=.html"}</definedName>
    <definedName name="_1223__FDSAUDITLINK__" localSheetId="1" hidden="1">{"fdsup://directions/FAT%20Viewer?VAR:PED=LTM&amp;VAR:AUDIT_MODE=SUMMARY&amp;VAR:PERIOD=FIXED&amp;VAR:AUDIT_ID=00000117&amp;VAR:DATE=20050304&amp;action=UPDATE&amp;creator=factset&amp;DOC_NAME=FAT:FMA_audit_SUMMARY.fat&amp;DISPLAY_STRING=Display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EBITDA&amp;VAR:CHGPERIOD=NA&amp;VAR:FQLFORMULA=FMA_EVAL_EBITDA&amp;VAR:CURRENCY=NA&amp;VAR:P=NA&amp;VAR:V=10.9","80160&amp;VAR:null=.html"}</definedName>
    <definedName name="_1223__FDSAUDITLINK__" hidden="1">{"fdsup://directions/FAT%20Viewer?VAR:PED=LTM&amp;VAR:AUDIT_MODE=SUMMARY&amp;VAR:PERIOD=FIXED&amp;VAR:AUDIT_ID=00000117&amp;VAR:DATE=20050304&amp;action=UPDATE&amp;creator=factset&amp;DOC_NAME=FAT:FMA_audit_SUMMARY.fat&amp;DISPLAY_STRING=Display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EBITDA&amp;VAR:CHGPERIOD=NA&amp;VAR:FQLFORMULA=FMA_EVAL_EBITDA&amp;VAR:CURRENCY=NA&amp;VAR:P=NA&amp;VAR:V=10.9","80160&amp;VAR:null=.html"}</definedName>
    <definedName name="_1224__FDSAUDITLINK__" localSheetId="1" hidden="1">{"fdsup://directions/FAT%20Viewer?VAR:PED=LTM&amp;VAR:AUDIT_MODE=SUMMARY&amp;VAR:PERIOD=FIXED&amp;VAR:AUDIT_ID=00000117&amp;VAR:DATE=20050303&amp;action=UPDATE&amp;creator=factset&amp;DOC_NAME=FAT:FMA_audit_SUMMARY.fat&amp;DISPLAY_STRING=Display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EBITDA&amp;VAR:CHGPERIOD=NA&amp;VAR:FQLFORMULA=FMA_EVAL_EBITDA&amp;VAR:CURRENCY=NA&amp;VAR:P=NA&amp;VAR:V=10.8","95610&amp;VAR:null=.html"}</definedName>
    <definedName name="_1224__FDSAUDITLINK__" hidden="1">{"fdsup://directions/FAT%20Viewer?VAR:PED=LTM&amp;VAR:AUDIT_MODE=SUMMARY&amp;VAR:PERIOD=FIXED&amp;VAR:AUDIT_ID=00000117&amp;VAR:DATE=20050303&amp;action=UPDATE&amp;creator=factset&amp;DOC_NAME=FAT:FMA_audit_SUMMARY.fat&amp;DISPLAY_STRING=Display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EBITDA&amp;VAR:CHGPERIOD=NA&amp;VAR:FQLFORMULA=FMA_EVAL_EBITDA&amp;VAR:CURRENCY=NA&amp;VAR:P=NA&amp;VAR:V=10.8","95610&amp;VAR:null=.html"}</definedName>
    <definedName name="_1225__FDSAUDITLINK__" localSheetId="1" hidden="1">{"fdsup://directions/FAT%20Viewer?VAR:PED=LTM&amp;VAR:AUDIT_MODE=SUMMARY&amp;VAR:PERIOD=FIXED&amp;VAR:AUDIT_ID=00000117&amp;VAR:DATE=20050302&amp;action=UPDATE&amp;creator=factset&amp;DOC_NAME=FAT:FMA_audit_SUMMARY.fat&amp;DISPLAY_STRING=Display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EBITDA&amp;VAR:CHGPERIOD=NA&amp;VAR:FQLFORMULA=FMA_EVAL_EBITDA&amp;VAR:CURRENCY=NA&amp;VAR:P=NA&amp;VAR:V=10.8","86189&amp;VAR:null=.html"}</definedName>
    <definedName name="_1225__FDSAUDITLINK__" hidden="1">{"fdsup://directions/FAT%20Viewer?VAR:PED=LTM&amp;VAR:AUDIT_MODE=SUMMARY&amp;VAR:PERIOD=FIXED&amp;VAR:AUDIT_ID=00000117&amp;VAR:DATE=20050302&amp;action=UPDATE&amp;creator=factset&amp;DOC_NAME=FAT:FMA_audit_SUMMARY.fat&amp;DISPLAY_STRING=Display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EBITDA&amp;VAR:CHGPERIOD=NA&amp;VAR:FQLFORMULA=FMA_EVAL_EBITDA&amp;VAR:CURRENCY=NA&amp;VAR:P=NA&amp;VAR:V=10.8","86189&amp;VAR:null=.html"}</definedName>
    <definedName name="_1226__FDSAUDITLINK__" localSheetId="1" hidden="1">{"fdsup://directions/FAT%20Viewer?VAR:PED=LTM&amp;VAR:AUDIT_MODE=SUMMARY&amp;VAR:PERIOD=FIXED&amp;VAR:AUDIT_ID=00000117&amp;VAR:DATE=20050301&amp;action=UPDATE&amp;creator=factset&amp;DOC_NAME=FAT:FMA_audit_SUMMARY.fat&amp;DISPLAY_STRING=Display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EBITDA&amp;VAR:CHGPERIOD=NA&amp;VAR:FQLFORMULA=FMA_EVAL_EBITDA&amp;VAR:CURRENCY=NA&amp;VAR:P=NA&amp;VAR:V=10.8","81448&amp;VAR:null=.html"}</definedName>
    <definedName name="_1226__FDSAUDITLINK__" hidden="1">{"fdsup://directions/FAT%20Viewer?VAR:PED=LTM&amp;VAR:AUDIT_MODE=SUMMARY&amp;VAR:PERIOD=FIXED&amp;VAR:AUDIT_ID=00000117&amp;VAR:DATE=20050301&amp;action=UPDATE&amp;creator=factset&amp;DOC_NAME=FAT:FMA_audit_SUMMARY.fat&amp;DISPLAY_STRING=Display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EBITDA&amp;VAR:CHGPERIOD=NA&amp;VAR:FQLFORMULA=FMA_EVAL_EBITDA&amp;VAR:CURRENCY=NA&amp;VAR:P=NA&amp;VAR:V=10.8","81448&amp;VAR:null=.html"}</definedName>
    <definedName name="_1227__FDSAUDITLINK__" localSheetId="1" hidden="1">{"fdsup://directions/FAT%20Viewer?VAR:PED=LTM&amp;VAR:AUDIT_MODE=SUMMARY&amp;VAR:PERIOD=FIXED&amp;VAR:AUDIT_ID=00000117&amp;VAR:DATE=20050228&amp;action=UPDATE&amp;creator=factset&amp;DOC_NAME=FAT:FMA_audit_SUMMARY.fat&amp;DISPLAY_STRING=Display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EBITDA&amp;VAR:CHGPERIOD=NA&amp;VAR:FQLFORMULA=FMA_EVAL_EBITDA&amp;VAR:CURRENCY=NA&amp;VAR:P=NA&amp;VAR:V=10.8","40936&amp;VAR:null=.html"}</definedName>
    <definedName name="_1227__FDSAUDITLINK__" hidden="1">{"fdsup://directions/FAT%20Viewer?VAR:PED=LTM&amp;VAR:AUDIT_MODE=SUMMARY&amp;VAR:PERIOD=FIXED&amp;VAR:AUDIT_ID=00000117&amp;VAR:DATE=20050228&amp;action=UPDATE&amp;creator=factset&amp;DOC_NAME=FAT:FMA_audit_SUMMARY.fat&amp;DISPLAY_STRING=Display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EBITDA&amp;VAR:CHGPERIOD=NA&amp;VAR:FQLFORMULA=FMA_EVAL_EBITDA&amp;VAR:CURRENCY=NA&amp;VAR:P=NA&amp;VAR:V=10.8","40936&amp;VAR:null=.html"}</definedName>
    <definedName name="_1228__FDSAUDITLINK__" localSheetId="1" hidden="1">{"fdsup://directions/FAT%20Viewer?VAR:PED=LTM&amp;VAR:AUDIT_MODE=SUMMARY&amp;VAR:PERIOD=FIXED&amp;VAR:AUDIT_ID=00000117&amp;VAR:DATE=20050225&amp;action=UPDATE&amp;creator=factset&amp;DOC_NAME=FAT:FMA_audit_SUMMARY.fat&amp;DISPLAY_STRING=Display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EBITDA&amp;VAR:CHGPERIOD=NA&amp;VAR:FQLFORMULA=FMA_EVAL_EBITDA&amp;VAR:CURRENCY=NA&amp;VAR:P=NA&amp;VAR:V=10.8","98439&amp;VAR:null=.html"}</definedName>
    <definedName name="_1228__FDSAUDITLINK__" hidden="1">{"fdsup://directions/FAT%20Viewer?VAR:PED=LTM&amp;VAR:AUDIT_MODE=SUMMARY&amp;VAR:PERIOD=FIXED&amp;VAR:AUDIT_ID=00000117&amp;VAR:DATE=20050225&amp;action=UPDATE&amp;creator=factset&amp;DOC_NAME=FAT:FMA_audit_SUMMARY.fat&amp;DISPLAY_STRING=Display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EBITDA&amp;VAR:CHGPERIOD=NA&amp;VAR:FQLFORMULA=FMA_EVAL_EBITDA&amp;VAR:CURRENCY=NA&amp;VAR:P=NA&amp;VAR:V=10.8","98439&amp;VAR:null=.html"}</definedName>
    <definedName name="_1229__FDSAUDITLINK__" localSheetId="1" hidden="1">{"fdsup://directions/FAT%20Viewer?VAR:PED=LTM&amp;VAR:AUDIT_MODE=SUMMARY&amp;VAR:PERIOD=FIXED&amp;VAR:AUDIT_ID=00000117&amp;VAR:DATE=20050224&amp;action=UPDATE&amp;creator=factset&amp;DOC_NAME=FAT:FMA_audit_SUMMARY.fat&amp;DISPLAY_STRING=Display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EBITDA&amp;VAR:CHGPERIOD=NA&amp;VAR:FQLFORMULA=FMA_EVAL_EBITDA&amp;VAR:CURRENCY=NA&amp;VAR:P=NA&amp;VAR:V=10.8","11385&amp;VAR:null=.html"}</definedName>
    <definedName name="_1229__FDSAUDITLINK__" hidden="1">{"fdsup://directions/FAT%20Viewer?VAR:PED=LTM&amp;VAR:AUDIT_MODE=SUMMARY&amp;VAR:PERIOD=FIXED&amp;VAR:AUDIT_ID=00000117&amp;VAR:DATE=20050224&amp;action=UPDATE&amp;creator=factset&amp;DOC_NAME=FAT:FMA_audit_SUMMARY.fat&amp;DISPLAY_STRING=Display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EBITDA&amp;VAR:CHGPERIOD=NA&amp;VAR:FQLFORMULA=FMA_EVAL_EBITDA&amp;VAR:CURRENCY=NA&amp;VAR:P=NA&amp;VAR:V=10.8","11385&amp;VAR:null=.html"}</definedName>
    <definedName name="_123__FDSAUDITLINK__" localSheetId="1" hidden="1">{"fdsup://directions/FAT%20Viewer?VAR:PED=LTM&amp;VAR:AUDIT_MODE=SUMMARY&amp;VAR:PERIOD=FIXED&amp;VAR:AUDIT_ID=00000117&amp;VAR:DATE=20090717&amp;action=UPDATE&amp;creator=factset&amp;DOC_NAME=FAT:FMA_audit_SUMMARY.fat&amp;DISPLAY_STRING=Display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EBITDA&amp;VAR:CHGPERIOD=NA&amp;VAR:FQLFORMULA=FMA_EVAL_EBITDA&amp;VAR:CURRENCY=NA&amp;VAR:P=NA&amp;VAR:V=9.39","1993&amp;VAR:null=.html"}</definedName>
    <definedName name="_123__FDSAUDITLINK__" hidden="1">{"fdsup://directions/FAT%20Viewer?VAR:PED=LTM&amp;VAR:AUDIT_MODE=SUMMARY&amp;VAR:PERIOD=FIXED&amp;VAR:AUDIT_ID=00000117&amp;VAR:DATE=20090717&amp;action=UPDATE&amp;creator=factset&amp;DOC_NAME=FAT:FMA_audit_SUMMARY.fat&amp;DISPLAY_STRING=Display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EBITDA&amp;VAR:CHGPERIOD=NA&amp;VAR:FQLFORMULA=FMA_EVAL_EBITDA&amp;VAR:CURRENCY=NA&amp;VAR:P=NA&amp;VAR:V=9.39","1993&amp;VAR:null=.html"}</definedName>
    <definedName name="_1230__FDSAUDITLINK__" localSheetId="1" hidden="1">{"fdsup://directions/FAT%20Viewer?VAR:PED=LTM&amp;VAR:AUDIT_MODE=SUMMARY&amp;VAR:PERIOD=FIXED&amp;VAR:AUDIT_ID=00000117&amp;VAR:DATE=20050223&amp;action=UPDATE&amp;creator=factset&amp;DOC_NAME=FAT:FMA_audit_SUMMARY.fat&amp;DISPLAY_STRING=Display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EBITDA&amp;VAR:CHGPERIOD=NA&amp;VAR:FQLFORMULA=FMA_EVAL_EBITDA&amp;VAR:CURRENCY=NA&amp;VAR:P=NA&amp;VAR:V=10.7","33488&amp;VAR:null=.html"}</definedName>
    <definedName name="_1230__FDSAUDITLINK__" hidden="1">{"fdsup://directions/FAT%20Viewer?VAR:PED=LTM&amp;VAR:AUDIT_MODE=SUMMARY&amp;VAR:PERIOD=FIXED&amp;VAR:AUDIT_ID=00000117&amp;VAR:DATE=20050223&amp;action=UPDATE&amp;creator=factset&amp;DOC_NAME=FAT:FMA_audit_SUMMARY.fat&amp;DISPLAY_STRING=Display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EBITDA&amp;VAR:CHGPERIOD=NA&amp;VAR:FQLFORMULA=FMA_EVAL_EBITDA&amp;VAR:CURRENCY=NA&amp;VAR:P=NA&amp;VAR:V=10.7","33488&amp;VAR:null=.html"}</definedName>
    <definedName name="_1231__FDSAUDITLINK__" localSheetId="1" hidden="1">{"fdsup://directions/FAT%20Viewer?VAR:PED=LTM&amp;VAR:AUDIT_MODE=SUMMARY&amp;VAR:PERIOD=FIXED&amp;VAR:AUDIT_ID=00000117&amp;VAR:DATE=20050222&amp;action=UPDATE&amp;creator=factset&amp;DOC_NAME=FAT:FMA_audit_SUMMARY.fat&amp;DISPLAY_STRING=Display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EBITDA&amp;VAR:CHGPERIOD=NA&amp;VAR:FQLFORMULA=FMA_EVAL_EBITDA&amp;VAR:CURRENCY=NA&amp;VAR:P=NA&amp;VAR:V=10.6","95024&amp;VAR:null=.html"}</definedName>
    <definedName name="_1231__FDSAUDITLINK__" hidden="1">{"fdsup://directions/FAT%20Viewer?VAR:PED=LTM&amp;VAR:AUDIT_MODE=SUMMARY&amp;VAR:PERIOD=FIXED&amp;VAR:AUDIT_ID=00000117&amp;VAR:DATE=20050222&amp;action=UPDATE&amp;creator=factset&amp;DOC_NAME=FAT:FMA_audit_SUMMARY.fat&amp;DISPLAY_STRING=Display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EBITDA&amp;VAR:CHGPERIOD=NA&amp;VAR:FQLFORMULA=FMA_EVAL_EBITDA&amp;VAR:CURRENCY=NA&amp;VAR:P=NA&amp;VAR:V=10.6","95024&amp;VAR:null=.html"}</definedName>
    <definedName name="_1232__FDSAUDITLINK__" localSheetId="1" hidden="1">{"fdsup://directions/FAT%20Viewer?VAR:PED=LTM&amp;VAR:AUDIT_MODE=SUMMARY&amp;VAR:PERIOD=FIXED&amp;VAR:AUDIT_ID=00000117&amp;VAR:DATE=20050218&amp;action=UPDATE&amp;creator=factset&amp;DOC_NAME=FAT:FMA_audit_SUMMARY.fat&amp;DISPLAY_STRING=Display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EBITDA&amp;VAR:CHGPERIOD=NA&amp;VAR:FQLFORMULA=FMA_EVAL_EBITDA&amp;VAR:CURRENCY=NA&amp;VAR:P=NA&amp;VAR:V=10.8","20002&amp;VAR:null=.html"}</definedName>
    <definedName name="_1232__FDSAUDITLINK__" hidden="1">{"fdsup://directions/FAT%20Viewer?VAR:PED=LTM&amp;VAR:AUDIT_MODE=SUMMARY&amp;VAR:PERIOD=FIXED&amp;VAR:AUDIT_ID=00000117&amp;VAR:DATE=20050218&amp;action=UPDATE&amp;creator=factset&amp;DOC_NAME=FAT:FMA_audit_SUMMARY.fat&amp;DISPLAY_STRING=Display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EBITDA&amp;VAR:CHGPERIOD=NA&amp;VAR:FQLFORMULA=FMA_EVAL_EBITDA&amp;VAR:CURRENCY=NA&amp;VAR:P=NA&amp;VAR:V=10.8","20002&amp;VAR:null=.html"}</definedName>
    <definedName name="_1233__FDSAUDITLINK__" localSheetId="1" hidden="1">{"fdsup://directions/FAT%20Viewer?VAR:PED=LTM&amp;VAR:AUDIT_MODE=SUMMARY&amp;VAR:PERIOD=FIXED&amp;VAR:AUDIT_ID=00000117&amp;VAR:DATE=20050217&amp;action=UPDATE&amp;creator=factset&amp;DOC_NAME=FAT:FMA_audit_SUMMARY.fat&amp;DISPLAY_STRING=Display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EBITDA&amp;VAR:CHGPERIOD=NA&amp;VAR:FQLFORMULA=FMA_EVAL_EBITDA&amp;VAR:CURRENCY=NA&amp;VAR:P=NA&amp;VAR:V=10.7","91572&amp;VAR:null=.html"}</definedName>
    <definedName name="_1233__FDSAUDITLINK__" hidden="1">{"fdsup://directions/FAT%20Viewer?VAR:PED=LTM&amp;VAR:AUDIT_MODE=SUMMARY&amp;VAR:PERIOD=FIXED&amp;VAR:AUDIT_ID=00000117&amp;VAR:DATE=20050217&amp;action=UPDATE&amp;creator=factset&amp;DOC_NAME=FAT:FMA_audit_SUMMARY.fat&amp;DISPLAY_STRING=Display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EBITDA&amp;VAR:CHGPERIOD=NA&amp;VAR:FQLFORMULA=FMA_EVAL_EBITDA&amp;VAR:CURRENCY=NA&amp;VAR:P=NA&amp;VAR:V=10.7","91572&amp;VAR:null=.html"}</definedName>
    <definedName name="_1234__FDSAUDITLINK__" localSheetId="1" hidden="1">{"fdsup://directions/FAT%20Viewer?VAR:PED=LTM&amp;VAR:AUDIT_MODE=SUMMARY&amp;VAR:PERIOD=FIXED&amp;VAR:AUDIT_ID=00000117&amp;VAR:DATE=20050216&amp;action=UPDATE&amp;creator=factset&amp;DOC_NAME=FAT:FMA_audit_SUMMARY.fat&amp;DISPLAY_STRING=Display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EBITDA&amp;VAR:CHGPERIOD=NA&amp;VAR:FQLFORMULA=FMA_EVAL_EBITDA&amp;VAR:CURRENCY=NA&amp;VAR:P=NA&amp;VAR:V=10.8","55757&amp;VAR:null=.html"}</definedName>
    <definedName name="_1234__FDSAUDITLINK__" hidden="1">{"fdsup://directions/FAT%20Viewer?VAR:PED=LTM&amp;VAR:AUDIT_MODE=SUMMARY&amp;VAR:PERIOD=FIXED&amp;VAR:AUDIT_ID=00000117&amp;VAR:DATE=20050216&amp;action=UPDATE&amp;creator=factset&amp;DOC_NAME=FAT:FMA_audit_SUMMARY.fat&amp;DISPLAY_STRING=Display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EBITDA&amp;VAR:CHGPERIOD=NA&amp;VAR:FQLFORMULA=FMA_EVAL_EBITDA&amp;VAR:CURRENCY=NA&amp;VAR:P=NA&amp;VAR:V=10.8","55757&amp;VAR:null=.html"}</definedName>
    <definedName name="_1235__FDSAUDITLINK__" localSheetId="1" hidden="1">{"fdsup://directions/FAT%20Viewer?VAR:PED=LTM&amp;VAR:AUDIT_MODE=SUMMARY&amp;VAR:PERIOD=FIXED&amp;VAR:AUDIT_ID=00000117&amp;VAR:DATE=20050215&amp;action=UPDATE&amp;creator=factset&amp;DOC_NAME=FAT:FMA_audit_SUMMARY.fat&amp;DISPLAY_STRING=Display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EBITDA&amp;VAR:CHGPERIOD=NA&amp;VAR:FQLFORMULA=FMA_EVAL_EBITDA&amp;VAR:CURRENCY=NA&amp;VAR:P=NA&amp;VAR:V=10.8","36792&amp;VAR:null=.html"}</definedName>
    <definedName name="_1235__FDSAUDITLINK__" hidden="1">{"fdsup://directions/FAT%20Viewer?VAR:PED=LTM&amp;VAR:AUDIT_MODE=SUMMARY&amp;VAR:PERIOD=FIXED&amp;VAR:AUDIT_ID=00000117&amp;VAR:DATE=20050215&amp;action=UPDATE&amp;creator=factset&amp;DOC_NAME=FAT:FMA_audit_SUMMARY.fat&amp;DISPLAY_STRING=Display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EBITDA&amp;VAR:CHGPERIOD=NA&amp;VAR:FQLFORMULA=FMA_EVAL_EBITDA&amp;VAR:CURRENCY=NA&amp;VAR:P=NA&amp;VAR:V=10.8","36792&amp;VAR:null=.html"}</definedName>
    <definedName name="_1236__FDSAUDITLINK__" localSheetId="1" hidden="1">{"fdsup://directions/FAT%20Viewer?VAR:PED=LTM&amp;VAR:AUDIT_MODE=SUMMARY&amp;VAR:PERIOD=FIXED&amp;VAR:AUDIT_ID=00000117&amp;VAR:DATE=20050214&amp;action=UPDATE&amp;creator=factset&amp;DOC_NAME=FAT:FMA_audit_SUMMARY.fat&amp;DISPLAY_STRING=Display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EBITDA&amp;VAR:CHGPERIOD=NA&amp;VAR:FQLFORMULA=FMA_EVAL_EBITDA&amp;VAR:CURRENCY=NA&amp;VAR:P=NA&amp;VAR:V=10.8","09403&amp;VAR:null=.html"}</definedName>
    <definedName name="_1236__FDSAUDITLINK__" hidden="1">{"fdsup://directions/FAT%20Viewer?VAR:PED=LTM&amp;VAR:AUDIT_MODE=SUMMARY&amp;VAR:PERIOD=FIXED&amp;VAR:AUDIT_ID=00000117&amp;VAR:DATE=20050214&amp;action=UPDATE&amp;creator=factset&amp;DOC_NAME=FAT:FMA_audit_SUMMARY.fat&amp;DISPLAY_STRING=Display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EBITDA&amp;VAR:CHGPERIOD=NA&amp;VAR:FQLFORMULA=FMA_EVAL_EBITDA&amp;VAR:CURRENCY=NA&amp;VAR:P=NA&amp;VAR:V=10.8","09403&amp;VAR:null=.html"}</definedName>
    <definedName name="_1237__FDSAUDITLINK__" localSheetId="1" hidden="1">{"fdsup://directions/FAT%20Viewer?VAR:PED=LTM&amp;VAR:AUDIT_MODE=SUMMARY&amp;VAR:PERIOD=FIXED&amp;VAR:AUDIT_ID=00000117&amp;VAR:DATE=20050211&amp;action=UPDATE&amp;creator=factset&amp;DOC_NAME=FAT:FMA_audit_SUMMARY.fat&amp;DISPLAY_STRING=Display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EBITDA&amp;VAR:CHGPERIOD=NA&amp;VAR:FQLFORMULA=FMA_EVAL_EBITDA&amp;VAR:CURRENCY=NA&amp;VAR:P=NA&amp;VAR:V=11.1","35710&amp;VAR:null=.html"}</definedName>
    <definedName name="_1237__FDSAUDITLINK__" hidden="1">{"fdsup://directions/FAT%20Viewer?VAR:PED=LTM&amp;VAR:AUDIT_MODE=SUMMARY&amp;VAR:PERIOD=FIXED&amp;VAR:AUDIT_ID=00000117&amp;VAR:DATE=20050211&amp;action=UPDATE&amp;creator=factset&amp;DOC_NAME=FAT:FMA_audit_SUMMARY.fat&amp;DISPLAY_STRING=Display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EBITDA&amp;VAR:CHGPERIOD=NA&amp;VAR:FQLFORMULA=FMA_EVAL_EBITDA&amp;VAR:CURRENCY=NA&amp;VAR:P=NA&amp;VAR:V=11.1","35710&amp;VAR:null=.html"}</definedName>
    <definedName name="_1238__FDSAUDITLINK__" localSheetId="1" hidden="1">{"fdsup://directions/FAT%20Viewer?VAR:PED=LTM&amp;VAR:AUDIT_MODE=SUMMARY&amp;VAR:PERIOD=FIXED&amp;VAR:AUDIT_ID=00000117&amp;VAR:DATE=20050210&amp;action=UPDATE&amp;creator=factset&amp;DOC_NAME=FAT:FMA_audit_SUMMARY.fat&amp;DISPLAY_STRING=Display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EBITDA&amp;VAR:CHGPERIOD=NA&amp;VAR:FQLFORMULA=FMA_EVAL_EBITDA&amp;VAR:CURRENCY=NA&amp;VAR:P=NA&amp;VAR:V=11.0","72114&amp;VAR:null=.html"}</definedName>
    <definedName name="_1238__FDSAUDITLINK__" hidden="1">{"fdsup://directions/FAT%20Viewer?VAR:PED=LTM&amp;VAR:AUDIT_MODE=SUMMARY&amp;VAR:PERIOD=FIXED&amp;VAR:AUDIT_ID=00000117&amp;VAR:DATE=20050210&amp;action=UPDATE&amp;creator=factset&amp;DOC_NAME=FAT:FMA_audit_SUMMARY.fat&amp;DISPLAY_STRING=Display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EBITDA&amp;VAR:CHGPERIOD=NA&amp;VAR:FQLFORMULA=FMA_EVAL_EBITDA&amp;VAR:CURRENCY=NA&amp;VAR:P=NA&amp;VAR:V=11.0","72114&amp;VAR:null=.html"}</definedName>
    <definedName name="_1239__FDSAUDITLINK__" localSheetId="1" hidden="1">{"fdsup://directions/FAT%20Viewer?VAR:PED=LTM&amp;VAR:AUDIT_MODE=SUMMARY&amp;VAR:PERIOD=FIXED&amp;VAR:AUDIT_ID=00000117&amp;VAR:DATE=20050209&amp;action=UPDATE&amp;creator=factset&amp;DOC_NAME=FAT:FMA_audit_SUMMARY.fat&amp;DISPLAY_STRING=Display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EBITDA&amp;VAR:CHGPERIOD=NA&amp;VAR:FQLFORMULA=FMA_EVAL_EBITDA&amp;VAR:CURRENCY=NA&amp;VAR:P=NA&amp;VAR:V=11.0","33040&amp;VAR:null=.html"}</definedName>
    <definedName name="_1239__FDSAUDITLINK__" hidden="1">{"fdsup://directions/FAT%20Viewer?VAR:PED=LTM&amp;VAR:AUDIT_MODE=SUMMARY&amp;VAR:PERIOD=FIXED&amp;VAR:AUDIT_ID=00000117&amp;VAR:DATE=20050209&amp;action=UPDATE&amp;creator=factset&amp;DOC_NAME=FAT:FMA_audit_SUMMARY.fat&amp;DISPLAY_STRING=Display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EBITDA&amp;VAR:CHGPERIOD=NA&amp;VAR:FQLFORMULA=FMA_EVAL_EBITDA&amp;VAR:CURRENCY=NA&amp;VAR:P=NA&amp;VAR:V=11.0","33040&amp;VAR:null=.html"}</definedName>
    <definedName name="_124__FDSAUDITLINK__" localSheetId="1" hidden="1">{"fdsup://directions/FAT%20Viewer?VAR:PED=LTM&amp;VAR:AUDIT_MODE=SUMMARY&amp;VAR:PERIOD=FIXED&amp;VAR:AUDIT_ID=00000117&amp;VAR:DATE=20090716&amp;action=UPDATE&amp;creator=factset&amp;DOC_NAME=FAT:FMA_audit_SUMMARY.fat&amp;DISPLAY_STRING=Display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EBITDA&amp;VAR:CHGPERIOD=NA&amp;VAR:FQLFORMULA=FMA_EVAL_EBITDA&amp;VAR:CURRENCY=NA&amp;VAR:P=NA&amp;VAR:V=9.39","1485&amp;VAR:null=.html"}</definedName>
    <definedName name="_124__FDSAUDITLINK__" hidden="1">{"fdsup://directions/FAT%20Viewer?VAR:PED=LTM&amp;VAR:AUDIT_MODE=SUMMARY&amp;VAR:PERIOD=FIXED&amp;VAR:AUDIT_ID=00000117&amp;VAR:DATE=20090716&amp;action=UPDATE&amp;creator=factset&amp;DOC_NAME=FAT:FMA_audit_SUMMARY.fat&amp;DISPLAY_STRING=Display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EBITDA&amp;VAR:CHGPERIOD=NA&amp;VAR:FQLFORMULA=FMA_EVAL_EBITDA&amp;VAR:CURRENCY=NA&amp;VAR:P=NA&amp;VAR:V=9.39","1485&amp;VAR:null=.html"}</definedName>
    <definedName name="_1240__FDSAUDITLINK__" localSheetId="1" hidden="1">{"fdsup://directions/FAT%20Viewer?VAR:PED=LTM&amp;VAR:AUDIT_MODE=SUMMARY&amp;VAR:PERIOD=FIXED&amp;VAR:AUDIT_ID=00000117&amp;VAR:DATE=20050208&amp;action=UPDATE&amp;creator=factset&amp;DOC_NAME=FAT:FMA_audit_SUMMARY.fat&amp;DISPLAY_STRING=Display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EBITDA&amp;VAR:CHGPERIOD=NA&amp;VAR:FQLFORMULA=FMA_EVAL_EBITDA&amp;VAR:CURRENCY=NA&amp;VAR:P=NA&amp;VAR:V=11.1","21171&amp;VAR:null=.html"}</definedName>
    <definedName name="_1240__FDSAUDITLINK__" hidden="1">{"fdsup://directions/FAT%20Viewer?VAR:PED=LTM&amp;VAR:AUDIT_MODE=SUMMARY&amp;VAR:PERIOD=FIXED&amp;VAR:AUDIT_ID=00000117&amp;VAR:DATE=20050208&amp;action=UPDATE&amp;creator=factset&amp;DOC_NAME=FAT:FMA_audit_SUMMARY.fat&amp;DISPLAY_STRING=Display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EBITDA&amp;VAR:CHGPERIOD=NA&amp;VAR:FQLFORMULA=FMA_EVAL_EBITDA&amp;VAR:CURRENCY=NA&amp;VAR:P=NA&amp;VAR:V=11.1","21171&amp;VAR:null=.html"}</definedName>
    <definedName name="_1241__FDSAUDITLINK__" localSheetId="1" hidden="1">{"fdsup://directions/FAT%20Viewer?VAR:PED=LTM&amp;VAR:AUDIT_MODE=SUMMARY&amp;VAR:PERIOD=FIXED&amp;VAR:AUDIT_ID=00000117&amp;VAR:DATE=20050207&amp;action=UPDATE&amp;creator=factset&amp;DOC_NAME=FAT:FMA_audit_SUMMARY.fat&amp;DISPLAY_STRING=Display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EBITDA&amp;VAR:CHGPERIOD=NA&amp;VAR:FQLFORMULA=FMA_EVAL_EBITDA&amp;VAR:CURRENCY=NA&amp;VAR:P=NA&amp;VAR:V=11.1","02732&amp;VAR:null=.html"}</definedName>
    <definedName name="_1241__FDSAUDITLINK__" hidden="1">{"fdsup://directions/FAT%20Viewer?VAR:PED=LTM&amp;VAR:AUDIT_MODE=SUMMARY&amp;VAR:PERIOD=FIXED&amp;VAR:AUDIT_ID=00000117&amp;VAR:DATE=20050207&amp;action=UPDATE&amp;creator=factset&amp;DOC_NAME=FAT:FMA_audit_SUMMARY.fat&amp;DISPLAY_STRING=Display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EBITDA&amp;VAR:CHGPERIOD=NA&amp;VAR:FQLFORMULA=FMA_EVAL_EBITDA&amp;VAR:CURRENCY=NA&amp;VAR:P=NA&amp;VAR:V=11.1","02732&amp;VAR:null=.html"}</definedName>
    <definedName name="_1242__FDSAUDITLINK__" localSheetId="1" hidden="1">{"fdsup://directions/FAT%20Viewer?VAR:PED=LTM&amp;VAR:AUDIT_MODE=SUMMARY&amp;VAR:PERIOD=FIXED&amp;VAR:AUDIT_ID=00000117&amp;VAR:DATE=20050204&amp;action=UPDATE&amp;creator=factset&amp;DOC_NAME=FAT:FMA_audit_SUMMARY.fat&amp;DISPLAY_STRING=Display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EBITDA&amp;VAR:CHGPERIOD=NA&amp;VAR:FQLFORMULA=FMA_EVAL_EBITDA&amp;VAR:CURRENCY=NA&amp;VAR:P=NA&amp;VAR:V=11.1","19490&amp;VAR:null=.html"}</definedName>
    <definedName name="_1242__FDSAUDITLINK__" hidden="1">{"fdsup://directions/FAT%20Viewer?VAR:PED=LTM&amp;VAR:AUDIT_MODE=SUMMARY&amp;VAR:PERIOD=FIXED&amp;VAR:AUDIT_ID=00000117&amp;VAR:DATE=20050204&amp;action=UPDATE&amp;creator=factset&amp;DOC_NAME=FAT:FMA_audit_SUMMARY.fat&amp;DISPLAY_STRING=Display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EBITDA&amp;VAR:CHGPERIOD=NA&amp;VAR:FQLFORMULA=FMA_EVAL_EBITDA&amp;VAR:CURRENCY=NA&amp;VAR:P=NA&amp;VAR:V=11.1","19490&amp;VAR:null=.html"}</definedName>
    <definedName name="_1243__FDSAUDITLINK__" localSheetId="1" hidden="1">{"fdsup://directions/FAT%20Viewer?VAR:PED=LTM&amp;VAR:AUDIT_MODE=SUMMARY&amp;VAR:PERIOD=FIXED&amp;VAR:AUDIT_ID=00000117&amp;VAR:DATE=20050203&amp;action=UPDATE&amp;creator=factset&amp;DOC_NAME=FAT:FMA_audit_SUMMARY.fat&amp;DISPLAY_STRING=Display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EBITDA&amp;VAR:CHGPERIOD=NA&amp;VAR:FQLFORMULA=FMA_EVAL_EBITDA&amp;VAR:CURRENCY=NA&amp;VAR:P=NA&amp;VAR:V=11.0","32963&amp;VAR:null=.html"}</definedName>
    <definedName name="_1243__FDSAUDITLINK__" hidden="1">{"fdsup://directions/FAT%20Viewer?VAR:PED=LTM&amp;VAR:AUDIT_MODE=SUMMARY&amp;VAR:PERIOD=FIXED&amp;VAR:AUDIT_ID=00000117&amp;VAR:DATE=20050203&amp;action=UPDATE&amp;creator=factset&amp;DOC_NAME=FAT:FMA_audit_SUMMARY.fat&amp;DISPLAY_STRING=Display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EBITDA&amp;VAR:CHGPERIOD=NA&amp;VAR:FQLFORMULA=FMA_EVAL_EBITDA&amp;VAR:CURRENCY=NA&amp;VAR:P=NA&amp;VAR:V=11.0","32963&amp;VAR:null=.html"}</definedName>
    <definedName name="_1244__FDSAUDITLINK__" localSheetId="1" hidden="1">{"fdsup://directions/FAT%20Viewer?VAR:PED=LTM&amp;VAR:AUDIT_MODE=SUMMARY&amp;VAR:PERIOD=FIXED&amp;VAR:AUDIT_ID=00000117&amp;VAR:DATE=20050202&amp;action=UPDATE&amp;creator=factset&amp;DOC_NAME=FAT:FMA_audit_SUMMARY.fat&amp;DISPLAY_STRING=Display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EBITDA&amp;VAR:CHGPERIOD=NA&amp;VAR:FQLFORMULA=FMA_EVAL_EBITDA&amp;VAR:CURRENCY=NA&amp;VAR:P=NA&amp;VAR:V=11.0","58230&amp;VAR:null=.html"}</definedName>
    <definedName name="_1244__FDSAUDITLINK__" hidden="1">{"fdsup://directions/FAT%20Viewer?VAR:PED=LTM&amp;VAR:AUDIT_MODE=SUMMARY&amp;VAR:PERIOD=FIXED&amp;VAR:AUDIT_ID=00000117&amp;VAR:DATE=20050202&amp;action=UPDATE&amp;creator=factset&amp;DOC_NAME=FAT:FMA_audit_SUMMARY.fat&amp;DISPLAY_STRING=Display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EBITDA&amp;VAR:CHGPERIOD=NA&amp;VAR:FQLFORMULA=FMA_EVAL_EBITDA&amp;VAR:CURRENCY=NA&amp;VAR:P=NA&amp;VAR:V=11.0","58230&amp;VAR:null=.html"}</definedName>
    <definedName name="_1245__FDSAUDITLINK__" localSheetId="1" hidden="1">{"fdsup://directions/FAT%20Viewer?VAR:PED=LTM&amp;VAR:AUDIT_MODE=SUMMARY&amp;VAR:PERIOD=FIXED&amp;VAR:AUDIT_ID=00000117&amp;VAR:DATE=20050201&amp;action=UPDATE&amp;creator=factset&amp;DOC_NAME=FAT:FMA_audit_SUMMARY.fat&amp;DISPLAY_STRING=Display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EBITDA&amp;VAR:CHGPERIOD=NA&amp;VAR:FQLFORMULA=FMA_EVAL_EBITDA&amp;VAR:CURRENCY=NA&amp;VAR:P=NA&amp;VAR:V=11.0","09694&amp;VAR:null=.html"}</definedName>
    <definedName name="_1245__FDSAUDITLINK__" hidden="1">{"fdsup://directions/FAT%20Viewer?VAR:PED=LTM&amp;VAR:AUDIT_MODE=SUMMARY&amp;VAR:PERIOD=FIXED&amp;VAR:AUDIT_ID=00000117&amp;VAR:DATE=20050201&amp;action=UPDATE&amp;creator=factset&amp;DOC_NAME=FAT:FMA_audit_SUMMARY.fat&amp;DISPLAY_STRING=Display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EBITDA&amp;VAR:CHGPERIOD=NA&amp;VAR:FQLFORMULA=FMA_EVAL_EBITDA&amp;VAR:CURRENCY=NA&amp;VAR:P=NA&amp;VAR:V=11.0","09694&amp;VAR:null=.html"}</definedName>
    <definedName name="_1246__FDSAUDITLINK__" localSheetId="1" hidden="1">{"fdsup://directions/FAT%20Viewer?VAR:PED=LTM&amp;VAR:AUDIT_MODE=SUMMARY&amp;VAR:PERIOD=FIXED&amp;VAR:AUDIT_ID=00000117&amp;VAR:DATE=20050131&amp;action=UPDATE&amp;creator=factset&amp;DOC_NAME=FAT:FMA_audit_SUMMARY.fat&amp;DISPLAY_STRING=Display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EBITDA&amp;VAR:CHGPERIOD=NA&amp;VAR:FQLFORMULA=FMA_EVAL_EBITDA&amp;VAR:CURRENCY=NA&amp;VAR:P=NA&amp;VAR:V=10.9","56531&amp;VAR:null=.html"}</definedName>
    <definedName name="_1246__FDSAUDITLINK__" hidden="1">{"fdsup://directions/FAT%20Viewer?VAR:PED=LTM&amp;VAR:AUDIT_MODE=SUMMARY&amp;VAR:PERIOD=FIXED&amp;VAR:AUDIT_ID=00000117&amp;VAR:DATE=20050131&amp;action=UPDATE&amp;creator=factset&amp;DOC_NAME=FAT:FMA_audit_SUMMARY.fat&amp;DISPLAY_STRING=Display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EBITDA&amp;VAR:CHGPERIOD=NA&amp;VAR:FQLFORMULA=FMA_EVAL_EBITDA&amp;VAR:CURRENCY=NA&amp;VAR:P=NA&amp;VAR:V=10.9","56531&amp;VAR:null=.html"}</definedName>
    <definedName name="_1247__FDSAUDITLINK__" localSheetId="1" hidden="1">{"fdsup://directions/FAT%20Viewer?VAR:PED=LTM&amp;VAR:AUDIT_MODE=SUMMARY&amp;VAR:PERIOD=FIXED&amp;VAR:AUDIT_ID=00000117&amp;VAR:DATE=20050128&amp;action=UPDATE&amp;creator=factset&amp;DOC_NAME=FAT:FMA_audit_SUMMARY.fat&amp;DISPLAY_STRING=Display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EBITDA&amp;VAR:CHGPERIOD=NA&amp;VAR:FQLFORMULA=FMA_EVAL_EBITDA&amp;VAR:CURRENCY=NA&amp;VAR:P=NA&amp;VAR:V=10.8","75979&amp;VAR:null=.html"}</definedName>
    <definedName name="_1247__FDSAUDITLINK__" hidden="1">{"fdsup://directions/FAT%20Viewer?VAR:PED=LTM&amp;VAR:AUDIT_MODE=SUMMARY&amp;VAR:PERIOD=FIXED&amp;VAR:AUDIT_ID=00000117&amp;VAR:DATE=20050128&amp;action=UPDATE&amp;creator=factset&amp;DOC_NAME=FAT:FMA_audit_SUMMARY.fat&amp;DISPLAY_STRING=Display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EBITDA&amp;VAR:CHGPERIOD=NA&amp;VAR:FQLFORMULA=FMA_EVAL_EBITDA&amp;VAR:CURRENCY=NA&amp;VAR:P=NA&amp;VAR:V=10.8","75979&amp;VAR:null=.html"}</definedName>
    <definedName name="_1248__FDSAUDITLINK__" localSheetId="1" hidden="1">{"fdsup://directions/FAT%20Viewer?VAR:PED=LTM&amp;VAR:AUDIT_MODE=SUMMARY&amp;VAR:PERIOD=FIXED&amp;VAR:AUDIT_ID=00000117&amp;VAR:DATE=20050127&amp;action=UPDATE&amp;creator=factset&amp;DOC_NAME=FAT:FMA_audit_SUMMARY.fat&amp;DISPLAY_STRING=Display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EBITDA&amp;VAR:CHGPERIOD=NA&amp;VAR:FQLFORMULA=FMA_EVAL_EBITDA&amp;VAR:CURRENCY=NA&amp;VAR:P=NA&amp;VAR:V=10.9","09220&amp;VAR:null=.html"}</definedName>
    <definedName name="_1248__FDSAUDITLINK__" hidden="1">{"fdsup://directions/FAT%20Viewer?VAR:PED=LTM&amp;VAR:AUDIT_MODE=SUMMARY&amp;VAR:PERIOD=FIXED&amp;VAR:AUDIT_ID=00000117&amp;VAR:DATE=20050127&amp;action=UPDATE&amp;creator=factset&amp;DOC_NAME=FAT:FMA_audit_SUMMARY.fat&amp;DISPLAY_STRING=Display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EBITDA&amp;VAR:CHGPERIOD=NA&amp;VAR:FQLFORMULA=FMA_EVAL_EBITDA&amp;VAR:CURRENCY=NA&amp;VAR:P=NA&amp;VAR:V=10.9","09220&amp;VAR:null=.html"}</definedName>
    <definedName name="_1249__FDSAUDITLINK__" localSheetId="1" hidden="1">{"fdsup://directions/FAT%20Viewer?VAR:PED=LTM&amp;VAR:AUDIT_MODE=SUMMARY&amp;VAR:PERIOD=FIXED&amp;VAR:AUDIT_ID=00000117&amp;VAR:DATE=20050126&amp;action=UPDATE&amp;creator=factset&amp;DOC_NAME=FAT:FMA_audit_SUMMARY.fat&amp;DISPLAY_STRING=Display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EBITDA&amp;VAR:CHGPERIOD=NA&amp;VAR:FQLFORMULA=FMA_EVAL_EBITDA&amp;VAR:CURRENCY=NA&amp;VAR:P=NA&amp;VAR:V=10.8","97524&amp;VAR:null=.html"}</definedName>
    <definedName name="_1249__FDSAUDITLINK__" hidden="1">{"fdsup://directions/FAT%20Viewer?VAR:PED=LTM&amp;VAR:AUDIT_MODE=SUMMARY&amp;VAR:PERIOD=FIXED&amp;VAR:AUDIT_ID=00000117&amp;VAR:DATE=20050126&amp;action=UPDATE&amp;creator=factset&amp;DOC_NAME=FAT:FMA_audit_SUMMARY.fat&amp;DISPLAY_STRING=Display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EBITDA&amp;VAR:CHGPERIOD=NA&amp;VAR:FQLFORMULA=FMA_EVAL_EBITDA&amp;VAR:CURRENCY=NA&amp;VAR:P=NA&amp;VAR:V=10.8","97524&amp;VAR:null=.html"}</definedName>
    <definedName name="_125__FDSAUDITLINK__" localSheetId="1" hidden="1">{"fdsup://directions/FAT%20Viewer?VAR:PED=LTM&amp;VAR:AUDIT_MODE=SUMMARY&amp;VAR:PERIOD=FIXED&amp;VAR:AUDIT_ID=00000117&amp;VAR:DATE=20090715&amp;action=UPDATE&amp;creator=factset&amp;DOC_NAME=FAT:FMA_audit_SUMMARY.fat&amp;DISPLAY_STRING=Display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EBITDA&amp;VAR:CHGPERIOD=NA&amp;VAR:FQLFORMULA=FMA_EVAL_EBITDA&amp;VAR:CURRENCY=NA&amp;VAR:P=NA&amp;VAR:V=9.32","3642&amp;VAR:null=.html"}</definedName>
    <definedName name="_125__FDSAUDITLINK__" hidden="1">{"fdsup://directions/FAT%20Viewer?VAR:PED=LTM&amp;VAR:AUDIT_MODE=SUMMARY&amp;VAR:PERIOD=FIXED&amp;VAR:AUDIT_ID=00000117&amp;VAR:DATE=20090715&amp;action=UPDATE&amp;creator=factset&amp;DOC_NAME=FAT:FMA_audit_SUMMARY.fat&amp;DISPLAY_STRING=Display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EBITDA&amp;VAR:CHGPERIOD=NA&amp;VAR:FQLFORMULA=FMA_EVAL_EBITDA&amp;VAR:CURRENCY=NA&amp;VAR:P=NA&amp;VAR:V=9.32","3642&amp;VAR:null=.html"}</definedName>
    <definedName name="_1250__FDSAUDITLINK__" localSheetId="1" hidden="1">{"fdsup://directions/FAT%20Viewer?VAR:PED=LTM&amp;VAR:AUDIT_MODE=SUMMARY&amp;VAR:PERIOD=FIXED&amp;VAR:AUDIT_ID=00000117&amp;VAR:DATE=20050125&amp;action=UPDATE&amp;creator=factset&amp;DOC_NAME=FAT:FMA_audit_SUMMARY.fat&amp;DISPLAY_STRING=Display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EBITDA&amp;VAR:CHGPERIOD=NA&amp;VAR:FQLFORMULA=FMA_EVAL_EBITDA&amp;VAR:CURRENCY=NA&amp;VAR:P=NA&amp;VAR:V=10.8","46672&amp;VAR:null=.html"}</definedName>
    <definedName name="_1250__FDSAUDITLINK__" hidden="1">{"fdsup://directions/FAT%20Viewer?VAR:PED=LTM&amp;VAR:AUDIT_MODE=SUMMARY&amp;VAR:PERIOD=FIXED&amp;VAR:AUDIT_ID=00000117&amp;VAR:DATE=20050125&amp;action=UPDATE&amp;creator=factset&amp;DOC_NAME=FAT:FMA_audit_SUMMARY.fat&amp;DISPLAY_STRING=Display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EBITDA&amp;VAR:CHGPERIOD=NA&amp;VAR:FQLFORMULA=FMA_EVAL_EBITDA&amp;VAR:CURRENCY=NA&amp;VAR:P=NA&amp;VAR:V=10.8","46672&amp;VAR:null=.html"}</definedName>
    <definedName name="_1251__FDSAUDITLINK__" localSheetId="1" hidden="1">{"fdsup://directions/FAT%20Viewer?VAR:PED=LTM&amp;VAR:AUDIT_MODE=SUMMARY&amp;VAR:PERIOD=FIXED&amp;VAR:AUDIT_ID=00000117&amp;VAR:DATE=20050124&amp;action=UPDATE&amp;creator=factset&amp;DOC_NAME=FAT:FMA_audit_SUMMARY.fat&amp;DISPLAY_STRING=Display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EBITDA&amp;VAR:CHGPERIOD=NA&amp;VAR:FQLFORMULA=FMA_EVAL_EBITDA&amp;VAR:CURRENCY=NA&amp;VAR:P=NA&amp;VAR:V=10.8","07333&amp;VAR:null=.html"}</definedName>
    <definedName name="_1251__FDSAUDITLINK__" hidden="1">{"fdsup://directions/FAT%20Viewer?VAR:PED=LTM&amp;VAR:AUDIT_MODE=SUMMARY&amp;VAR:PERIOD=FIXED&amp;VAR:AUDIT_ID=00000117&amp;VAR:DATE=20050124&amp;action=UPDATE&amp;creator=factset&amp;DOC_NAME=FAT:FMA_audit_SUMMARY.fat&amp;DISPLAY_STRING=Display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EBITDA&amp;VAR:CHGPERIOD=NA&amp;VAR:FQLFORMULA=FMA_EVAL_EBITDA&amp;VAR:CURRENCY=NA&amp;VAR:P=NA&amp;VAR:V=10.8","07333&amp;VAR:null=.html"}</definedName>
    <definedName name="_1252__FDSAUDITLINK__" localSheetId="1" hidden="1">{"fdsup://directions/FAT%20Viewer?VAR:PED=LTM&amp;VAR:AUDIT_MODE=SUMMARY&amp;VAR:PERIOD=FIXED&amp;VAR:AUDIT_ID=00000117&amp;VAR:DATE=20050121&amp;action=UPDATE&amp;creator=factset&amp;DOC_NAME=FAT:FMA_audit_SUMMARY.fat&amp;DISPLAY_STRING=Display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EBITDA&amp;VAR:CHGPERIOD=NA&amp;VAR:FQLFORMULA=FMA_EVAL_EBITDA&amp;VAR:CURRENCY=NA&amp;VAR:P=NA&amp;VAR:V=10.8","55428&amp;VAR:null=.html"}</definedName>
    <definedName name="_1252__FDSAUDITLINK__" hidden="1">{"fdsup://directions/FAT%20Viewer?VAR:PED=LTM&amp;VAR:AUDIT_MODE=SUMMARY&amp;VAR:PERIOD=FIXED&amp;VAR:AUDIT_ID=00000117&amp;VAR:DATE=20050121&amp;action=UPDATE&amp;creator=factset&amp;DOC_NAME=FAT:FMA_audit_SUMMARY.fat&amp;DISPLAY_STRING=Display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EBITDA&amp;VAR:CHGPERIOD=NA&amp;VAR:FQLFORMULA=FMA_EVAL_EBITDA&amp;VAR:CURRENCY=NA&amp;VAR:P=NA&amp;VAR:V=10.8","55428&amp;VAR:null=.html"}</definedName>
    <definedName name="_1253__FDSAUDITLINK__" localSheetId="1" hidden="1">{"fdsup://directions/FAT%20Viewer?VAR:PED=LTM&amp;VAR:AUDIT_MODE=SUMMARY&amp;VAR:PERIOD=FIXED&amp;VAR:AUDIT_ID=00000117&amp;VAR:DATE=20050120&amp;action=UPDATE&amp;creator=factset&amp;DOC_NAME=FAT:FMA_audit_SUMMARY.fat&amp;DISPLAY_STRING=Display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EBITDA&amp;VAR:CHGPERIOD=NA&amp;VAR:FQLFORMULA=FMA_EVAL_EBITDA&amp;VAR:CURRENCY=NA&amp;VAR:P=NA&amp;VAR:V=10.9","14091&amp;VAR:null=.html"}</definedName>
    <definedName name="_1253__FDSAUDITLINK__" hidden="1">{"fdsup://directions/FAT%20Viewer?VAR:PED=LTM&amp;VAR:AUDIT_MODE=SUMMARY&amp;VAR:PERIOD=FIXED&amp;VAR:AUDIT_ID=00000117&amp;VAR:DATE=20050120&amp;action=UPDATE&amp;creator=factset&amp;DOC_NAME=FAT:FMA_audit_SUMMARY.fat&amp;DISPLAY_STRING=Display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EBITDA&amp;VAR:CHGPERIOD=NA&amp;VAR:FQLFORMULA=FMA_EVAL_EBITDA&amp;VAR:CURRENCY=NA&amp;VAR:P=NA&amp;VAR:V=10.9","14091&amp;VAR:null=.html"}</definedName>
    <definedName name="_1254__FDSAUDITLINK__" localSheetId="1" hidden="1">{"fdsup://directions/FAT%20Viewer?VAR:PED=LTM&amp;VAR:AUDIT_MODE=SUMMARY&amp;VAR:PERIOD=FIXED&amp;VAR:AUDIT_ID=00000117&amp;VAR:DATE=20050119&amp;action=UPDATE&amp;creator=factset&amp;DOC_NAME=FAT:FMA_audit_SUMMARY.fat&amp;DISPLAY_STRING=Display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EBITDA&amp;VAR:CHGPERIOD=NA&amp;VAR:FQLFORMULA=FMA_EVAL_EBITDA&amp;VAR:CURRENCY=NA&amp;VAR:P=NA&amp;VAR:V=10.9","92645&amp;VAR:null=.html"}</definedName>
    <definedName name="_1254__FDSAUDITLINK__" hidden="1">{"fdsup://directions/FAT%20Viewer?VAR:PED=LTM&amp;VAR:AUDIT_MODE=SUMMARY&amp;VAR:PERIOD=FIXED&amp;VAR:AUDIT_ID=00000117&amp;VAR:DATE=20050119&amp;action=UPDATE&amp;creator=factset&amp;DOC_NAME=FAT:FMA_audit_SUMMARY.fat&amp;DISPLAY_STRING=Display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EBITDA&amp;VAR:CHGPERIOD=NA&amp;VAR:FQLFORMULA=FMA_EVAL_EBITDA&amp;VAR:CURRENCY=NA&amp;VAR:P=NA&amp;VAR:V=10.9","92645&amp;VAR:null=.html"}</definedName>
    <definedName name="_1255__FDSAUDITLINK__" localSheetId="1" hidden="1">{"fdsup://directions/FAT%20Viewer?VAR:PED=LTM&amp;VAR:AUDIT_MODE=SUMMARY&amp;VAR:PERIOD=FIXED&amp;VAR:AUDIT_ID=00000117&amp;VAR:DATE=20050118&amp;action=UPDATE&amp;creator=factset&amp;DOC_NAME=FAT:FMA_audit_SUMMARY.fat&amp;DISPLAY_STRING=Display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EBITDA&amp;VAR:CHGPERIOD=NA&amp;VAR:FQLFORMULA=FMA_EVAL_EBITDA&amp;VAR:CURRENCY=NA&amp;VAR:P=NA&amp;VAR:V=11.0","79341&amp;VAR:null=.html"}</definedName>
    <definedName name="_1255__FDSAUDITLINK__" hidden="1">{"fdsup://directions/FAT%20Viewer?VAR:PED=LTM&amp;VAR:AUDIT_MODE=SUMMARY&amp;VAR:PERIOD=FIXED&amp;VAR:AUDIT_ID=00000117&amp;VAR:DATE=20050118&amp;action=UPDATE&amp;creator=factset&amp;DOC_NAME=FAT:FMA_audit_SUMMARY.fat&amp;DISPLAY_STRING=Display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EBITDA&amp;VAR:CHGPERIOD=NA&amp;VAR:FQLFORMULA=FMA_EVAL_EBITDA&amp;VAR:CURRENCY=NA&amp;VAR:P=NA&amp;VAR:V=11.0","79341&amp;VAR:null=.html"}</definedName>
    <definedName name="_1256__FDSAUDITLINK__" localSheetId="1" hidden="1">{"fdsup://directions/FAT%20Viewer?VAR:PED=LTM&amp;VAR:AUDIT_MODE=SUMMARY&amp;VAR:PERIOD=FIXED&amp;VAR:AUDIT_ID=00000117&amp;VAR:DATE=20050114&amp;action=UPDATE&amp;creator=factset&amp;DOC_NAME=FAT:FMA_audit_SUMMARY.fat&amp;DISPLAY_STRING=Display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EBITDA&amp;VAR:CHGPERIOD=NA&amp;VAR:FQLFORMULA=FMA_EVAL_EBITDA&amp;VAR:CURRENCY=NA&amp;VAR:P=NA&amp;VAR:V=11.0","06404&amp;VAR:null=.html"}</definedName>
    <definedName name="_1256__FDSAUDITLINK__" hidden="1">{"fdsup://directions/FAT%20Viewer?VAR:PED=LTM&amp;VAR:AUDIT_MODE=SUMMARY&amp;VAR:PERIOD=FIXED&amp;VAR:AUDIT_ID=00000117&amp;VAR:DATE=20050114&amp;action=UPDATE&amp;creator=factset&amp;DOC_NAME=FAT:FMA_audit_SUMMARY.fat&amp;DISPLAY_STRING=Display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EBITDA&amp;VAR:CHGPERIOD=NA&amp;VAR:FQLFORMULA=FMA_EVAL_EBITDA&amp;VAR:CURRENCY=NA&amp;VAR:P=NA&amp;VAR:V=11.0","06404&amp;VAR:null=.html"}</definedName>
    <definedName name="_1257__FDSAUDITLINK__" localSheetId="1" hidden="1">{"fdsup://directions/FAT%20Viewer?VAR:PED=LTM&amp;VAR:AUDIT_MODE=SUMMARY&amp;VAR:PERIOD=FIXED&amp;VAR:AUDIT_ID=00000117&amp;VAR:DATE=20050113&amp;action=UPDATE&amp;creator=factset&amp;DOC_NAME=FAT:FMA_audit_SUMMARY.fat&amp;DISPLAY_STRING=Display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EBITDA&amp;VAR:CHGPERIOD=NA&amp;VAR:FQLFORMULA=FMA_EVAL_EBITDA&amp;VAR:CURRENCY=NA&amp;VAR:P=NA&amp;VAR:V=10.9","44047&amp;VAR:null=.html"}</definedName>
    <definedName name="_1257__FDSAUDITLINK__" hidden="1">{"fdsup://directions/FAT%20Viewer?VAR:PED=LTM&amp;VAR:AUDIT_MODE=SUMMARY&amp;VAR:PERIOD=FIXED&amp;VAR:AUDIT_ID=00000117&amp;VAR:DATE=20050113&amp;action=UPDATE&amp;creator=factset&amp;DOC_NAME=FAT:FMA_audit_SUMMARY.fat&amp;DISPLAY_STRING=Display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EBITDA&amp;VAR:CHGPERIOD=NA&amp;VAR:FQLFORMULA=FMA_EVAL_EBITDA&amp;VAR:CURRENCY=NA&amp;VAR:P=NA&amp;VAR:V=10.9","44047&amp;VAR:null=.html"}</definedName>
    <definedName name="_1258__FDSAUDITLINK__" localSheetId="1" hidden="1">{"fdsup://directions/FAT%20Viewer?VAR:PED=LTM&amp;VAR:AUDIT_MODE=SUMMARY&amp;VAR:PERIOD=FIXED&amp;VAR:AUDIT_ID=00000117&amp;VAR:DATE=20050112&amp;action=UPDATE&amp;creator=factset&amp;DOC_NAME=FAT:FMA_audit_SUMMARY.fat&amp;DISPLAY_STRING=Display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EBITDA&amp;VAR:CHGPERIOD=NA&amp;VAR:FQLFORMULA=FMA_EVAL_EBITDA&amp;VAR:CURRENCY=NA&amp;VAR:P=NA&amp;VAR:V=11.2","01430&amp;VAR:null=.html"}</definedName>
    <definedName name="_1258__FDSAUDITLINK__" hidden="1">{"fdsup://directions/FAT%20Viewer?VAR:PED=LTM&amp;VAR:AUDIT_MODE=SUMMARY&amp;VAR:PERIOD=FIXED&amp;VAR:AUDIT_ID=00000117&amp;VAR:DATE=20050112&amp;action=UPDATE&amp;creator=factset&amp;DOC_NAME=FAT:FMA_audit_SUMMARY.fat&amp;DISPLAY_STRING=Display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EBITDA&amp;VAR:CHGPERIOD=NA&amp;VAR:FQLFORMULA=FMA_EVAL_EBITDA&amp;VAR:CURRENCY=NA&amp;VAR:P=NA&amp;VAR:V=11.2","01430&amp;VAR:null=.html"}</definedName>
    <definedName name="_1259__FDSAUDITLINK__" localSheetId="1" hidden="1">{"fdsup://directions/FAT%20Viewer?VAR:PED=LTM&amp;VAR:AUDIT_MODE=SUMMARY&amp;VAR:PERIOD=FIXED&amp;VAR:AUDIT_ID=00000117&amp;VAR:DATE=20050111&amp;action=UPDATE&amp;creator=factset&amp;DOC_NAME=FAT:FMA_audit_SUMMARY.fat&amp;DISPLAY_STRING=Display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EBITDA&amp;VAR:CHGPERIOD=NA&amp;VAR:FQLFORMULA=FMA_EVAL_EBITDA&amp;VAR:CURRENCY=NA&amp;VAR:P=NA&amp;VAR:V=11.1","54626&amp;VAR:null=.html"}</definedName>
    <definedName name="_1259__FDSAUDITLINK__" hidden="1">{"fdsup://directions/FAT%20Viewer?VAR:PED=LTM&amp;VAR:AUDIT_MODE=SUMMARY&amp;VAR:PERIOD=FIXED&amp;VAR:AUDIT_ID=00000117&amp;VAR:DATE=20050111&amp;action=UPDATE&amp;creator=factset&amp;DOC_NAME=FAT:FMA_audit_SUMMARY.fat&amp;DISPLAY_STRING=Display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EBITDA&amp;VAR:CHGPERIOD=NA&amp;VAR:FQLFORMULA=FMA_EVAL_EBITDA&amp;VAR:CURRENCY=NA&amp;VAR:P=NA&amp;VAR:V=11.1","54626&amp;VAR:null=.html"}</definedName>
    <definedName name="_126__FDSAUDITLINK__" localSheetId="1" hidden="1">{"fdsup://directions/FAT%20Viewer?VAR:PED=LTM&amp;VAR:AUDIT_MODE=SUMMARY&amp;VAR:PERIOD=FIXED&amp;VAR:AUDIT_ID=00000117&amp;VAR:DATE=20090714&amp;action=UPDATE&amp;creator=factset&amp;DOC_NAME=FAT:FMA_audit_SUMMARY.fat&amp;DISPLAY_STRING=Display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EBITDA&amp;VAR:CHGPERIOD=NA&amp;VAR:FQLFORMULA=FMA_EVAL_EBITDA&amp;VAR:CURRENCY=NA&amp;VAR:P=NA&amp;VAR:V=9.13","4317&amp;VAR:null=.html"}</definedName>
    <definedName name="_126__FDSAUDITLINK__" hidden="1">{"fdsup://directions/FAT%20Viewer?VAR:PED=LTM&amp;VAR:AUDIT_MODE=SUMMARY&amp;VAR:PERIOD=FIXED&amp;VAR:AUDIT_ID=00000117&amp;VAR:DATE=20090714&amp;action=UPDATE&amp;creator=factset&amp;DOC_NAME=FAT:FMA_audit_SUMMARY.fat&amp;DISPLAY_STRING=Display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EBITDA&amp;VAR:CHGPERIOD=NA&amp;VAR:FQLFORMULA=FMA_EVAL_EBITDA&amp;VAR:CURRENCY=NA&amp;VAR:P=NA&amp;VAR:V=9.13","4317&amp;VAR:null=.html"}</definedName>
    <definedName name="_1260__FDSAUDITLINK__" localSheetId="1" hidden="1">{"fdsup://directions/FAT%20Viewer?VAR:PED=LTM&amp;VAR:AUDIT_MODE=SUMMARY&amp;VAR:PERIOD=FIXED&amp;VAR:AUDIT_ID=00000117&amp;VAR:DATE=20050110&amp;action=UPDATE&amp;creator=factset&amp;DOC_NAME=FAT:FMA_audit_SUMMARY.fat&amp;DISPLAY_STRING=Display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EBITDA&amp;VAR:CHGPERIOD=NA&amp;VAR:FQLFORMULA=FMA_EVAL_EBITDA&amp;VAR:CURRENCY=NA&amp;VAR:P=NA&amp;VAR:V=11.2","17909&amp;VAR:null=.html"}</definedName>
    <definedName name="_1260__FDSAUDITLINK__" hidden="1">{"fdsup://directions/FAT%20Viewer?VAR:PED=LTM&amp;VAR:AUDIT_MODE=SUMMARY&amp;VAR:PERIOD=FIXED&amp;VAR:AUDIT_ID=00000117&amp;VAR:DATE=20050110&amp;action=UPDATE&amp;creator=factset&amp;DOC_NAME=FAT:FMA_audit_SUMMARY.fat&amp;DISPLAY_STRING=Display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EBITDA&amp;VAR:CHGPERIOD=NA&amp;VAR:FQLFORMULA=FMA_EVAL_EBITDA&amp;VAR:CURRENCY=NA&amp;VAR:P=NA&amp;VAR:V=11.2","17909&amp;VAR:null=.html"}</definedName>
    <definedName name="_1261__FDSAUDITLINK__" localSheetId="1" hidden="1">{"fdsup://directions/FAT%20Viewer?VAR:PED=LTM&amp;VAR:AUDIT_MODE=SUMMARY&amp;VAR:PERIOD=FIXED&amp;VAR:AUDIT_ID=00000117&amp;VAR:DATE=20050107&amp;action=UPDATE&amp;creator=factset&amp;DOC_NAME=FAT:FMA_audit_SUMMARY.fat&amp;DISPLAY_STRING=Display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EBITDA&amp;VAR:CHGPERIOD=NA&amp;VAR:FQLFORMULA=FMA_EVAL_EBITDA&amp;VAR:CURRENCY=NA&amp;VAR:P=NA&amp;VAR:V=11.1","83810&amp;VAR:null=.html"}</definedName>
    <definedName name="_1261__FDSAUDITLINK__" hidden="1">{"fdsup://directions/FAT%20Viewer?VAR:PED=LTM&amp;VAR:AUDIT_MODE=SUMMARY&amp;VAR:PERIOD=FIXED&amp;VAR:AUDIT_ID=00000117&amp;VAR:DATE=20050107&amp;action=UPDATE&amp;creator=factset&amp;DOC_NAME=FAT:FMA_audit_SUMMARY.fat&amp;DISPLAY_STRING=Display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EBITDA&amp;VAR:CHGPERIOD=NA&amp;VAR:FQLFORMULA=FMA_EVAL_EBITDA&amp;VAR:CURRENCY=NA&amp;VAR:P=NA&amp;VAR:V=11.1","83810&amp;VAR:null=.html"}</definedName>
    <definedName name="_1262__FDSAUDITLINK__" localSheetId="1" hidden="1">{"fdsup://directions/FAT%20Viewer?VAR:PED=LTM&amp;VAR:AUDIT_MODE=SUMMARY&amp;VAR:PERIOD=FIXED&amp;VAR:AUDIT_ID=00000117&amp;VAR:DATE=20050106&amp;action=UPDATE&amp;creator=factset&amp;DOC_NAME=FAT:FMA_audit_SUMMARY.fat&amp;DISPLAY_STRING=Display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EBITDA&amp;VAR:CHGPERIOD=NA&amp;VAR:FQLFORMULA=FMA_EVAL_EBITDA&amp;VAR:CURRENCY=NA&amp;VAR:P=NA&amp;VAR:V=11.1","89659&amp;VAR:null=.html"}</definedName>
    <definedName name="_1262__FDSAUDITLINK__" hidden="1">{"fdsup://directions/FAT%20Viewer?VAR:PED=LTM&amp;VAR:AUDIT_MODE=SUMMARY&amp;VAR:PERIOD=FIXED&amp;VAR:AUDIT_ID=00000117&amp;VAR:DATE=20050106&amp;action=UPDATE&amp;creator=factset&amp;DOC_NAME=FAT:FMA_audit_SUMMARY.fat&amp;DISPLAY_STRING=Display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EBITDA&amp;VAR:CHGPERIOD=NA&amp;VAR:FQLFORMULA=FMA_EVAL_EBITDA&amp;VAR:CURRENCY=NA&amp;VAR:P=NA&amp;VAR:V=11.1","89659&amp;VAR:null=.html"}</definedName>
    <definedName name="_1263__FDSAUDITLINK__" localSheetId="1" hidden="1">{"fdsup://directions/FAT%20Viewer?VAR:PED=LTM&amp;VAR:AUDIT_MODE=SUMMARY&amp;VAR:PERIOD=FIXED&amp;VAR:AUDIT_ID=00000117&amp;VAR:DATE=20050105&amp;action=UPDATE&amp;creator=factset&amp;DOC_NAME=FAT:FMA_audit_SUMMARY.fat&amp;DISPLAY_STRING=Display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EBITDA&amp;VAR:CHGPERIOD=NA&amp;VAR:FQLFORMULA=FMA_EVAL_EBITDA&amp;VAR:CURRENCY=NA&amp;VAR:P=NA&amp;VAR:V=11.1","60060&amp;VAR:null=.html"}</definedName>
    <definedName name="_1263__FDSAUDITLINK__" hidden="1">{"fdsup://directions/FAT%20Viewer?VAR:PED=LTM&amp;VAR:AUDIT_MODE=SUMMARY&amp;VAR:PERIOD=FIXED&amp;VAR:AUDIT_ID=00000117&amp;VAR:DATE=20050105&amp;action=UPDATE&amp;creator=factset&amp;DOC_NAME=FAT:FMA_audit_SUMMARY.fat&amp;DISPLAY_STRING=Display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EBITDA&amp;VAR:CHGPERIOD=NA&amp;VAR:FQLFORMULA=FMA_EVAL_EBITDA&amp;VAR:CURRENCY=NA&amp;VAR:P=NA&amp;VAR:V=11.1","60060&amp;VAR:null=.html"}</definedName>
    <definedName name="_1264__FDSAUDITLINK__" localSheetId="1" hidden="1">{"fdsup://directions/FAT%20Viewer?VAR:PED=LTM&amp;VAR:AUDIT_MODE=SUMMARY&amp;VAR:PERIOD=FIXED&amp;VAR:AUDIT_ID=00000117&amp;VAR:DATE=20050104&amp;action=UPDATE&amp;creator=factset&amp;DOC_NAME=FAT:FMA_audit_SUMMARY.fat&amp;DISPLAY_STRING=Display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EBITDA&amp;VAR:CHGPERIOD=NA&amp;VAR:FQLFORMULA=FMA_EVAL_EBITDA&amp;VAR:CURRENCY=NA&amp;VAR:P=NA&amp;VAR:V=11.2","02492&amp;VAR:null=.html"}</definedName>
    <definedName name="_1264__FDSAUDITLINK__" hidden="1">{"fdsup://directions/FAT%20Viewer?VAR:PED=LTM&amp;VAR:AUDIT_MODE=SUMMARY&amp;VAR:PERIOD=FIXED&amp;VAR:AUDIT_ID=00000117&amp;VAR:DATE=20050104&amp;action=UPDATE&amp;creator=factset&amp;DOC_NAME=FAT:FMA_audit_SUMMARY.fat&amp;DISPLAY_STRING=Display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EBITDA&amp;VAR:CHGPERIOD=NA&amp;VAR:FQLFORMULA=FMA_EVAL_EBITDA&amp;VAR:CURRENCY=NA&amp;VAR:P=NA&amp;VAR:V=11.2","02492&amp;VAR:null=.html"}</definedName>
    <definedName name="_1265__FDSAUDITLINK__" localSheetId="1" hidden="1">{"fdsup://directions/FAT%20Viewer?VAR:PED=LTM&amp;VAR:AUDIT_MODE=SUMMARY&amp;VAR:PERIOD=FIXED&amp;VAR:AUDIT_ID=00000117&amp;VAR:DATE=20050103&amp;action=UPDATE&amp;creator=factset&amp;DOC_NAME=FAT:FMA_audit_SUMMARY.fat&amp;DISPLAY_STRING=Display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EBITDA&amp;VAR:CHGPERIOD=NA&amp;VAR:FQLFORMULA=FMA_EVAL_EBITDA&amp;VAR:CURRENCY=NA&amp;VAR:P=NA&amp;VAR:V=11.3","21028&amp;VAR:null=.html"}</definedName>
    <definedName name="_1265__FDSAUDITLINK__" hidden="1">{"fdsup://directions/FAT%20Viewer?VAR:PED=LTM&amp;VAR:AUDIT_MODE=SUMMARY&amp;VAR:PERIOD=FIXED&amp;VAR:AUDIT_ID=00000117&amp;VAR:DATE=20050103&amp;action=UPDATE&amp;creator=factset&amp;DOC_NAME=FAT:FMA_audit_SUMMARY.fat&amp;DISPLAY_STRING=Display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EBITDA&amp;VAR:CHGPERIOD=NA&amp;VAR:FQLFORMULA=FMA_EVAL_EBITDA&amp;VAR:CURRENCY=NA&amp;VAR:P=NA&amp;VAR:V=11.3","21028&amp;VAR:null=.html"}</definedName>
    <definedName name="_1266__FDSAUDITLINK__" localSheetId="1" hidden="1">{"fdsup://directions/FAT%20Viewer?VAR:PED=LTM&amp;VAR:AUDIT_MODE=SUMMARY&amp;VAR:PERIOD=FIXED&amp;VAR:AUDIT_ID=00000117&amp;VAR:DATE=20041231&amp;action=UPDATE&amp;creator=factset&amp;DOC_NAME=FAT:FMA_audit_SUMMARY.fat&amp;DISPLAY_STRING=Display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EBITDA&amp;VAR:CHGPERIOD=NA&amp;VAR:FQLFORMULA=FMA_EVAL_EBITDA&amp;VAR:CURRENCY=NA&amp;VAR:P=NA&amp;VAR:V=11.4","06079&amp;VAR:null=.html"}</definedName>
    <definedName name="_1266__FDSAUDITLINK__" hidden="1">{"fdsup://directions/FAT%20Viewer?VAR:PED=LTM&amp;VAR:AUDIT_MODE=SUMMARY&amp;VAR:PERIOD=FIXED&amp;VAR:AUDIT_ID=00000117&amp;VAR:DATE=20041231&amp;action=UPDATE&amp;creator=factset&amp;DOC_NAME=FAT:FMA_audit_SUMMARY.fat&amp;DISPLAY_STRING=Display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EBITDA&amp;VAR:CHGPERIOD=NA&amp;VAR:FQLFORMULA=FMA_EVAL_EBITDA&amp;VAR:CURRENCY=NA&amp;VAR:P=NA&amp;VAR:V=11.4","06079&amp;VAR:null=.html"}</definedName>
    <definedName name="_1267__FDSAUDITLINK__" localSheetId="1" hidden="1">{"fdsup://directions/FAT%20Viewer?VAR:PED=LTM&amp;VAR:AUDIT_MODE=SUMMARY&amp;VAR:PERIOD=FIXED&amp;VAR:AUDIT_ID=00000117&amp;VAR:DATE=20041230&amp;action=UPDATE&amp;creator=factset&amp;DOC_NAME=FAT:FMA_audit_SUMMARY.fat&amp;DISPLAY_STRING=Display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EBITDA&amp;VAR:CHGPERIOD=NA&amp;VAR:FQLFORMULA=FMA_EVAL_EBITDA&amp;VAR:CURRENCY=NA&amp;VAR:P=NA&amp;VAR:V=11.4","23879&amp;VAR:null=.html"}</definedName>
    <definedName name="_1267__FDSAUDITLINK__" hidden="1">{"fdsup://directions/FAT%20Viewer?VAR:PED=LTM&amp;VAR:AUDIT_MODE=SUMMARY&amp;VAR:PERIOD=FIXED&amp;VAR:AUDIT_ID=00000117&amp;VAR:DATE=20041230&amp;action=UPDATE&amp;creator=factset&amp;DOC_NAME=FAT:FMA_audit_SUMMARY.fat&amp;DISPLAY_STRING=Display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EBITDA&amp;VAR:CHGPERIOD=NA&amp;VAR:FQLFORMULA=FMA_EVAL_EBITDA&amp;VAR:CURRENCY=NA&amp;VAR:P=NA&amp;VAR:V=11.4","23879&amp;VAR:null=.html"}</definedName>
    <definedName name="_1268__FDSAUDITLINK__" localSheetId="1" hidden="1">{"fdsup://directions/FAT%20Viewer?VAR:PED=LTM&amp;VAR:AUDIT_MODE=SUMMARY&amp;VAR:PERIOD=FIXED&amp;VAR:AUDIT_ID=00000117&amp;VAR:DATE=20041229&amp;action=UPDATE&amp;creator=factset&amp;DOC_NAME=FAT:FMA_audit_SUMMARY.fat&amp;DISPLAY_STRING=Display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EBITDA&amp;VAR:CHGPERIOD=NA&amp;VAR:FQLFORMULA=FMA_EVAL_EBITDA&amp;VAR:CURRENCY=NA&amp;VAR:P=NA&amp;VAR:V=11.4","23850&amp;VAR:null=.html"}</definedName>
    <definedName name="_1268__FDSAUDITLINK__" hidden="1">{"fdsup://directions/FAT%20Viewer?VAR:PED=LTM&amp;VAR:AUDIT_MODE=SUMMARY&amp;VAR:PERIOD=FIXED&amp;VAR:AUDIT_ID=00000117&amp;VAR:DATE=20041229&amp;action=UPDATE&amp;creator=factset&amp;DOC_NAME=FAT:FMA_audit_SUMMARY.fat&amp;DISPLAY_STRING=Display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EBITDA&amp;VAR:CHGPERIOD=NA&amp;VAR:FQLFORMULA=FMA_EVAL_EBITDA&amp;VAR:CURRENCY=NA&amp;VAR:P=NA&amp;VAR:V=11.4","23850&amp;VAR:null=.html"}</definedName>
    <definedName name="_1269__FDSAUDITLINK__" localSheetId="1" hidden="1">{"fdsup://directions/FAT%20Viewer?VAR:PED=LTM&amp;VAR:AUDIT_MODE=SUMMARY&amp;VAR:PERIOD=FIXED&amp;VAR:AUDIT_ID=00000117&amp;VAR:DATE=20041228&amp;action=UPDATE&amp;creator=factset&amp;DOC_NAME=FAT:FMA_audit_SUMMARY.fat&amp;DISPLAY_STRING=Display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EBITDA&amp;VAR:CHGPERIOD=NA&amp;VAR:FQLFORMULA=FMA_EVAL_EBITDA&amp;VAR:CURRENCY=NA&amp;VAR:P=NA&amp;VAR:V=11.4","20453&amp;VAR:null=.html"}</definedName>
    <definedName name="_1269__FDSAUDITLINK__" hidden="1">{"fdsup://directions/FAT%20Viewer?VAR:PED=LTM&amp;VAR:AUDIT_MODE=SUMMARY&amp;VAR:PERIOD=FIXED&amp;VAR:AUDIT_ID=00000117&amp;VAR:DATE=20041228&amp;action=UPDATE&amp;creator=factset&amp;DOC_NAME=FAT:FMA_audit_SUMMARY.fat&amp;DISPLAY_STRING=Display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EBITDA&amp;VAR:CHGPERIOD=NA&amp;VAR:FQLFORMULA=FMA_EVAL_EBITDA&amp;VAR:CURRENCY=NA&amp;VAR:P=NA&amp;VAR:V=11.4","20453&amp;VAR:null=.html"}</definedName>
    <definedName name="_127__FDSAUDITLINK__" localSheetId="1" hidden="1">{"fdsup://directions/FAT%20Viewer?VAR:PED=LTM&amp;VAR:AUDIT_MODE=SUMMARY&amp;VAR:PERIOD=FIXED&amp;VAR:AUDIT_ID=00000117&amp;VAR:DATE=20090713&amp;action=UPDATE&amp;creator=factset&amp;DOC_NAME=FAT:FMA_audit_SUMMARY.fat&amp;DISPLAY_STRING=Display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EBITDA&amp;VAR:CHGPERIOD=NA&amp;VAR:FQLFORMULA=FMA_EVAL_EBITDA&amp;VAR:CURRENCY=NA&amp;VAR:P=NA&amp;VAR:V=9.09","2416&amp;VAR:null=.html"}</definedName>
    <definedName name="_127__FDSAUDITLINK__" hidden="1">{"fdsup://directions/FAT%20Viewer?VAR:PED=LTM&amp;VAR:AUDIT_MODE=SUMMARY&amp;VAR:PERIOD=FIXED&amp;VAR:AUDIT_ID=00000117&amp;VAR:DATE=20090713&amp;action=UPDATE&amp;creator=factset&amp;DOC_NAME=FAT:FMA_audit_SUMMARY.fat&amp;DISPLAY_STRING=Display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EBITDA&amp;VAR:CHGPERIOD=NA&amp;VAR:FQLFORMULA=FMA_EVAL_EBITDA&amp;VAR:CURRENCY=NA&amp;VAR:P=NA&amp;VAR:V=9.09","2416&amp;VAR:null=.html"}</definedName>
    <definedName name="_1270__FDSAUDITLINK__" localSheetId="1" hidden="1">{"fdsup://directions/FAT%20Viewer?VAR:PED=LTM&amp;VAR:AUDIT_MODE=SUMMARY&amp;VAR:PERIOD=FIXED&amp;VAR:AUDIT_ID=00000117&amp;VAR:DATE=20041227&amp;action=UPDATE&amp;creator=factset&amp;DOC_NAME=FAT:FMA_audit_SUMMARY.fat&amp;DISPLAY_STRING=Display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EBITDA&amp;VAR:CHGPERIOD=NA&amp;VAR:FQLFORMULA=FMA_EVAL_EBITDA&amp;VAR:CURRENCY=NA&amp;VAR:P=NA&amp;VAR:V=11.3","48703&amp;VAR:null=.html"}</definedName>
    <definedName name="_1270__FDSAUDITLINK__" hidden="1">{"fdsup://directions/FAT%20Viewer?VAR:PED=LTM&amp;VAR:AUDIT_MODE=SUMMARY&amp;VAR:PERIOD=FIXED&amp;VAR:AUDIT_ID=00000117&amp;VAR:DATE=20041227&amp;action=UPDATE&amp;creator=factset&amp;DOC_NAME=FAT:FMA_audit_SUMMARY.fat&amp;DISPLAY_STRING=Display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EBITDA&amp;VAR:CHGPERIOD=NA&amp;VAR:FQLFORMULA=FMA_EVAL_EBITDA&amp;VAR:CURRENCY=NA&amp;VAR:P=NA&amp;VAR:V=11.3","48703&amp;VAR:null=.html"}</definedName>
    <definedName name="_1271__FDSAUDITLINK__" localSheetId="1" hidden="1">{"fdsup://directions/FAT%20Viewer?VAR:PED=LTM&amp;VAR:AUDIT_MODE=SUMMARY&amp;VAR:PERIOD=FIXED&amp;VAR:AUDIT_ID=00000117&amp;VAR:DATE=20041223&amp;action=UPDATE&amp;creator=factset&amp;DOC_NAME=FAT:FMA_audit_SUMMARY.fat&amp;DISPLAY_STRING=Display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EBITDA&amp;VAR:CHGPERIOD=NA&amp;VAR:FQLFORMULA=FMA_EVAL_EBITDA&amp;VAR:CURRENCY=NA&amp;VAR:P=NA&amp;VAR:V=11.3","86040&amp;VAR:null=.html"}</definedName>
    <definedName name="_1271__FDSAUDITLINK__" hidden="1">{"fdsup://directions/FAT%20Viewer?VAR:PED=LTM&amp;VAR:AUDIT_MODE=SUMMARY&amp;VAR:PERIOD=FIXED&amp;VAR:AUDIT_ID=00000117&amp;VAR:DATE=20041223&amp;action=UPDATE&amp;creator=factset&amp;DOC_NAME=FAT:FMA_audit_SUMMARY.fat&amp;DISPLAY_STRING=Display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EBITDA&amp;VAR:CHGPERIOD=NA&amp;VAR:FQLFORMULA=FMA_EVAL_EBITDA&amp;VAR:CURRENCY=NA&amp;VAR:P=NA&amp;VAR:V=11.3","86040&amp;VAR:null=.html"}</definedName>
    <definedName name="_1272__FDSAUDITLINK__" localSheetId="1" hidden="1">{"fdsup://directions/FAT%20Viewer?VAR:PED=LTM&amp;VAR:AUDIT_MODE=SUMMARY&amp;VAR:PERIOD=FIXED&amp;VAR:AUDIT_ID=00000117&amp;VAR:DATE=20041222&amp;action=UPDATE&amp;creator=factset&amp;DOC_NAME=FAT:FMA_audit_SUMMARY.fat&amp;DISPLAY_STRING=Display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EBITDA&amp;VAR:CHGPERIOD=NA&amp;VAR:FQLFORMULA=FMA_EVAL_EBITDA&amp;VAR:CURRENCY=NA&amp;VAR:P=NA&amp;VAR:V=11.3","83412&amp;VAR:null=.html"}</definedName>
    <definedName name="_1272__FDSAUDITLINK__" hidden="1">{"fdsup://directions/FAT%20Viewer?VAR:PED=LTM&amp;VAR:AUDIT_MODE=SUMMARY&amp;VAR:PERIOD=FIXED&amp;VAR:AUDIT_ID=00000117&amp;VAR:DATE=20041222&amp;action=UPDATE&amp;creator=factset&amp;DOC_NAME=FAT:FMA_audit_SUMMARY.fat&amp;DISPLAY_STRING=Display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EBITDA&amp;VAR:CHGPERIOD=NA&amp;VAR:FQLFORMULA=FMA_EVAL_EBITDA&amp;VAR:CURRENCY=NA&amp;VAR:P=NA&amp;VAR:V=11.3","83412&amp;VAR:null=.html"}</definedName>
    <definedName name="_1273__FDSAUDITLINK__" localSheetId="1" hidden="1">{"fdsup://directions/FAT%20Viewer?VAR:PED=LTM&amp;VAR:AUDIT_MODE=SUMMARY&amp;VAR:PERIOD=FIXED&amp;VAR:AUDIT_ID=00000117&amp;VAR:DATE=20041221&amp;action=UPDATE&amp;creator=factset&amp;DOC_NAME=FAT:FMA_audit_SUMMARY.fat&amp;DISPLAY_STRING=Display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EBITDA&amp;VAR:CHGPERIOD=NA&amp;VAR:FQLFORMULA=FMA_EVAL_EBITDA&amp;VAR:CURRENCY=NA&amp;VAR:P=NA&amp;VAR:V=11.3","58193&amp;VAR:null=.html"}</definedName>
    <definedName name="_1273__FDSAUDITLINK__" hidden="1">{"fdsup://directions/FAT%20Viewer?VAR:PED=LTM&amp;VAR:AUDIT_MODE=SUMMARY&amp;VAR:PERIOD=FIXED&amp;VAR:AUDIT_ID=00000117&amp;VAR:DATE=20041221&amp;action=UPDATE&amp;creator=factset&amp;DOC_NAME=FAT:FMA_audit_SUMMARY.fat&amp;DISPLAY_STRING=Display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EBITDA&amp;VAR:CHGPERIOD=NA&amp;VAR:FQLFORMULA=FMA_EVAL_EBITDA&amp;VAR:CURRENCY=NA&amp;VAR:P=NA&amp;VAR:V=11.3","58193&amp;VAR:null=.html"}</definedName>
    <definedName name="_1274__FDSAUDITLINK__" localSheetId="1" hidden="1">{"fdsup://directions/FAT%20Viewer?VAR:PED=LTM&amp;VAR:AUDIT_MODE=SUMMARY&amp;VAR:PERIOD=FIXED&amp;VAR:AUDIT_ID=00000117&amp;VAR:DATE=20041220&amp;action=UPDATE&amp;creator=factset&amp;DOC_NAME=FAT:FMA_audit_SUMMARY.fat&amp;DISPLAY_STRING=Display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EBITDA&amp;VAR:CHGPERIOD=NA&amp;VAR:FQLFORMULA=FMA_EVAL_EBITDA&amp;VAR:CURRENCY=NA&amp;VAR:P=NA&amp;VAR:V=11.2","82041&amp;VAR:null=.html"}</definedName>
    <definedName name="_1274__FDSAUDITLINK__" hidden="1">{"fdsup://directions/FAT%20Viewer?VAR:PED=LTM&amp;VAR:AUDIT_MODE=SUMMARY&amp;VAR:PERIOD=FIXED&amp;VAR:AUDIT_ID=00000117&amp;VAR:DATE=20041220&amp;action=UPDATE&amp;creator=factset&amp;DOC_NAME=FAT:FMA_audit_SUMMARY.fat&amp;DISPLAY_STRING=Display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EBITDA&amp;VAR:CHGPERIOD=NA&amp;VAR:FQLFORMULA=FMA_EVAL_EBITDA&amp;VAR:CURRENCY=NA&amp;VAR:P=NA&amp;VAR:V=11.2","82041&amp;VAR:null=.html"}</definedName>
    <definedName name="_1275__FDSAUDITLINK__" localSheetId="1" hidden="1">{"fdsup://directions/FAT%20Viewer?VAR:PED=LTM&amp;VAR:AUDIT_MODE=SUMMARY&amp;VAR:PERIOD=FIXED&amp;VAR:AUDIT_ID=00000117&amp;VAR:DATE=20041217&amp;action=UPDATE&amp;creator=factset&amp;DOC_NAME=FAT:FMA_audit_SUMMARY.fat&amp;DISPLAY_STRING=Display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EBITDA&amp;VAR:CHGPERIOD=NA&amp;VAR:FQLFORMULA=FMA_EVAL_EBITDA&amp;VAR:CURRENCY=NA&amp;VAR:P=NA&amp;VAR:V=11.2","86403&amp;VAR:null=.html"}</definedName>
    <definedName name="_1275__FDSAUDITLINK__" hidden="1">{"fdsup://directions/FAT%20Viewer?VAR:PED=LTM&amp;VAR:AUDIT_MODE=SUMMARY&amp;VAR:PERIOD=FIXED&amp;VAR:AUDIT_ID=00000117&amp;VAR:DATE=20041217&amp;action=UPDATE&amp;creator=factset&amp;DOC_NAME=FAT:FMA_audit_SUMMARY.fat&amp;DISPLAY_STRING=Display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EBITDA&amp;VAR:CHGPERIOD=NA&amp;VAR:FQLFORMULA=FMA_EVAL_EBITDA&amp;VAR:CURRENCY=NA&amp;VAR:P=NA&amp;VAR:V=11.2","86403&amp;VAR:null=.html"}</definedName>
    <definedName name="_1276__FDSAUDITLINK__" localSheetId="1" hidden="1">{"fdsup://directions/FAT%20Viewer?VAR:PED=LTM&amp;VAR:AUDIT_MODE=SUMMARY&amp;VAR:PERIOD=FIXED&amp;VAR:AUDIT_ID=00000117&amp;VAR:DATE=20041216&amp;action=UPDATE&amp;creator=factset&amp;DOC_NAME=FAT:FMA_audit_SUMMARY.fat&amp;DISPLAY_STRING=Display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EBITDA&amp;VAR:CHGPERIOD=NA&amp;VAR:FQLFORMULA=FMA_EVAL_EBITDA&amp;VAR:CURRENCY=NA&amp;VAR:P=NA&amp;VAR:V=11.3","51801&amp;VAR:null=.html"}</definedName>
    <definedName name="_1276__FDSAUDITLINK__" hidden="1">{"fdsup://directions/FAT%20Viewer?VAR:PED=LTM&amp;VAR:AUDIT_MODE=SUMMARY&amp;VAR:PERIOD=FIXED&amp;VAR:AUDIT_ID=00000117&amp;VAR:DATE=20041216&amp;action=UPDATE&amp;creator=factset&amp;DOC_NAME=FAT:FMA_audit_SUMMARY.fat&amp;DISPLAY_STRING=Display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EBITDA&amp;VAR:CHGPERIOD=NA&amp;VAR:FQLFORMULA=FMA_EVAL_EBITDA&amp;VAR:CURRENCY=NA&amp;VAR:P=NA&amp;VAR:V=11.3","51801&amp;VAR:null=.html"}</definedName>
    <definedName name="_1277__FDSAUDITLINK__" localSheetId="1" hidden="1">{"fdsup://directions/FAT%20Viewer?VAR:PED=LTM&amp;VAR:AUDIT_MODE=SUMMARY&amp;VAR:PERIOD=FIXED&amp;VAR:AUDIT_ID=00000117&amp;VAR:DATE=20041215&amp;action=UPDATE&amp;creator=factset&amp;DOC_NAME=FAT:FMA_audit_SUMMARY.fat&amp;DISPLAY_STRING=Display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EBITDA&amp;VAR:CHGPERIOD=NA&amp;VAR:FQLFORMULA=FMA_EVAL_EBITDA&amp;VAR:CURRENCY=NA&amp;VAR:P=NA&amp;VAR:V=11.3","73470&amp;VAR:null=.html"}</definedName>
    <definedName name="_1277__FDSAUDITLINK__" hidden="1">{"fdsup://directions/FAT%20Viewer?VAR:PED=LTM&amp;VAR:AUDIT_MODE=SUMMARY&amp;VAR:PERIOD=FIXED&amp;VAR:AUDIT_ID=00000117&amp;VAR:DATE=20041215&amp;action=UPDATE&amp;creator=factset&amp;DOC_NAME=FAT:FMA_audit_SUMMARY.fat&amp;DISPLAY_STRING=Display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EBITDA&amp;VAR:CHGPERIOD=NA&amp;VAR:FQLFORMULA=FMA_EVAL_EBITDA&amp;VAR:CURRENCY=NA&amp;VAR:P=NA&amp;VAR:V=11.3","73470&amp;VAR:null=.html"}</definedName>
    <definedName name="_1278__FDSAUDITLINK__" localSheetId="1" hidden="1">{"fdsup://directions/FAT%20Viewer?VAR:PED=LTM&amp;VAR:AUDIT_MODE=SUMMARY&amp;VAR:PERIOD=FIXED&amp;VAR:AUDIT_ID=00000117&amp;VAR:DATE=20041214&amp;action=UPDATE&amp;creator=factset&amp;DOC_NAME=FAT:FMA_audit_SUMMARY.fat&amp;DISPLAY_STRING=Display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EBITDA&amp;VAR:CHGPERIOD=NA&amp;VAR:FQLFORMULA=FMA_EVAL_EBITDA&amp;VAR:CURRENCY=NA&amp;VAR:P=NA&amp;VAR:V=11.3","50992&amp;VAR:null=.html"}</definedName>
    <definedName name="_1278__FDSAUDITLINK__" hidden="1">{"fdsup://directions/FAT%20Viewer?VAR:PED=LTM&amp;VAR:AUDIT_MODE=SUMMARY&amp;VAR:PERIOD=FIXED&amp;VAR:AUDIT_ID=00000117&amp;VAR:DATE=20041214&amp;action=UPDATE&amp;creator=factset&amp;DOC_NAME=FAT:FMA_audit_SUMMARY.fat&amp;DISPLAY_STRING=Display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EBITDA&amp;VAR:CHGPERIOD=NA&amp;VAR:FQLFORMULA=FMA_EVAL_EBITDA&amp;VAR:CURRENCY=NA&amp;VAR:P=NA&amp;VAR:V=11.3","50992&amp;VAR:null=.html"}</definedName>
    <definedName name="_1279__FDSAUDITLINK__" localSheetId="1" hidden="1">{"fdsup://directions/FAT%20Viewer?VAR:PED=LTM&amp;VAR:AUDIT_MODE=SUMMARY&amp;VAR:PERIOD=FIXED&amp;VAR:AUDIT_ID=00000117&amp;VAR:DATE=20041213&amp;action=UPDATE&amp;creator=factset&amp;DOC_NAME=FAT:FMA_audit_SUMMARY.fat&amp;DISPLAY_STRING=Display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EBITDA&amp;VAR:CHGPERIOD=NA&amp;VAR:FQLFORMULA=FMA_EVAL_EBITDA&amp;VAR:CURRENCY=NA&amp;VAR:P=NA&amp;VAR:V=11.3","11270&amp;VAR:null=.html"}</definedName>
    <definedName name="_1279__FDSAUDITLINK__" hidden="1">{"fdsup://directions/FAT%20Viewer?VAR:PED=LTM&amp;VAR:AUDIT_MODE=SUMMARY&amp;VAR:PERIOD=FIXED&amp;VAR:AUDIT_ID=00000117&amp;VAR:DATE=20041213&amp;action=UPDATE&amp;creator=factset&amp;DOC_NAME=FAT:FMA_audit_SUMMARY.fat&amp;DISPLAY_STRING=Display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EBITDA&amp;VAR:CHGPERIOD=NA&amp;VAR:FQLFORMULA=FMA_EVAL_EBITDA&amp;VAR:CURRENCY=NA&amp;VAR:P=NA&amp;VAR:V=11.3","11270&amp;VAR:null=.html"}</definedName>
    <definedName name="_128__FDSAUDITLINK__" localSheetId="1" hidden="1">{"fdsup://directions/FAT%20Viewer?VAR:PED=LTM&amp;VAR:AUDIT_MODE=SUMMARY&amp;VAR:PERIOD=FIXED&amp;VAR:AUDIT_ID=00000117&amp;VAR:DATE=20090710&amp;action=UPDATE&amp;creator=factset&amp;DOC_NAME=FAT:FMA_audit_SUMMARY.fat&amp;DISPLAY_STRING=Display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EBITDA&amp;VAR:CHGPERIOD=NA&amp;VAR:FQLFORMULA=FMA_EVAL_EBITDA&amp;VAR:CURRENCY=NA&amp;VAR:P=NA&amp;VAR:V=8.97","0778&amp;VAR:null=.html"}</definedName>
    <definedName name="_128__FDSAUDITLINK__" hidden="1">{"fdsup://directions/FAT%20Viewer?VAR:PED=LTM&amp;VAR:AUDIT_MODE=SUMMARY&amp;VAR:PERIOD=FIXED&amp;VAR:AUDIT_ID=00000117&amp;VAR:DATE=20090710&amp;action=UPDATE&amp;creator=factset&amp;DOC_NAME=FAT:FMA_audit_SUMMARY.fat&amp;DISPLAY_STRING=Display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EBITDA&amp;VAR:CHGPERIOD=NA&amp;VAR:FQLFORMULA=FMA_EVAL_EBITDA&amp;VAR:CURRENCY=NA&amp;VAR:P=NA&amp;VAR:V=8.97","0778&amp;VAR:null=.html"}</definedName>
    <definedName name="_1280__FDSAUDITLINK__" localSheetId="1" hidden="1">{"fdsup://directions/FAT%20Viewer?VAR:PED=LTM&amp;VAR:AUDIT_MODE=SUMMARY&amp;VAR:PERIOD=FIXED&amp;VAR:AUDIT_ID=00000117&amp;VAR:DATE=20041210&amp;action=UPDATE&amp;creator=factset&amp;DOC_NAME=FAT:FMA_audit_SUMMARY.fat&amp;DISPLAY_STRING=Display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EBITDA&amp;VAR:CHGPERIOD=NA&amp;VAR:FQLFORMULA=FMA_EVAL_EBITDA&amp;VAR:CURRENCY=NA&amp;VAR:P=NA&amp;VAR:V=11.2","77822&amp;VAR:null=.html"}</definedName>
    <definedName name="_1280__FDSAUDITLINK__" hidden="1">{"fdsup://directions/FAT%20Viewer?VAR:PED=LTM&amp;VAR:AUDIT_MODE=SUMMARY&amp;VAR:PERIOD=FIXED&amp;VAR:AUDIT_ID=00000117&amp;VAR:DATE=20041210&amp;action=UPDATE&amp;creator=factset&amp;DOC_NAME=FAT:FMA_audit_SUMMARY.fat&amp;DISPLAY_STRING=Display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EBITDA&amp;VAR:CHGPERIOD=NA&amp;VAR:FQLFORMULA=FMA_EVAL_EBITDA&amp;VAR:CURRENCY=NA&amp;VAR:P=NA&amp;VAR:V=11.2","77822&amp;VAR:null=.html"}</definedName>
    <definedName name="_1281__FDSAUDITLINK__" localSheetId="1" hidden="1">{"fdsup://directions/FAT%20Viewer?VAR:PED=LTM&amp;VAR:AUDIT_MODE=SUMMARY&amp;VAR:PERIOD=FIXED&amp;VAR:AUDIT_ID=00000117&amp;VAR:DATE=20041209&amp;action=UPDATE&amp;creator=factset&amp;DOC_NAME=FAT:FMA_audit_SUMMARY.fat&amp;DISPLAY_STRING=Display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EBITDA&amp;VAR:CHGPERIOD=NA&amp;VAR:FQLFORMULA=FMA_EVAL_EBITDA&amp;VAR:CURRENCY=NA&amp;VAR:P=NA&amp;VAR:V=11.2","83626&amp;VAR:null=.html"}</definedName>
    <definedName name="_1281__FDSAUDITLINK__" hidden="1">{"fdsup://directions/FAT%20Viewer?VAR:PED=LTM&amp;VAR:AUDIT_MODE=SUMMARY&amp;VAR:PERIOD=FIXED&amp;VAR:AUDIT_ID=00000117&amp;VAR:DATE=20041209&amp;action=UPDATE&amp;creator=factset&amp;DOC_NAME=FAT:FMA_audit_SUMMARY.fat&amp;DISPLAY_STRING=Display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EBITDA&amp;VAR:CHGPERIOD=NA&amp;VAR:FQLFORMULA=FMA_EVAL_EBITDA&amp;VAR:CURRENCY=NA&amp;VAR:P=NA&amp;VAR:V=11.2","83626&amp;VAR:null=.html"}</definedName>
    <definedName name="_1282__FDSAUDITLINK__" localSheetId="1" hidden="1">{"fdsup://directions/FAT%20Viewer?VAR:PED=LTM&amp;VAR:AUDIT_MODE=SUMMARY&amp;VAR:PERIOD=FIXED&amp;VAR:AUDIT_ID=00000117&amp;VAR:DATE=20041208&amp;action=UPDATE&amp;creator=factset&amp;DOC_NAME=FAT:FMA_audit_SUMMARY.fat&amp;DISPLAY_STRING=Display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EBITDA&amp;VAR:CHGPERIOD=NA&amp;VAR:FQLFORMULA=FMA_EVAL_EBITDA&amp;VAR:CURRENCY=NA&amp;VAR:P=NA&amp;VAR:V=11.2","35582&amp;VAR:null=.html"}</definedName>
    <definedName name="_1282__FDSAUDITLINK__" hidden="1">{"fdsup://directions/FAT%20Viewer?VAR:PED=LTM&amp;VAR:AUDIT_MODE=SUMMARY&amp;VAR:PERIOD=FIXED&amp;VAR:AUDIT_ID=00000117&amp;VAR:DATE=20041208&amp;action=UPDATE&amp;creator=factset&amp;DOC_NAME=FAT:FMA_audit_SUMMARY.fat&amp;DISPLAY_STRING=Display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EBITDA&amp;VAR:CHGPERIOD=NA&amp;VAR:FQLFORMULA=FMA_EVAL_EBITDA&amp;VAR:CURRENCY=NA&amp;VAR:P=NA&amp;VAR:V=11.2","35582&amp;VAR:null=.html"}</definedName>
    <definedName name="_1283__FDSAUDITLINK__" localSheetId="1" hidden="1">{"fdsup://directions/FAT%20Viewer?VAR:PED=LTM&amp;VAR:AUDIT_MODE=SUMMARY&amp;VAR:PERIOD=FIXED&amp;VAR:AUDIT_ID=00000117&amp;VAR:DATE=20041207&amp;action=UPDATE&amp;creator=factset&amp;DOC_NAME=FAT:FMA_audit_SUMMARY.fat&amp;DISPLAY_STRING=Display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EBITDA&amp;VAR:CHGPERIOD=NA&amp;VAR:FQLFORMULA=FMA_EVAL_EBITDA&amp;VAR:CURRENCY=NA&amp;VAR:P=NA&amp;VAR:V=11.1","93164&amp;VAR:null=.html"}</definedName>
    <definedName name="_1283__FDSAUDITLINK__" hidden="1">{"fdsup://directions/FAT%20Viewer?VAR:PED=LTM&amp;VAR:AUDIT_MODE=SUMMARY&amp;VAR:PERIOD=FIXED&amp;VAR:AUDIT_ID=00000117&amp;VAR:DATE=20041207&amp;action=UPDATE&amp;creator=factset&amp;DOC_NAME=FAT:FMA_audit_SUMMARY.fat&amp;DISPLAY_STRING=Display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EBITDA&amp;VAR:CHGPERIOD=NA&amp;VAR:FQLFORMULA=FMA_EVAL_EBITDA&amp;VAR:CURRENCY=NA&amp;VAR:P=NA&amp;VAR:V=11.1","93164&amp;VAR:null=.html"}</definedName>
    <definedName name="_1284__FDSAUDITLINK__" localSheetId="1" hidden="1">{"fdsup://directions/FAT%20Viewer?VAR:PED=LTM&amp;VAR:AUDIT_MODE=SUMMARY&amp;VAR:PERIOD=FIXED&amp;VAR:AUDIT_ID=00000117&amp;VAR:DATE=20041206&amp;action=UPDATE&amp;creator=factset&amp;DOC_NAME=FAT:FMA_audit_SUMMARY.fat&amp;DISPLAY_STRING=Display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EBITDA&amp;VAR:CHGPERIOD=NA&amp;VAR:FQLFORMULA=FMA_EVAL_EBITDA&amp;VAR:CURRENCY=NA&amp;VAR:P=NA&amp;VAR:V=11.2","98986&amp;VAR:null=.html"}</definedName>
    <definedName name="_1284__FDSAUDITLINK__" hidden="1">{"fdsup://directions/FAT%20Viewer?VAR:PED=LTM&amp;VAR:AUDIT_MODE=SUMMARY&amp;VAR:PERIOD=FIXED&amp;VAR:AUDIT_ID=00000117&amp;VAR:DATE=20041206&amp;action=UPDATE&amp;creator=factset&amp;DOC_NAME=FAT:FMA_audit_SUMMARY.fat&amp;DISPLAY_STRING=Display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EBITDA&amp;VAR:CHGPERIOD=NA&amp;VAR:FQLFORMULA=FMA_EVAL_EBITDA&amp;VAR:CURRENCY=NA&amp;VAR:P=NA&amp;VAR:V=11.2","98986&amp;VAR:null=.html"}</definedName>
    <definedName name="_1285__FDSAUDITLINK__" localSheetId="1" hidden="1">{"fdsup://directions/FAT%20Viewer?VAR:PED=LTM&amp;VAR:AUDIT_MODE=SUMMARY&amp;VAR:PERIOD=FIXED&amp;VAR:AUDIT_ID=00000117&amp;VAR:DATE=20041203&amp;action=UPDATE&amp;creator=factset&amp;DOC_NAME=FAT:FMA_audit_SUMMARY.fat&amp;DISPLAY_STRING=Display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EBITDA&amp;VAR:CHGPERIOD=NA&amp;VAR:FQLFORMULA=FMA_EVAL_EBITDA&amp;VAR:CURRENCY=NA&amp;VAR:P=NA&amp;VAR:V=11.3","05519&amp;VAR:null=.html"}</definedName>
    <definedName name="_1285__FDSAUDITLINK__" hidden="1">{"fdsup://directions/FAT%20Viewer?VAR:PED=LTM&amp;VAR:AUDIT_MODE=SUMMARY&amp;VAR:PERIOD=FIXED&amp;VAR:AUDIT_ID=00000117&amp;VAR:DATE=20041203&amp;action=UPDATE&amp;creator=factset&amp;DOC_NAME=FAT:FMA_audit_SUMMARY.fat&amp;DISPLAY_STRING=Display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EBITDA&amp;VAR:CHGPERIOD=NA&amp;VAR:FQLFORMULA=FMA_EVAL_EBITDA&amp;VAR:CURRENCY=NA&amp;VAR:P=NA&amp;VAR:V=11.3","05519&amp;VAR:null=.html"}</definedName>
    <definedName name="_1286__FDSAUDITLINK__" localSheetId="1" hidden="1">{"fdsup://directions/FAT%20Viewer?VAR:PED=LTM&amp;VAR:AUDIT_MODE=SUMMARY&amp;VAR:PERIOD=FIXED&amp;VAR:AUDIT_ID=00000117&amp;VAR:DATE=20041202&amp;action=UPDATE&amp;creator=factset&amp;DOC_NAME=FAT:FMA_audit_SUMMARY.fat&amp;DISPLAY_STRING=Display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EBITDA&amp;VAR:CHGPERIOD=NA&amp;VAR:FQLFORMULA=FMA_EVAL_EBITDA&amp;VAR:CURRENCY=NA&amp;VAR:P=NA&amp;VAR:V=11.2","92905&amp;VAR:null=.html"}</definedName>
    <definedName name="_1286__FDSAUDITLINK__" hidden="1">{"fdsup://directions/FAT%20Viewer?VAR:PED=LTM&amp;VAR:AUDIT_MODE=SUMMARY&amp;VAR:PERIOD=FIXED&amp;VAR:AUDIT_ID=00000117&amp;VAR:DATE=20041202&amp;action=UPDATE&amp;creator=factset&amp;DOC_NAME=FAT:FMA_audit_SUMMARY.fat&amp;DISPLAY_STRING=Display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EBITDA&amp;VAR:CHGPERIOD=NA&amp;VAR:FQLFORMULA=FMA_EVAL_EBITDA&amp;VAR:CURRENCY=NA&amp;VAR:P=NA&amp;VAR:V=11.2","92905&amp;VAR:null=.html"}</definedName>
    <definedName name="_1287__FDSAUDITLINK__" localSheetId="1" hidden="1">{"fdsup://directions/FAT%20Viewer?VAR:PED=LTM&amp;VAR:AUDIT_MODE=SUMMARY&amp;VAR:PERIOD=FIXED&amp;VAR:AUDIT_ID=00000117&amp;VAR:DATE=20041201&amp;action=UPDATE&amp;creator=factset&amp;DOC_NAME=FAT:FMA_audit_SUMMARY.fat&amp;DISPLAY_STRING=Display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EBITDA&amp;VAR:CHGPERIOD=NA&amp;VAR:FQLFORMULA=FMA_EVAL_EBITDA&amp;VAR:CURRENCY=NA&amp;VAR:P=NA&amp;VAR:V=11.3","02225&amp;VAR:null=.html"}</definedName>
    <definedName name="_1287__FDSAUDITLINK__" hidden="1">{"fdsup://directions/FAT%20Viewer?VAR:PED=LTM&amp;VAR:AUDIT_MODE=SUMMARY&amp;VAR:PERIOD=FIXED&amp;VAR:AUDIT_ID=00000117&amp;VAR:DATE=20041201&amp;action=UPDATE&amp;creator=factset&amp;DOC_NAME=FAT:FMA_audit_SUMMARY.fat&amp;DISPLAY_STRING=Display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EBITDA&amp;VAR:CHGPERIOD=NA&amp;VAR:FQLFORMULA=FMA_EVAL_EBITDA&amp;VAR:CURRENCY=NA&amp;VAR:P=NA&amp;VAR:V=11.3","02225&amp;VAR:null=.html"}</definedName>
    <definedName name="_1288__FDSAUDITLINK__" localSheetId="1" hidden="1">{"fdsup://directions/FAT%20Viewer?VAR:PED=LTM&amp;VAR:AUDIT_MODE=SUMMARY&amp;VAR:PERIOD=FIXED&amp;VAR:AUDIT_ID=00000117&amp;VAR:DATE=20041130&amp;action=UPDATE&amp;creator=factset&amp;DOC_NAME=FAT:FMA_audit_SUMMARY.fat&amp;DISPLAY_STRING=Display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EBITDA&amp;VAR:CHGPERIOD=NA&amp;VAR:FQLFORMULA=FMA_EVAL_EBITDA&amp;VAR:CURRENCY=NA&amp;VAR:P=NA&amp;VAR:V=11.1","83971&amp;VAR:null=.html"}</definedName>
    <definedName name="_1288__FDSAUDITLINK__" hidden="1">{"fdsup://directions/FAT%20Viewer?VAR:PED=LTM&amp;VAR:AUDIT_MODE=SUMMARY&amp;VAR:PERIOD=FIXED&amp;VAR:AUDIT_ID=00000117&amp;VAR:DATE=20041130&amp;action=UPDATE&amp;creator=factset&amp;DOC_NAME=FAT:FMA_audit_SUMMARY.fat&amp;DISPLAY_STRING=Display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EBITDA&amp;VAR:CHGPERIOD=NA&amp;VAR:FQLFORMULA=FMA_EVAL_EBITDA&amp;VAR:CURRENCY=NA&amp;VAR:P=NA&amp;VAR:V=11.1","83971&amp;VAR:null=.html"}</definedName>
    <definedName name="_1289__FDSAUDITLINK__" localSheetId="1" hidden="1">{"fdsup://directions/FAT%20Viewer?VAR:PED=LTM&amp;VAR:AUDIT_MODE=SUMMARY&amp;VAR:PERIOD=FIXED&amp;VAR:AUDIT_ID=00000117&amp;VAR:DATE=20041129&amp;action=UPDATE&amp;creator=factset&amp;DOC_NAME=FAT:FMA_audit_SUMMARY.fat&amp;DISPLAY_STRING=Display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EBITDA&amp;VAR:CHGPERIOD=NA&amp;VAR:FQLFORMULA=FMA_EVAL_EBITDA&amp;VAR:CURRENCY=NA&amp;VAR:P=NA&amp;VAR:V=11.2","21020&amp;VAR:null=.html"}</definedName>
    <definedName name="_1289__FDSAUDITLINK__" hidden="1">{"fdsup://directions/FAT%20Viewer?VAR:PED=LTM&amp;VAR:AUDIT_MODE=SUMMARY&amp;VAR:PERIOD=FIXED&amp;VAR:AUDIT_ID=00000117&amp;VAR:DATE=20041129&amp;action=UPDATE&amp;creator=factset&amp;DOC_NAME=FAT:FMA_audit_SUMMARY.fat&amp;DISPLAY_STRING=Display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EBITDA&amp;VAR:CHGPERIOD=NA&amp;VAR:FQLFORMULA=FMA_EVAL_EBITDA&amp;VAR:CURRENCY=NA&amp;VAR:P=NA&amp;VAR:V=11.2","21020&amp;VAR:null=.html"}</definedName>
    <definedName name="_129__FDSAUDITLINK__" localSheetId="1" hidden="1">{"fdsup://directions/FAT%20Viewer?VAR:PED=LTM&amp;VAR:AUDIT_MODE=SUMMARY&amp;VAR:PERIOD=FIXED&amp;VAR:AUDIT_ID=00000117&amp;VAR:DATE=20090709&amp;action=UPDATE&amp;creator=factset&amp;DOC_NAME=FAT:FMA_audit_SUMMARY.fat&amp;DISPLAY_STRING=Display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EBITDA&amp;VAR:CHGPERIOD=NA&amp;VAR:FQLFORMULA=FMA_EVAL_EBITDA&amp;VAR:CURRENCY=NA&amp;VAR:P=NA&amp;VAR:V=8.98","8448&amp;VAR:null=.html"}</definedName>
    <definedName name="_129__FDSAUDITLINK__" hidden="1">{"fdsup://directions/FAT%20Viewer?VAR:PED=LTM&amp;VAR:AUDIT_MODE=SUMMARY&amp;VAR:PERIOD=FIXED&amp;VAR:AUDIT_ID=00000117&amp;VAR:DATE=20090709&amp;action=UPDATE&amp;creator=factset&amp;DOC_NAME=FAT:FMA_audit_SUMMARY.fat&amp;DISPLAY_STRING=Display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EBITDA&amp;VAR:CHGPERIOD=NA&amp;VAR:FQLFORMULA=FMA_EVAL_EBITDA&amp;VAR:CURRENCY=NA&amp;VAR:P=NA&amp;VAR:V=8.98","8448&amp;VAR:null=.html"}</definedName>
    <definedName name="_1290__FDSAUDITLINK__" localSheetId="1" hidden="1">{"fdsup://directions/FAT%20Viewer?VAR:PED=LTM&amp;VAR:AUDIT_MODE=SUMMARY&amp;VAR:PERIOD=FIXED&amp;VAR:AUDIT_ID=00000117&amp;VAR:DATE=20041126&amp;action=UPDATE&amp;creator=factset&amp;DOC_NAME=FAT:FMA_audit_SUMMARY.fat&amp;DISPLAY_STRING=Display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EBITDA&amp;VAR:CHGPERIOD=NA&amp;VAR:FQLFORMULA=FMA_EVAL_EBITDA&amp;VAR:CURRENCY=NA&amp;VAR:P=NA&amp;VAR:V=11.2","49494&amp;VAR:null=.html"}</definedName>
    <definedName name="_1290__FDSAUDITLINK__" hidden="1">{"fdsup://directions/FAT%20Viewer?VAR:PED=LTM&amp;VAR:AUDIT_MODE=SUMMARY&amp;VAR:PERIOD=FIXED&amp;VAR:AUDIT_ID=00000117&amp;VAR:DATE=20041126&amp;action=UPDATE&amp;creator=factset&amp;DOC_NAME=FAT:FMA_audit_SUMMARY.fat&amp;DISPLAY_STRING=Display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EBITDA&amp;VAR:CHGPERIOD=NA&amp;VAR:FQLFORMULA=FMA_EVAL_EBITDA&amp;VAR:CURRENCY=NA&amp;VAR:P=NA&amp;VAR:V=11.2","49494&amp;VAR:null=.html"}</definedName>
    <definedName name="_1291__FDSAUDITLINK__" localSheetId="1" hidden="1">{"fdsup://directions/FAT%20Viewer?VAR:PED=LTM&amp;VAR:AUDIT_MODE=SUMMARY&amp;VAR:PERIOD=FIXED&amp;VAR:AUDIT_ID=00000117&amp;VAR:DATE=20041124&amp;action=UPDATE&amp;creator=factset&amp;DOC_NAME=FAT:FMA_audit_SUMMARY.fat&amp;DISPLAY_STRING=Display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EBITDA&amp;VAR:CHGPERIOD=NA&amp;VAR:FQLFORMULA=FMA_EVAL_EBITDA&amp;VAR:CURRENCY=NA&amp;VAR:P=NA&amp;VAR:V=11.2","38265&amp;VAR:null=.html"}</definedName>
    <definedName name="_1291__FDSAUDITLINK__" hidden="1">{"fdsup://directions/FAT%20Viewer?VAR:PED=LTM&amp;VAR:AUDIT_MODE=SUMMARY&amp;VAR:PERIOD=FIXED&amp;VAR:AUDIT_ID=00000117&amp;VAR:DATE=20041124&amp;action=UPDATE&amp;creator=factset&amp;DOC_NAME=FAT:FMA_audit_SUMMARY.fat&amp;DISPLAY_STRING=Display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EBITDA&amp;VAR:CHGPERIOD=NA&amp;VAR:FQLFORMULA=FMA_EVAL_EBITDA&amp;VAR:CURRENCY=NA&amp;VAR:P=NA&amp;VAR:V=11.2","38265&amp;VAR:null=.html"}</definedName>
    <definedName name="_1292__FDSAUDITLINK__" localSheetId="1" hidden="1">{"fdsup://directions/FAT%20Viewer?VAR:PED=LTM&amp;VAR:AUDIT_MODE=SUMMARY&amp;VAR:PERIOD=FIXED&amp;VAR:AUDIT_ID=00000117&amp;VAR:DATE=20041123&amp;action=UPDATE&amp;creator=factset&amp;DOC_NAME=FAT:FMA_audit_SUMMARY.fat&amp;DISPLAY_STRING=Display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EBITDA&amp;VAR:CHGPERIOD=NA&amp;VAR:FQLFORMULA=FMA_EVAL_EBITDA&amp;VAR:CURRENCY=NA&amp;VAR:P=NA&amp;VAR:V=11.1","94280&amp;VAR:null=.html"}</definedName>
    <definedName name="_1292__FDSAUDITLINK__" hidden="1">{"fdsup://directions/FAT%20Viewer?VAR:PED=LTM&amp;VAR:AUDIT_MODE=SUMMARY&amp;VAR:PERIOD=FIXED&amp;VAR:AUDIT_ID=00000117&amp;VAR:DATE=20041123&amp;action=UPDATE&amp;creator=factset&amp;DOC_NAME=FAT:FMA_audit_SUMMARY.fat&amp;DISPLAY_STRING=Display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EBITDA&amp;VAR:CHGPERIOD=NA&amp;VAR:FQLFORMULA=FMA_EVAL_EBITDA&amp;VAR:CURRENCY=NA&amp;VAR:P=NA&amp;VAR:V=11.1","94280&amp;VAR:null=.html"}</definedName>
    <definedName name="_1293__FDSAUDITLINK__" localSheetId="1" hidden="1">{"fdsup://directions/FAT%20Viewer?VAR:PED=LTM&amp;VAR:AUDIT_MODE=SUMMARY&amp;VAR:PERIOD=FIXED&amp;VAR:AUDIT_ID=00000117&amp;VAR:DATE=20041122&amp;action=UPDATE&amp;creator=factset&amp;DOC_NAME=FAT:FMA_audit_SUMMARY.fat&amp;DISPLAY_STRING=Display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EBITDA&amp;VAR:CHGPERIOD=NA&amp;VAR:FQLFORMULA=FMA_EVAL_EBITDA&amp;VAR:CURRENCY=NA&amp;VAR:P=NA&amp;VAR:V=11.1","95008&amp;VAR:null=.html"}</definedName>
    <definedName name="_1293__FDSAUDITLINK__" hidden="1">{"fdsup://directions/FAT%20Viewer?VAR:PED=LTM&amp;VAR:AUDIT_MODE=SUMMARY&amp;VAR:PERIOD=FIXED&amp;VAR:AUDIT_ID=00000117&amp;VAR:DATE=20041122&amp;action=UPDATE&amp;creator=factset&amp;DOC_NAME=FAT:FMA_audit_SUMMARY.fat&amp;DISPLAY_STRING=Display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EBITDA&amp;VAR:CHGPERIOD=NA&amp;VAR:FQLFORMULA=FMA_EVAL_EBITDA&amp;VAR:CURRENCY=NA&amp;VAR:P=NA&amp;VAR:V=11.1","95008&amp;VAR:null=.html"}</definedName>
    <definedName name="_1294__FDSAUDITLINK__" localSheetId="1" hidden="1">{"fdsup://directions/FAT%20Viewer?VAR:PED=LTM&amp;VAR:AUDIT_MODE=SUMMARY&amp;VAR:PERIOD=FIXED&amp;VAR:AUDIT_ID=00000117&amp;VAR:DATE=20041119&amp;action=UPDATE&amp;creator=factset&amp;DOC_NAME=FAT:FMA_audit_SUMMARY.fat&amp;DISPLAY_STRING=Display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EBITDA&amp;VAR:CHGPERIOD=NA&amp;VAR:FQLFORMULA=FMA_EVAL_EBITDA&amp;VAR:CURRENCY=NA&amp;VAR:P=NA&amp;VAR:V=11.1","49766&amp;VAR:null=.html"}</definedName>
    <definedName name="_1294__FDSAUDITLINK__" hidden="1">{"fdsup://directions/FAT%20Viewer?VAR:PED=LTM&amp;VAR:AUDIT_MODE=SUMMARY&amp;VAR:PERIOD=FIXED&amp;VAR:AUDIT_ID=00000117&amp;VAR:DATE=20041119&amp;action=UPDATE&amp;creator=factset&amp;DOC_NAME=FAT:FMA_audit_SUMMARY.fat&amp;DISPLAY_STRING=Display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EBITDA&amp;VAR:CHGPERIOD=NA&amp;VAR:FQLFORMULA=FMA_EVAL_EBITDA&amp;VAR:CURRENCY=NA&amp;VAR:P=NA&amp;VAR:V=11.1","49766&amp;VAR:null=.html"}</definedName>
    <definedName name="_1295__FDSAUDITLINK__" localSheetId="1" hidden="1">{"fdsup://directions/FAT%20Viewer?VAR:PED=LTM&amp;VAR:AUDIT_MODE=SUMMARY&amp;VAR:PERIOD=FIXED&amp;VAR:AUDIT_ID=00000117&amp;VAR:DATE=20041118&amp;action=UPDATE&amp;creator=factset&amp;DOC_NAME=FAT:FMA_audit_SUMMARY.fat&amp;DISPLAY_STRING=Display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EBITDA&amp;VAR:CHGPERIOD=NA&amp;VAR:FQLFORMULA=FMA_EVAL_EBITDA&amp;VAR:CURRENCY=NA&amp;VAR:P=NA&amp;VAR:V=11.2","47170&amp;VAR:null=.html"}</definedName>
    <definedName name="_1295__FDSAUDITLINK__" hidden="1">{"fdsup://directions/FAT%20Viewer?VAR:PED=LTM&amp;VAR:AUDIT_MODE=SUMMARY&amp;VAR:PERIOD=FIXED&amp;VAR:AUDIT_ID=00000117&amp;VAR:DATE=20041118&amp;action=UPDATE&amp;creator=factset&amp;DOC_NAME=FAT:FMA_audit_SUMMARY.fat&amp;DISPLAY_STRING=Display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EBITDA&amp;VAR:CHGPERIOD=NA&amp;VAR:FQLFORMULA=FMA_EVAL_EBITDA&amp;VAR:CURRENCY=NA&amp;VAR:P=NA&amp;VAR:V=11.2","47170&amp;VAR:null=.html"}</definedName>
    <definedName name="_1296__FDSAUDITLINK__" localSheetId="1" hidden="1">{"fdsup://directions/FAT%20Viewer?VAR:PED=LTM&amp;VAR:AUDIT_MODE=SUMMARY&amp;VAR:PERIOD=FIXED&amp;VAR:AUDIT_ID=00000117&amp;VAR:DATE=20041117&amp;action=UPDATE&amp;creator=factset&amp;DOC_NAME=FAT:FMA_audit_SUMMARY.fat&amp;DISPLAY_STRING=Display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EBITDA&amp;VAR:CHGPERIOD=NA&amp;VAR:FQLFORMULA=FMA_EVAL_EBITDA&amp;VAR:CURRENCY=NA&amp;VAR:P=NA&amp;VAR:V=11.2","31027&amp;VAR:null=.html"}</definedName>
    <definedName name="_1296__FDSAUDITLINK__" hidden="1">{"fdsup://directions/FAT%20Viewer?VAR:PED=LTM&amp;VAR:AUDIT_MODE=SUMMARY&amp;VAR:PERIOD=FIXED&amp;VAR:AUDIT_ID=00000117&amp;VAR:DATE=20041117&amp;action=UPDATE&amp;creator=factset&amp;DOC_NAME=FAT:FMA_audit_SUMMARY.fat&amp;DISPLAY_STRING=Display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EBITDA&amp;VAR:CHGPERIOD=NA&amp;VAR:FQLFORMULA=FMA_EVAL_EBITDA&amp;VAR:CURRENCY=NA&amp;VAR:P=NA&amp;VAR:V=11.2","31027&amp;VAR:null=.html"}</definedName>
    <definedName name="_1297__FDSAUDITLINK__" localSheetId="1" hidden="1">{"fdsup://directions/FAT%20Viewer?VAR:PED=LTM&amp;VAR:AUDIT_MODE=SUMMARY&amp;VAR:PERIOD=FIXED&amp;VAR:AUDIT_ID=00000117&amp;VAR:DATE=20041116&amp;action=UPDATE&amp;creator=factset&amp;DOC_NAME=FAT:FMA_audit_SUMMARY.fat&amp;DISPLAY_STRING=Display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EBITDA&amp;VAR:CHGPERIOD=NA&amp;VAR:FQLFORMULA=FMA_EVAL_EBITDA&amp;VAR:CURRENCY=NA&amp;VAR:P=NA&amp;VAR:V=11.1","82704&amp;VAR:null=.html"}</definedName>
    <definedName name="_1297__FDSAUDITLINK__" hidden="1">{"fdsup://directions/FAT%20Viewer?VAR:PED=LTM&amp;VAR:AUDIT_MODE=SUMMARY&amp;VAR:PERIOD=FIXED&amp;VAR:AUDIT_ID=00000117&amp;VAR:DATE=20041116&amp;action=UPDATE&amp;creator=factset&amp;DOC_NAME=FAT:FMA_audit_SUMMARY.fat&amp;DISPLAY_STRING=Display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EBITDA&amp;VAR:CHGPERIOD=NA&amp;VAR:FQLFORMULA=FMA_EVAL_EBITDA&amp;VAR:CURRENCY=NA&amp;VAR:P=NA&amp;VAR:V=11.1","82704&amp;VAR:null=.html"}</definedName>
    <definedName name="_1298__FDSAUDITLINK__" localSheetId="1" hidden="1">{"fdsup://directions/FAT%20Viewer?VAR:PED=LTM&amp;VAR:AUDIT_MODE=SUMMARY&amp;VAR:PERIOD=FIXED&amp;VAR:AUDIT_ID=00000117&amp;VAR:DATE=20041115&amp;action=UPDATE&amp;creator=factset&amp;DOC_NAME=FAT:FMA_audit_SUMMARY.fat&amp;DISPLAY_STRING=Display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EBITDA&amp;VAR:CHGPERIOD=NA&amp;VAR:FQLFORMULA=FMA_EVAL_EBITDA&amp;VAR:CURRENCY=NA&amp;VAR:P=NA&amp;VAR:V=11.2","46571&amp;VAR:null=.html"}</definedName>
    <definedName name="_1298__FDSAUDITLINK__" hidden="1">{"fdsup://directions/FAT%20Viewer?VAR:PED=LTM&amp;VAR:AUDIT_MODE=SUMMARY&amp;VAR:PERIOD=FIXED&amp;VAR:AUDIT_ID=00000117&amp;VAR:DATE=20041115&amp;action=UPDATE&amp;creator=factset&amp;DOC_NAME=FAT:FMA_audit_SUMMARY.fat&amp;DISPLAY_STRING=Display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EBITDA&amp;VAR:CHGPERIOD=NA&amp;VAR:FQLFORMULA=FMA_EVAL_EBITDA&amp;VAR:CURRENCY=NA&amp;VAR:P=NA&amp;VAR:V=11.2","46571&amp;VAR:null=.html"}</definedName>
    <definedName name="_1299__FDSAUDITLINK__" localSheetId="1" hidden="1">{"fdsup://directions/FAT%20Viewer?VAR:PED=LTM&amp;VAR:AUDIT_MODE=SUMMARY&amp;VAR:PERIOD=FIXED&amp;VAR:AUDIT_ID=00000117&amp;VAR:DATE=20041112&amp;action=UPDATE&amp;creator=factset&amp;DOC_NAME=FAT:FMA_audit_SUMMARY.fat&amp;DISPLAY_STRING=Display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EBITDA&amp;VAR:CHGPERIOD=NA&amp;VAR:FQLFORMULA=FMA_EVAL_EBITDA&amp;VAR:CURRENCY=NA&amp;VAR:P=NA&amp;VAR:V=11.6","66055&amp;VAR:null=.html"}</definedName>
    <definedName name="_1299__FDSAUDITLINK__" hidden="1">{"fdsup://directions/FAT%20Viewer?VAR:PED=LTM&amp;VAR:AUDIT_MODE=SUMMARY&amp;VAR:PERIOD=FIXED&amp;VAR:AUDIT_ID=00000117&amp;VAR:DATE=20041112&amp;action=UPDATE&amp;creator=factset&amp;DOC_NAME=FAT:FMA_audit_SUMMARY.fat&amp;DISPLAY_STRING=Display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EBITDA&amp;VAR:CHGPERIOD=NA&amp;VAR:FQLFORMULA=FMA_EVAL_EBITDA&amp;VAR:CURRENCY=NA&amp;VAR:P=NA&amp;VAR:V=11.6","66055&amp;VAR:null=.html"}</definedName>
    <definedName name="_13__FDSAUDITLINK__" localSheetId="1" hidden="1">{"fdsup://directions/FAT%20Viewer?VAR:PED=LTM&amp;VAR:AUDIT_MODE=SUMMARY&amp;VAR:PERIOD=FIXED&amp;VAR:AUDIT_ID=00000117&amp;VAR:DATE=20091222&amp;action=UPDATE&amp;creator=factset&amp;DOC_NAME=FAT:FMA_audit_SUMMARY.fat&amp;DISPLAY_STRING=Display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EBITDA&amp;VAR:CHGPERIOD=NA&amp;VAR:FQLFORMULA=FMA_EVAL_EBITDA&amp;VAR:CURRENCY=NA&amp;VAR:P=NA&amp;VAR:V=12.1","02407&amp;VAR:null=.html"}</definedName>
    <definedName name="_13__FDSAUDITLINK__" hidden="1">{"fdsup://directions/FAT%20Viewer?VAR:PED=LTM&amp;VAR:AUDIT_MODE=SUMMARY&amp;VAR:PERIOD=FIXED&amp;VAR:AUDIT_ID=00000117&amp;VAR:DATE=20091222&amp;action=UPDATE&amp;creator=factset&amp;DOC_NAME=FAT:FMA_audit_SUMMARY.fat&amp;DISPLAY_STRING=Display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EBITDA&amp;VAR:CHGPERIOD=NA&amp;VAR:FQLFORMULA=FMA_EVAL_EBITDA&amp;VAR:CURRENCY=NA&amp;VAR:P=NA&amp;VAR:V=12.1","02407&amp;VAR:null=.html"}</definedName>
    <definedName name="_130__FDSAUDITLINK__" localSheetId="1" hidden="1">{"fdsup://directions/FAT%20Viewer?VAR:PED=LTM&amp;VAR:AUDIT_MODE=SUMMARY&amp;VAR:PERIOD=FIXED&amp;VAR:AUDIT_ID=00000117&amp;VAR:DATE=20090708&amp;action=UPDATE&amp;creator=factset&amp;DOC_NAME=FAT:FMA_audit_SUMMARY.fat&amp;DISPLAY_STRING=Display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EBITDA&amp;VAR:CHGPERIOD=NA&amp;VAR:FQLFORMULA=FMA_EVAL_EBITDA&amp;VAR:CURRENCY=NA&amp;VAR:P=NA&amp;VAR:V=8.97","4485&amp;VAR:null=.html"}</definedName>
    <definedName name="_130__FDSAUDITLINK__" hidden="1">{"fdsup://directions/FAT%20Viewer?VAR:PED=LTM&amp;VAR:AUDIT_MODE=SUMMARY&amp;VAR:PERIOD=FIXED&amp;VAR:AUDIT_ID=00000117&amp;VAR:DATE=20090708&amp;action=UPDATE&amp;creator=factset&amp;DOC_NAME=FAT:FMA_audit_SUMMARY.fat&amp;DISPLAY_STRING=Display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EBITDA&amp;VAR:CHGPERIOD=NA&amp;VAR:FQLFORMULA=FMA_EVAL_EBITDA&amp;VAR:CURRENCY=NA&amp;VAR:P=NA&amp;VAR:V=8.97","4485&amp;VAR:null=.html"}</definedName>
    <definedName name="_1300__FDSAUDITLINK__" localSheetId="1" hidden="1">{"fdsup://directions/FAT%20Viewer?VAR:PED=LTM&amp;VAR:AUDIT_MODE=SUMMARY&amp;VAR:PERIOD=FIXED&amp;VAR:AUDIT_ID=00000117&amp;VAR:DATE=20041111&amp;action=UPDATE&amp;creator=factset&amp;DOC_NAME=FAT:FMA_audit_SUMMARY.fat&amp;DISPLAY_STRING=Display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EBITDA&amp;VAR:CHGPERIOD=NA&amp;VAR:FQLFORMULA=FMA_EVAL_EBITDA&amp;VAR:CURRENCY=NA&amp;VAR:P=NA&amp;VAR:V=11.5","69061&amp;VAR:null=.html"}</definedName>
    <definedName name="_1300__FDSAUDITLINK__" hidden="1">{"fdsup://directions/FAT%20Viewer?VAR:PED=LTM&amp;VAR:AUDIT_MODE=SUMMARY&amp;VAR:PERIOD=FIXED&amp;VAR:AUDIT_ID=00000117&amp;VAR:DATE=20041111&amp;action=UPDATE&amp;creator=factset&amp;DOC_NAME=FAT:FMA_audit_SUMMARY.fat&amp;DISPLAY_STRING=Display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EBITDA&amp;VAR:CHGPERIOD=NA&amp;VAR:FQLFORMULA=FMA_EVAL_EBITDA&amp;VAR:CURRENCY=NA&amp;VAR:P=NA&amp;VAR:V=11.5","69061&amp;VAR:null=.html"}</definedName>
    <definedName name="_1301__FDSAUDITLINK__" localSheetId="1" hidden="1">{"fdsup://directions/FAT%20Viewer?VAR:PED=LTM&amp;VAR:AUDIT_MODE=SUMMARY&amp;VAR:PERIOD=FIXED&amp;VAR:AUDIT_ID=00000117&amp;VAR:DATE=20041110&amp;action=UPDATE&amp;creator=factset&amp;DOC_NAME=FAT:FMA_audit_SUMMARY.fat&amp;DISPLAY_STRING=Display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EBITDA&amp;VAR:CHGPERIOD=NA&amp;VAR:FQLFORMULA=FMA_EVAL_EBITDA&amp;VAR:CURRENCY=NA&amp;VAR:P=NA&amp;VAR:V=11.4","80525&amp;VAR:null=.html"}</definedName>
    <definedName name="_1301__FDSAUDITLINK__" hidden="1">{"fdsup://directions/FAT%20Viewer?VAR:PED=LTM&amp;VAR:AUDIT_MODE=SUMMARY&amp;VAR:PERIOD=FIXED&amp;VAR:AUDIT_ID=00000117&amp;VAR:DATE=20041110&amp;action=UPDATE&amp;creator=factset&amp;DOC_NAME=FAT:FMA_audit_SUMMARY.fat&amp;DISPLAY_STRING=Display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EBITDA&amp;VAR:CHGPERIOD=NA&amp;VAR:FQLFORMULA=FMA_EVAL_EBITDA&amp;VAR:CURRENCY=NA&amp;VAR:P=NA&amp;VAR:V=11.4","80525&amp;VAR:null=.html"}</definedName>
    <definedName name="_1302__FDSAUDITLINK__" localSheetId="1" hidden="1">{"fdsup://directions/FAT%20Viewer?VAR:PED=LTM&amp;VAR:AUDIT_MODE=SUMMARY&amp;VAR:PERIOD=FIXED&amp;VAR:AUDIT_ID=00000117&amp;VAR:DATE=20041109&amp;action=UPDATE&amp;creator=factset&amp;DOC_NAME=FAT:FMA_audit_SUMMARY.fat&amp;DISPLAY_STRING=Display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EBITDA&amp;VAR:CHGPERIOD=NA&amp;VAR:FQLFORMULA=FMA_EVAL_EBITDA&amp;VAR:CURRENCY=NA&amp;VAR:P=NA&amp;VAR:V=11.4","91512&amp;VAR:null=.html"}</definedName>
    <definedName name="_1302__FDSAUDITLINK__" hidden="1">{"fdsup://directions/FAT%20Viewer?VAR:PED=LTM&amp;VAR:AUDIT_MODE=SUMMARY&amp;VAR:PERIOD=FIXED&amp;VAR:AUDIT_ID=00000117&amp;VAR:DATE=20041109&amp;action=UPDATE&amp;creator=factset&amp;DOC_NAME=FAT:FMA_audit_SUMMARY.fat&amp;DISPLAY_STRING=Display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EBITDA&amp;VAR:CHGPERIOD=NA&amp;VAR:FQLFORMULA=FMA_EVAL_EBITDA&amp;VAR:CURRENCY=NA&amp;VAR:P=NA&amp;VAR:V=11.4","91512&amp;VAR:null=.html"}</definedName>
    <definedName name="_1303__FDSAUDITLINK__" localSheetId="1" hidden="1">{"fdsup://directions/FAT%20Viewer?VAR:PED=LTM&amp;VAR:AUDIT_MODE=SUMMARY&amp;VAR:PERIOD=FIXED&amp;VAR:AUDIT_ID=00000117&amp;VAR:DATE=20041108&amp;action=UPDATE&amp;creator=factset&amp;DOC_NAME=FAT:FMA_audit_SUMMARY.fat&amp;DISPLAY_STRING=Display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EBITDA&amp;VAR:CHGPERIOD=NA&amp;VAR:FQLFORMULA=FMA_EVAL_EBITDA&amp;VAR:CURRENCY=NA&amp;VAR:P=NA&amp;VAR:V=11.5","00401&amp;VAR:null=.html"}</definedName>
    <definedName name="_1303__FDSAUDITLINK__" hidden="1">{"fdsup://directions/FAT%20Viewer?VAR:PED=LTM&amp;VAR:AUDIT_MODE=SUMMARY&amp;VAR:PERIOD=FIXED&amp;VAR:AUDIT_ID=00000117&amp;VAR:DATE=20041108&amp;action=UPDATE&amp;creator=factset&amp;DOC_NAME=FAT:FMA_audit_SUMMARY.fat&amp;DISPLAY_STRING=Display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EBITDA&amp;VAR:CHGPERIOD=NA&amp;VAR:FQLFORMULA=FMA_EVAL_EBITDA&amp;VAR:CURRENCY=NA&amp;VAR:P=NA&amp;VAR:V=11.5","00401&amp;VAR:null=.html"}</definedName>
    <definedName name="_1304__FDSAUDITLINK__" localSheetId="1" hidden="1">{"fdsup://directions/FAT%20Viewer?VAR:PED=LTM&amp;VAR:AUDIT_MODE=SUMMARY&amp;VAR:PERIOD=FIXED&amp;VAR:AUDIT_ID=00000117&amp;VAR:DATE=20041105&amp;action=UPDATE&amp;creator=factset&amp;DOC_NAME=FAT:FMA_audit_SUMMARY.fat&amp;DISPLAY_STRING=Display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EBITDA&amp;VAR:CHGPERIOD=NA&amp;VAR:FQLFORMULA=FMA_EVAL_EBITDA&amp;VAR:CURRENCY=NA&amp;VAR:P=NA&amp;VAR:V=11.5","12616&amp;VAR:null=.html"}</definedName>
    <definedName name="_1304__FDSAUDITLINK__" hidden="1">{"fdsup://directions/FAT%20Viewer?VAR:PED=LTM&amp;VAR:AUDIT_MODE=SUMMARY&amp;VAR:PERIOD=FIXED&amp;VAR:AUDIT_ID=00000117&amp;VAR:DATE=20041105&amp;action=UPDATE&amp;creator=factset&amp;DOC_NAME=FAT:FMA_audit_SUMMARY.fat&amp;DISPLAY_STRING=Display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EBITDA&amp;VAR:CHGPERIOD=NA&amp;VAR:FQLFORMULA=FMA_EVAL_EBITDA&amp;VAR:CURRENCY=NA&amp;VAR:P=NA&amp;VAR:V=11.5","12616&amp;VAR:null=.html"}</definedName>
    <definedName name="_1305__FDSAUDITLINK__" localSheetId="1" hidden="1">{"fdsup://directions/FAT%20Viewer?VAR:PED=LTM&amp;VAR:AUDIT_MODE=SUMMARY&amp;VAR:PERIOD=FIXED&amp;VAR:AUDIT_ID=00000117&amp;VAR:DATE=20041104&amp;action=UPDATE&amp;creator=factset&amp;DOC_NAME=FAT:FMA_audit_SUMMARY.fat&amp;DISPLAY_STRING=Display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EBITDA&amp;VAR:CHGPERIOD=NA&amp;VAR:FQLFORMULA=FMA_EVAL_EBITDA&amp;VAR:CURRENCY=NA&amp;VAR:P=NA&amp;VAR:V=11.4","79756&amp;VAR:null=.html"}</definedName>
    <definedName name="_1305__FDSAUDITLINK__" hidden="1">{"fdsup://directions/FAT%20Viewer?VAR:PED=LTM&amp;VAR:AUDIT_MODE=SUMMARY&amp;VAR:PERIOD=FIXED&amp;VAR:AUDIT_ID=00000117&amp;VAR:DATE=20041104&amp;action=UPDATE&amp;creator=factset&amp;DOC_NAME=FAT:FMA_audit_SUMMARY.fat&amp;DISPLAY_STRING=Display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EBITDA&amp;VAR:CHGPERIOD=NA&amp;VAR:FQLFORMULA=FMA_EVAL_EBITDA&amp;VAR:CURRENCY=NA&amp;VAR:P=NA&amp;VAR:V=11.4","79756&amp;VAR:null=.html"}</definedName>
    <definedName name="_1306__FDSAUDITLINK__" localSheetId="1" hidden="1">{"fdsup://directions/FAT%20Viewer?VAR:PED=LTM&amp;VAR:AUDIT_MODE=SUMMARY&amp;VAR:PERIOD=FIXED&amp;VAR:AUDIT_ID=00000117&amp;VAR:DATE=20041103&amp;action=UPDATE&amp;creator=factset&amp;DOC_NAME=FAT:FMA_audit_SUMMARY.fat&amp;DISPLAY_STRING=Display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EBITDA&amp;VAR:CHGPERIOD=NA&amp;VAR:FQLFORMULA=FMA_EVAL_EBITDA&amp;VAR:CURRENCY=NA&amp;VAR:P=NA&amp;VAR:V=11.3","46834&amp;VAR:null=.html"}</definedName>
    <definedName name="_1306__FDSAUDITLINK__" hidden="1">{"fdsup://directions/FAT%20Viewer?VAR:PED=LTM&amp;VAR:AUDIT_MODE=SUMMARY&amp;VAR:PERIOD=FIXED&amp;VAR:AUDIT_ID=00000117&amp;VAR:DATE=20041103&amp;action=UPDATE&amp;creator=factset&amp;DOC_NAME=FAT:FMA_audit_SUMMARY.fat&amp;DISPLAY_STRING=Display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EBITDA&amp;VAR:CHGPERIOD=NA&amp;VAR:FQLFORMULA=FMA_EVAL_EBITDA&amp;VAR:CURRENCY=NA&amp;VAR:P=NA&amp;VAR:V=11.3","46834&amp;VAR:null=.html"}</definedName>
    <definedName name="_1307__FDSAUDITLINK__" localSheetId="1" hidden="1">{"fdsup://directions/FAT%20Viewer?VAR:PED=LTM&amp;VAR:AUDIT_MODE=SUMMARY&amp;VAR:PERIOD=FIXED&amp;VAR:AUDIT_ID=00000117&amp;VAR:DATE=20041102&amp;action=UPDATE&amp;creator=factset&amp;DOC_NAME=FAT:FMA_audit_SUMMARY.fat&amp;DISPLAY_STRING=Display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EBITDA&amp;VAR:CHGPERIOD=NA&amp;VAR:FQLFORMULA=FMA_EVAL_EBITDA&amp;VAR:CURRENCY=NA&amp;VAR:P=NA&amp;VAR:V=11.2","32187&amp;VAR:null=.html"}</definedName>
    <definedName name="_1307__FDSAUDITLINK__" hidden="1">{"fdsup://directions/FAT%20Viewer?VAR:PED=LTM&amp;VAR:AUDIT_MODE=SUMMARY&amp;VAR:PERIOD=FIXED&amp;VAR:AUDIT_ID=00000117&amp;VAR:DATE=20041102&amp;action=UPDATE&amp;creator=factset&amp;DOC_NAME=FAT:FMA_audit_SUMMARY.fat&amp;DISPLAY_STRING=Display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EBITDA&amp;VAR:CHGPERIOD=NA&amp;VAR:FQLFORMULA=FMA_EVAL_EBITDA&amp;VAR:CURRENCY=NA&amp;VAR:P=NA&amp;VAR:V=11.2","32187&amp;VAR:null=.html"}</definedName>
    <definedName name="_1308__FDSAUDITLINK__" localSheetId="1" hidden="1">{"fdsup://directions/FAT%20Viewer?VAR:PED=LTM&amp;VAR:AUDIT_MODE=SUMMARY&amp;VAR:PERIOD=FIXED&amp;VAR:AUDIT_ID=00000117&amp;VAR:DATE=20041101&amp;action=UPDATE&amp;creator=factset&amp;DOC_NAME=FAT:FMA_audit_SUMMARY.fat&amp;DISPLAY_STRING=Display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EBITDA&amp;VAR:CHGPERIOD=NA&amp;VAR:FQLFORMULA=FMA_EVAL_EBITDA&amp;VAR:CURRENCY=NA&amp;VAR:P=NA&amp;VAR:V=11.2","43881&amp;VAR:null=.html"}</definedName>
    <definedName name="_1308__FDSAUDITLINK__" hidden="1">{"fdsup://directions/FAT%20Viewer?VAR:PED=LTM&amp;VAR:AUDIT_MODE=SUMMARY&amp;VAR:PERIOD=FIXED&amp;VAR:AUDIT_ID=00000117&amp;VAR:DATE=20041101&amp;action=UPDATE&amp;creator=factset&amp;DOC_NAME=FAT:FMA_audit_SUMMARY.fat&amp;DISPLAY_STRING=Display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EBITDA&amp;VAR:CHGPERIOD=NA&amp;VAR:FQLFORMULA=FMA_EVAL_EBITDA&amp;VAR:CURRENCY=NA&amp;VAR:P=NA&amp;VAR:V=11.2","43881&amp;VAR:null=.html"}</definedName>
    <definedName name="_1309__FDSAUDITLINK__" localSheetId="1" hidden="1">{"fdsup://directions/FAT%20Viewer?VAR:PED=LTM&amp;VAR:AUDIT_MODE=SUMMARY&amp;VAR:PERIOD=FIXED&amp;VAR:AUDIT_ID=00000117&amp;VAR:DATE=20041029&amp;action=UPDATE&amp;creator=factset&amp;DOC_NAME=FAT:FMA_audit_SUMMARY.fat&amp;DISPLAY_STRING=Display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EBITDA&amp;VAR:CHGPERIOD=NA&amp;VAR:FQLFORMULA=FMA_EVAL_EBITDA&amp;VAR:CURRENCY=NA&amp;VAR:P=NA&amp;VAR:V=11.2","38522&amp;VAR:null=.html"}</definedName>
    <definedName name="_1309__FDSAUDITLINK__" hidden="1">{"fdsup://directions/FAT%20Viewer?VAR:PED=LTM&amp;VAR:AUDIT_MODE=SUMMARY&amp;VAR:PERIOD=FIXED&amp;VAR:AUDIT_ID=00000117&amp;VAR:DATE=20041029&amp;action=UPDATE&amp;creator=factset&amp;DOC_NAME=FAT:FMA_audit_SUMMARY.fat&amp;DISPLAY_STRING=Display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EBITDA&amp;VAR:CHGPERIOD=NA&amp;VAR:FQLFORMULA=FMA_EVAL_EBITDA&amp;VAR:CURRENCY=NA&amp;VAR:P=NA&amp;VAR:V=11.2","38522&amp;VAR:null=.html"}</definedName>
    <definedName name="_131__FDSAUDITLINK__" localSheetId="1" hidden="1">{"fdsup://directions/FAT%20Viewer?VAR:PED=LTM&amp;VAR:AUDIT_MODE=SUMMARY&amp;VAR:PERIOD=FIXED&amp;VAR:AUDIT_ID=00000117&amp;VAR:DATE=20090707&amp;action=UPDATE&amp;creator=factset&amp;DOC_NAME=FAT:FMA_audit_SUMMARY.fat&amp;DISPLAY_STRING=Display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EBITDA&amp;VAR:CHGPERIOD=NA&amp;VAR:FQLFORMULA=FMA_EVAL_EBITDA&amp;VAR:CURRENCY=NA&amp;VAR:P=NA&amp;VAR:V=8.97","3854&amp;VAR:null=.html"}</definedName>
    <definedName name="_131__FDSAUDITLINK__" hidden="1">{"fdsup://directions/FAT%20Viewer?VAR:PED=LTM&amp;VAR:AUDIT_MODE=SUMMARY&amp;VAR:PERIOD=FIXED&amp;VAR:AUDIT_ID=00000117&amp;VAR:DATE=20090707&amp;action=UPDATE&amp;creator=factset&amp;DOC_NAME=FAT:FMA_audit_SUMMARY.fat&amp;DISPLAY_STRING=Display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EBITDA&amp;VAR:CHGPERIOD=NA&amp;VAR:FQLFORMULA=FMA_EVAL_EBITDA&amp;VAR:CURRENCY=NA&amp;VAR:P=NA&amp;VAR:V=8.97","3854&amp;VAR:null=.html"}</definedName>
    <definedName name="_1310__FDSAUDITLINK__" localSheetId="1" hidden="1">{"fdsup://directions/FAT%20Viewer?VAR:PED=LTM&amp;VAR:AUDIT_MODE=SUMMARY&amp;VAR:PERIOD=FIXED&amp;VAR:AUDIT_ID=00000117&amp;VAR:DATE=20041028&amp;action=UPDATE&amp;creator=factset&amp;DOC_NAME=FAT:FMA_audit_SUMMARY.fat&amp;DISPLAY_STRING=Display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EBITDA&amp;VAR:CHGPERIOD=NA&amp;VAR:FQLFORMULA=FMA_EVAL_EBITDA&amp;VAR:CURRENCY=NA&amp;VAR:P=NA&amp;VAR:V=11.2","19818&amp;VAR:null=.html"}</definedName>
    <definedName name="_1310__FDSAUDITLINK__" hidden="1">{"fdsup://directions/FAT%20Viewer?VAR:PED=LTM&amp;VAR:AUDIT_MODE=SUMMARY&amp;VAR:PERIOD=FIXED&amp;VAR:AUDIT_ID=00000117&amp;VAR:DATE=20041028&amp;action=UPDATE&amp;creator=factset&amp;DOC_NAME=FAT:FMA_audit_SUMMARY.fat&amp;DISPLAY_STRING=Display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EBITDA&amp;VAR:CHGPERIOD=NA&amp;VAR:FQLFORMULA=FMA_EVAL_EBITDA&amp;VAR:CURRENCY=NA&amp;VAR:P=NA&amp;VAR:V=11.2","19818&amp;VAR:null=.html"}</definedName>
    <definedName name="_1311__FDSAUDITLINK__" localSheetId="1" hidden="1">{"fdsup://directions/FAT%20Viewer?VAR:PED=LTM&amp;VAR:AUDIT_MODE=SUMMARY&amp;VAR:PERIOD=FIXED&amp;VAR:AUDIT_ID=00000117&amp;VAR:DATE=20041027&amp;action=UPDATE&amp;creator=factset&amp;DOC_NAME=FAT:FMA_audit_SUMMARY.fat&amp;DISPLAY_STRING=Display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EBITDA&amp;VAR:CHGPERIOD=NA&amp;VAR:FQLFORMULA=FMA_EVAL_EBITDA&amp;VAR:CURRENCY=NA&amp;VAR:P=NA&amp;VAR:V=11.2","21138&amp;VAR:null=.html"}</definedName>
    <definedName name="_1311__FDSAUDITLINK__" hidden="1">{"fdsup://directions/FAT%20Viewer?VAR:PED=LTM&amp;VAR:AUDIT_MODE=SUMMARY&amp;VAR:PERIOD=FIXED&amp;VAR:AUDIT_ID=00000117&amp;VAR:DATE=20041027&amp;action=UPDATE&amp;creator=factset&amp;DOC_NAME=FAT:FMA_audit_SUMMARY.fat&amp;DISPLAY_STRING=Display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EBITDA&amp;VAR:CHGPERIOD=NA&amp;VAR:FQLFORMULA=FMA_EVAL_EBITDA&amp;VAR:CURRENCY=NA&amp;VAR:P=NA&amp;VAR:V=11.2","21138&amp;VAR:null=.html"}</definedName>
    <definedName name="_1312__FDSAUDITLINK__" localSheetId="1" hidden="1">{"fdsup://directions/FAT%20Viewer?VAR:PED=LTM&amp;VAR:AUDIT_MODE=SUMMARY&amp;VAR:PERIOD=FIXED&amp;VAR:AUDIT_ID=00000117&amp;VAR:DATE=20041026&amp;action=UPDATE&amp;creator=factset&amp;DOC_NAME=FAT:FMA_audit_SUMMARY.fat&amp;DISPLAY_STRING=Display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EBITDA&amp;VAR:CHGPERIOD=NA&amp;VAR:FQLFORMULA=FMA_EVAL_EBITDA&amp;VAR:CURRENCY=NA&amp;VAR:P=NA&amp;VAR:V=11.1","00400&amp;VAR:null=.html"}</definedName>
    <definedName name="_1312__FDSAUDITLINK__" hidden="1">{"fdsup://directions/FAT%20Viewer?VAR:PED=LTM&amp;VAR:AUDIT_MODE=SUMMARY&amp;VAR:PERIOD=FIXED&amp;VAR:AUDIT_ID=00000117&amp;VAR:DATE=20041026&amp;action=UPDATE&amp;creator=factset&amp;DOC_NAME=FAT:FMA_audit_SUMMARY.fat&amp;DISPLAY_STRING=Display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EBITDA&amp;VAR:CHGPERIOD=NA&amp;VAR:FQLFORMULA=FMA_EVAL_EBITDA&amp;VAR:CURRENCY=NA&amp;VAR:P=NA&amp;VAR:V=11.1","00400&amp;VAR:null=.html"}</definedName>
    <definedName name="_1313__FDSAUDITLINK__" localSheetId="1" hidden="1">{"fdsup://directions/FAT%20Viewer?VAR:PED=LTM&amp;VAR:AUDIT_MODE=SUMMARY&amp;VAR:PERIOD=FIXED&amp;VAR:AUDIT_ID=00000117&amp;VAR:DATE=20041025&amp;action=UPDATE&amp;creator=factset&amp;DOC_NAME=FAT:FMA_audit_SUMMARY.fat&amp;DISPLAY_STRING=Display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EBITDA&amp;VAR:CHGPERIOD=NA&amp;VAR:FQLFORMULA=FMA_EVAL_EBITDA&amp;VAR:CURRENCY=NA&amp;VAR:P=NA&amp;VAR:V=10.9","99453&amp;VAR:null=.html"}</definedName>
    <definedName name="_1313__FDSAUDITLINK__" hidden="1">{"fdsup://directions/FAT%20Viewer?VAR:PED=LTM&amp;VAR:AUDIT_MODE=SUMMARY&amp;VAR:PERIOD=FIXED&amp;VAR:AUDIT_ID=00000117&amp;VAR:DATE=20041025&amp;action=UPDATE&amp;creator=factset&amp;DOC_NAME=FAT:FMA_audit_SUMMARY.fat&amp;DISPLAY_STRING=Display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EBITDA&amp;VAR:CHGPERIOD=NA&amp;VAR:FQLFORMULA=FMA_EVAL_EBITDA&amp;VAR:CURRENCY=NA&amp;VAR:P=NA&amp;VAR:V=10.9","99453&amp;VAR:null=.html"}</definedName>
    <definedName name="_1314__FDSAUDITLINK__" localSheetId="1" hidden="1">{"fdsup://directions/FAT%20Viewer?VAR:PED=LTM&amp;VAR:AUDIT_MODE=SUMMARY&amp;VAR:PERIOD=FIXED&amp;VAR:AUDIT_ID=00000117&amp;VAR:DATE=20041022&amp;action=UPDATE&amp;creator=factset&amp;DOC_NAME=FAT:FMA_audit_SUMMARY.fat&amp;DISPLAY_STRING=Display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EBITDA&amp;VAR:CHGPERIOD=NA&amp;VAR:FQLFORMULA=FMA_EVAL_EBITDA&amp;VAR:CURRENCY=NA&amp;VAR:P=NA&amp;VAR:V=11.0","07335&amp;VAR:null=.html"}</definedName>
    <definedName name="_1314__FDSAUDITLINK__" hidden="1">{"fdsup://directions/FAT%20Viewer?VAR:PED=LTM&amp;VAR:AUDIT_MODE=SUMMARY&amp;VAR:PERIOD=FIXED&amp;VAR:AUDIT_ID=00000117&amp;VAR:DATE=20041022&amp;action=UPDATE&amp;creator=factset&amp;DOC_NAME=FAT:FMA_audit_SUMMARY.fat&amp;DISPLAY_STRING=Display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EBITDA&amp;VAR:CHGPERIOD=NA&amp;VAR:FQLFORMULA=FMA_EVAL_EBITDA&amp;VAR:CURRENCY=NA&amp;VAR:P=NA&amp;VAR:V=11.0","07335&amp;VAR:null=.html"}</definedName>
    <definedName name="_1315__FDSAUDITLINK__" localSheetId="1" hidden="1">{"fdsup://directions/FAT%20Viewer?VAR:PED=LTM&amp;VAR:AUDIT_MODE=SUMMARY&amp;VAR:PERIOD=FIXED&amp;VAR:AUDIT_ID=00000117&amp;VAR:DATE=20041021&amp;action=UPDATE&amp;creator=factset&amp;DOC_NAME=FAT:FMA_audit_SUMMARY.fat&amp;DISPLAY_STRING=Display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EBITDA&amp;VAR:CHGPERIOD=NA&amp;VAR:FQLFORMULA=FMA_EVAL_EBITDA&amp;VAR:CURRENCY=NA&amp;VAR:P=NA&amp;VAR:V=11.0","98304&amp;VAR:null=.html"}</definedName>
    <definedName name="_1315__FDSAUDITLINK__" hidden="1">{"fdsup://directions/FAT%20Viewer?VAR:PED=LTM&amp;VAR:AUDIT_MODE=SUMMARY&amp;VAR:PERIOD=FIXED&amp;VAR:AUDIT_ID=00000117&amp;VAR:DATE=20041021&amp;action=UPDATE&amp;creator=factset&amp;DOC_NAME=FAT:FMA_audit_SUMMARY.fat&amp;DISPLAY_STRING=Display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EBITDA&amp;VAR:CHGPERIOD=NA&amp;VAR:FQLFORMULA=FMA_EVAL_EBITDA&amp;VAR:CURRENCY=NA&amp;VAR:P=NA&amp;VAR:V=11.0","98304&amp;VAR:null=.html"}</definedName>
    <definedName name="_1316__FDSAUDITLINK__" localSheetId="1" hidden="1">{"fdsup://directions/FAT%20Viewer?VAR:PED=LTM&amp;VAR:AUDIT_MODE=SUMMARY&amp;VAR:PERIOD=FIXED&amp;VAR:AUDIT_ID=00000117&amp;VAR:DATE=20041020&amp;action=UPDATE&amp;creator=factset&amp;DOC_NAME=FAT:FMA_audit_SUMMARY.fat&amp;DISPLAY_STRING=Display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EBITDA&amp;VAR:CHGPERIOD=NA&amp;VAR:FQLFORMULA=FMA_EVAL_EBITDA&amp;VAR:CURRENCY=NA&amp;VAR:P=NA&amp;VAR:V=11.0","64771&amp;VAR:null=.html"}</definedName>
    <definedName name="_1316__FDSAUDITLINK__" hidden="1">{"fdsup://directions/FAT%20Viewer?VAR:PED=LTM&amp;VAR:AUDIT_MODE=SUMMARY&amp;VAR:PERIOD=FIXED&amp;VAR:AUDIT_ID=00000117&amp;VAR:DATE=20041020&amp;action=UPDATE&amp;creator=factset&amp;DOC_NAME=FAT:FMA_audit_SUMMARY.fat&amp;DISPLAY_STRING=Display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EBITDA&amp;VAR:CHGPERIOD=NA&amp;VAR:FQLFORMULA=FMA_EVAL_EBITDA&amp;VAR:CURRENCY=NA&amp;VAR:P=NA&amp;VAR:V=11.0","64771&amp;VAR:null=.html"}</definedName>
    <definedName name="_1317__FDSAUDITLINK__" localSheetId="1" hidden="1">{"fdsup://directions/FAT%20Viewer?VAR:PED=LTM&amp;VAR:AUDIT_MODE=SUMMARY&amp;VAR:PERIOD=FIXED&amp;VAR:AUDIT_ID=00000117&amp;VAR:DATE=20041019&amp;action=UPDATE&amp;creator=factset&amp;DOC_NAME=FAT:FMA_audit_SUMMARY.fat&amp;DISPLAY_STRING=Display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EBITDA&amp;VAR:CHGPERIOD=NA&amp;VAR:FQLFORMULA=FMA_EVAL_EBITDA&amp;VAR:CURRENCY=NA&amp;VAR:P=NA&amp;VAR:V=11.0","48500&amp;VAR:null=.html"}</definedName>
    <definedName name="_1317__FDSAUDITLINK__" hidden="1">{"fdsup://directions/FAT%20Viewer?VAR:PED=LTM&amp;VAR:AUDIT_MODE=SUMMARY&amp;VAR:PERIOD=FIXED&amp;VAR:AUDIT_ID=00000117&amp;VAR:DATE=20041019&amp;action=UPDATE&amp;creator=factset&amp;DOC_NAME=FAT:FMA_audit_SUMMARY.fat&amp;DISPLAY_STRING=Display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EBITDA&amp;VAR:CHGPERIOD=NA&amp;VAR:FQLFORMULA=FMA_EVAL_EBITDA&amp;VAR:CURRENCY=NA&amp;VAR:P=NA&amp;VAR:V=11.0","48500&amp;VAR:null=.html"}</definedName>
    <definedName name="_1318__FDSAUDITLINK__" localSheetId="1" hidden="1">{"fdsup://directions/FAT%20Viewer?VAR:PED=LTM&amp;VAR:AUDIT_MODE=SUMMARY&amp;VAR:PERIOD=FIXED&amp;VAR:AUDIT_ID=00000117&amp;VAR:DATE=20041018&amp;action=UPDATE&amp;creator=factset&amp;DOC_NAME=FAT:FMA_audit_SUMMARY.fat&amp;DISPLAY_STRING=Display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EBITDA&amp;VAR:CHGPERIOD=NA&amp;VAR:FQLFORMULA=FMA_EVAL_EBITDA&amp;VAR:CURRENCY=NA&amp;VAR:P=NA&amp;VAR:V=11.1","13203&amp;VAR:null=.html"}</definedName>
    <definedName name="_1318__FDSAUDITLINK__" hidden="1">{"fdsup://directions/FAT%20Viewer?VAR:PED=LTM&amp;VAR:AUDIT_MODE=SUMMARY&amp;VAR:PERIOD=FIXED&amp;VAR:AUDIT_ID=00000117&amp;VAR:DATE=20041018&amp;action=UPDATE&amp;creator=factset&amp;DOC_NAME=FAT:FMA_audit_SUMMARY.fat&amp;DISPLAY_STRING=Display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EBITDA&amp;VAR:CHGPERIOD=NA&amp;VAR:FQLFORMULA=FMA_EVAL_EBITDA&amp;VAR:CURRENCY=NA&amp;VAR:P=NA&amp;VAR:V=11.1","13203&amp;VAR:null=.html"}</definedName>
    <definedName name="_1319__FDSAUDITLINK__" localSheetId="1" hidden="1">{"fdsup://directions/FAT%20Viewer?VAR:PED=LTM&amp;VAR:AUDIT_MODE=SUMMARY&amp;VAR:PERIOD=FIXED&amp;VAR:AUDIT_ID=00000117&amp;VAR:DATE=20041015&amp;action=UPDATE&amp;creator=factset&amp;DOC_NAME=FAT:FMA_audit_SUMMARY.fat&amp;DISPLAY_STRING=Display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EBITDA&amp;VAR:CHGPERIOD=NA&amp;VAR:FQLFORMULA=FMA_EVAL_EBITDA&amp;VAR:CURRENCY=NA&amp;VAR:P=NA&amp;VAR:V=11.0","63528&amp;VAR:null=.html"}</definedName>
    <definedName name="_1319__FDSAUDITLINK__" hidden="1">{"fdsup://directions/FAT%20Viewer?VAR:PED=LTM&amp;VAR:AUDIT_MODE=SUMMARY&amp;VAR:PERIOD=FIXED&amp;VAR:AUDIT_ID=00000117&amp;VAR:DATE=20041015&amp;action=UPDATE&amp;creator=factset&amp;DOC_NAME=FAT:FMA_audit_SUMMARY.fat&amp;DISPLAY_STRING=Display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EBITDA&amp;VAR:CHGPERIOD=NA&amp;VAR:FQLFORMULA=FMA_EVAL_EBITDA&amp;VAR:CURRENCY=NA&amp;VAR:P=NA&amp;VAR:V=11.0","63528&amp;VAR:null=.html"}</definedName>
    <definedName name="_132__FDSAUDITLINK__" localSheetId="1" hidden="1">{"fdsup://directions/FAT%20Viewer?VAR:PED=LTM&amp;VAR:AUDIT_MODE=SUMMARY&amp;VAR:PERIOD=FIXED&amp;VAR:AUDIT_ID=00000117&amp;VAR:DATE=20090706&amp;action=UPDATE&amp;creator=factset&amp;DOC_NAME=FAT:FMA_audit_SUMMARY.fat&amp;DISPLAY_STRING=Display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EBITDA&amp;VAR:CHGPERIOD=NA&amp;VAR:FQLFORMULA=FMA_EVAL_EBITDA&amp;VAR:CURRENCY=NA&amp;VAR:P=NA&amp;VAR:V=9.11","0744&amp;VAR:null=.html"}</definedName>
    <definedName name="_132__FDSAUDITLINK__" hidden="1">{"fdsup://directions/FAT%20Viewer?VAR:PED=LTM&amp;VAR:AUDIT_MODE=SUMMARY&amp;VAR:PERIOD=FIXED&amp;VAR:AUDIT_ID=00000117&amp;VAR:DATE=20090706&amp;action=UPDATE&amp;creator=factset&amp;DOC_NAME=FAT:FMA_audit_SUMMARY.fat&amp;DISPLAY_STRING=Display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EBITDA&amp;VAR:CHGPERIOD=NA&amp;VAR:FQLFORMULA=FMA_EVAL_EBITDA&amp;VAR:CURRENCY=NA&amp;VAR:P=NA&amp;VAR:V=9.11","0744&amp;VAR:null=.html"}</definedName>
    <definedName name="_1320__FDSAUDITLINK__" localSheetId="1" hidden="1">{"fdsup://directions/FAT%20Viewer?VAR:PED=LTM&amp;VAR:AUDIT_MODE=SUMMARY&amp;VAR:PERIOD=FIXED&amp;VAR:AUDIT_ID=00000117&amp;VAR:DATE=20041014&amp;action=UPDATE&amp;creator=factset&amp;DOC_NAME=FAT:FMA_audit_SUMMARY.fat&amp;DISPLAY_STRING=Display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EBITDA&amp;VAR:CHGPERIOD=NA&amp;VAR:FQLFORMULA=FMA_EVAL_EBITDA&amp;VAR:CURRENCY=NA&amp;VAR:P=NA&amp;VAR:V=11.0","21722&amp;VAR:null=.html"}</definedName>
    <definedName name="_1320__FDSAUDITLINK__" hidden="1">{"fdsup://directions/FAT%20Viewer?VAR:PED=LTM&amp;VAR:AUDIT_MODE=SUMMARY&amp;VAR:PERIOD=FIXED&amp;VAR:AUDIT_ID=00000117&amp;VAR:DATE=20041014&amp;action=UPDATE&amp;creator=factset&amp;DOC_NAME=FAT:FMA_audit_SUMMARY.fat&amp;DISPLAY_STRING=Display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EBITDA&amp;VAR:CHGPERIOD=NA&amp;VAR:FQLFORMULA=FMA_EVAL_EBITDA&amp;VAR:CURRENCY=NA&amp;VAR:P=NA&amp;VAR:V=11.0","21722&amp;VAR:null=.html"}</definedName>
    <definedName name="_1321__FDSAUDITLINK__" localSheetId="1" hidden="1">{"fdsup://directions/FAT%20Viewer?VAR:PED=LTM&amp;VAR:AUDIT_MODE=SUMMARY&amp;VAR:PERIOD=FIXED&amp;VAR:AUDIT_ID=00000117&amp;VAR:DATE=20041013&amp;action=UPDATE&amp;creator=factset&amp;DOC_NAME=FAT:FMA_audit_SUMMARY.fat&amp;DISPLAY_STRING=Display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EBITDA&amp;VAR:CHGPERIOD=NA&amp;VAR:FQLFORMULA=FMA_EVAL_EBITDA&amp;VAR:CURRENCY=NA&amp;VAR:P=NA&amp;VAR:V=11.0","90353&amp;VAR:null=.html"}</definedName>
    <definedName name="_1321__FDSAUDITLINK__" hidden="1">{"fdsup://directions/FAT%20Viewer?VAR:PED=LTM&amp;VAR:AUDIT_MODE=SUMMARY&amp;VAR:PERIOD=FIXED&amp;VAR:AUDIT_ID=00000117&amp;VAR:DATE=20041013&amp;action=UPDATE&amp;creator=factset&amp;DOC_NAME=FAT:FMA_audit_SUMMARY.fat&amp;DISPLAY_STRING=Display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EBITDA&amp;VAR:CHGPERIOD=NA&amp;VAR:FQLFORMULA=FMA_EVAL_EBITDA&amp;VAR:CURRENCY=NA&amp;VAR:P=NA&amp;VAR:V=11.0","90353&amp;VAR:null=.html"}</definedName>
    <definedName name="_1322__FDSAUDITLINK__" localSheetId="1" hidden="1">{"fdsup://directions/FAT%20Viewer?VAR:PED=LTM&amp;VAR:AUDIT_MODE=SUMMARY&amp;VAR:PERIOD=FIXED&amp;VAR:AUDIT_ID=00000117&amp;VAR:DATE=20041012&amp;action=UPDATE&amp;creator=factset&amp;DOC_NAME=FAT:FMA_audit_SUMMARY.fat&amp;DISPLAY_STRING=Display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EBITDA&amp;VAR:CHGPERIOD=NA&amp;VAR:FQLFORMULA=FMA_EVAL_EBITDA&amp;VAR:CURRENCY=NA&amp;VAR:P=NA&amp;VAR:V=11.1","54395&amp;VAR:null=.html"}</definedName>
    <definedName name="_1322__FDSAUDITLINK__" hidden="1">{"fdsup://directions/FAT%20Viewer?VAR:PED=LTM&amp;VAR:AUDIT_MODE=SUMMARY&amp;VAR:PERIOD=FIXED&amp;VAR:AUDIT_ID=00000117&amp;VAR:DATE=20041012&amp;action=UPDATE&amp;creator=factset&amp;DOC_NAME=FAT:FMA_audit_SUMMARY.fat&amp;DISPLAY_STRING=Display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EBITDA&amp;VAR:CHGPERIOD=NA&amp;VAR:FQLFORMULA=FMA_EVAL_EBITDA&amp;VAR:CURRENCY=NA&amp;VAR:P=NA&amp;VAR:V=11.1","54395&amp;VAR:null=.html"}</definedName>
    <definedName name="_1323__FDSAUDITLINK__" localSheetId="1" hidden="1">{"fdsup://directions/FAT%20Viewer?VAR:PED=LTM&amp;VAR:AUDIT_MODE=SUMMARY&amp;VAR:PERIOD=FIXED&amp;VAR:AUDIT_ID=00000117&amp;VAR:DATE=20041011&amp;action=UPDATE&amp;creator=factset&amp;DOC_NAME=FAT:FMA_audit_SUMMARY.fat&amp;DISPLAY_STRING=Display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EBITDA&amp;VAR:CHGPERIOD=NA&amp;VAR:FQLFORMULA=FMA_EVAL_EBITDA&amp;VAR:CURRENCY=NA&amp;VAR:P=NA&amp;VAR:V=11.1","76044&amp;VAR:null=.html"}</definedName>
    <definedName name="_1323__FDSAUDITLINK__" hidden="1">{"fdsup://directions/FAT%20Viewer?VAR:PED=LTM&amp;VAR:AUDIT_MODE=SUMMARY&amp;VAR:PERIOD=FIXED&amp;VAR:AUDIT_ID=00000117&amp;VAR:DATE=20041011&amp;action=UPDATE&amp;creator=factset&amp;DOC_NAME=FAT:FMA_audit_SUMMARY.fat&amp;DISPLAY_STRING=Display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EBITDA&amp;VAR:CHGPERIOD=NA&amp;VAR:FQLFORMULA=FMA_EVAL_EBITDA&amp;VAR:CURRENCY=NA&amp;VAR:P=NA&amp;VAR:V=11.1","76044&amp;VAR:null=.html"}</definedName>
    <definedName name="_1324__FDSAUDITLINK__" localSheetId="1" hidden="1">{"fdsup://directions/FAT%20Viewer?VAR:PED=LTM&amp;VAR:AUDIT_MODE=SUMMARY&amp;VAR:PERIOD=FIXED&amp;VAR:AUDIT_ID=00000117&amp;VAR:DATE=20041008&amp;action=UPDATE&amp;creator=factset&amp;DOC_NAME=FAT:FMA_audit_SUMMARY.fat&amp;DISPLAY_STRING=Display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EBITDA&amp;VAR:CHGPERIOD=NA&amp;VAR:FQLFORMULA=FMA_EVAL_EBITDA&amp;VAR:CURRENCY=NA&amp;VAR:P=NA&amp;VAR:V=11.1","57250&amp;VAR:null=.html"}</definedName>
    <definedName name="_1324__FDSAUDITLINK__" hidden="1">{"fdsup://directions/FAT%20Viewer?VAR:PED=LTM&amp;VAR:AUDIT_MODE=SUMMARY&amp;VAR:PERIOD=FIXED&amp;VAR:AUDIT_ID=00000117&amp;VAR:DATE=20041008&amp;action=UPDATE&amp;creator=factset&amp;DOC_NAME=FAT:FMA_audit_SUMMARY.fat&amp;DISPLAY_STRING=Display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EBITDA&amp;VAR:CHGPERIOD=NA&amp;VAR:FQLFORMULA=FMA_EVAL_EBITDA&amp;VAR:CURRENCY=NA&amp;VAR:P=NA&amp;VAR:V=11.1","57250&amp;VAR:null=.html"}</definedName>
    <definedName name="_1325__FDSAUDITLINK__" localSheetId="1" hidden="1">{"fdsup://directions/FAT%20Viewer?VAR:PED=LTM&amp;VAR:AUDIT_MODE=SUMMARY&amp;VAR:PERIOD=FIXED&amp;VAR:AUDIT_ID=00000117&amp;VAR:DATE=20041007&amp;action=UPDATE&amp;creator=factset&amp;DOC_NAME=FAT:FMA_audit_SUMMARY.fat&amp;DISPLAY_STRING=Display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EBITDA&amp;VAR:CHGPERIOD=NA&amp;VAR:FQLFORMULA=FMA_EVAL_EBITDA&amp;VAR:CURRENCY=NA&amp;VAR:P=NA&amp;VAR:V=11.2","31629&amp;VAR:null=.html"}</definedName>
    <definedName name="_1325__FDSAUDITLINK__" hidden="1">{"fdsup://directions/FAT%20Viewer?VAR:PED=LTM&amp;VAR:AUDIT_MODE=SUMMARY&amp;VAR:PERIOD=FIXED&amp;VAR:AUDIT_ID=00000117&amp;VAR:DATE=20041007&amp;action=UPDATE&amp;creator=factset&amp;DOC_NAME=FAT:FMA_audit_SUMMARY.fat&amp;DISPLAY_STRING=Display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EBITDA&amp;VAR:CHGPERIOD=NA&amp;VAR:FQLFORMULA=FMA_EVAL_EBITDA&amp;VAR:CURRENCY=NA&amp;VAR:P=NA&amp;VAR:V=11.2","31629&amp;VAR:null=.html"}</definedName>
    <definedName name="_1326__FDSAUDITLINK__" localSheetId="1" hidden="1">{"fdsup://directions/FAT%20Viewer?VAR:PED=LTM&amp;VAR:AUDIT_MODE=SUMMARY&amp;VAR:PERIOD=FIXED&amp;VAR:AUDIT_ID=00000117&amp;VAR:DATE=20041006&amp;action=UPDATE&amp;creator=factset&amp;DOC_NAME=FAT:FMA_audit_SUMMARY.fat&amp;DISPLAY_STRING=Display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EBITDA&amp;VAR:CHGPERIOD=NA&amp;VAR:FQLFORMULA=FMA_EVAL_EBITDA&amp;VAR:CURRENCY=NA&amp;VAR:P=NA&amp;VAR:V=11.3","39472&amp;VAR:null=.html"}</definedName>
    <definedName name="_1326__FDSAUDITLINK__" hidden="1">{"fdsup://directions/FAT%20Viewer?VAR:PED=LTM&amp;VAR:AUDIT_MODE=SUMMARY&amp;VAR:PERIOD=FIXED&amp;VAR:AUDIT_ID=00000117&amp;VAR:DATE=20041006&amp;action=UPDATE&amp;creator=factset&amp;DOC_NAME=FAT:FMA_audit_SUMMARY.fat&amp;DISPLAY_STRING=Display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EBITDA&amp;VAR:CHGPERIOD=NA&amp;VAR:FQLFORMULA=FMA_EVAL_EBITDA&amp;VAR:CURRENCY=NA&amp;VAR:P=NA&amp;VAR:V=11.3","39472&amp;VAR:null=.html"}</definedName>
    <definedName name="_1327__FDSAUDITLINK__" localSheetId="1" hidden="1">{"fdsup://directions/FAT%20Viewer?VAR:PED=LTM&amp;VAR:AUDIT_MODE=SUMMARY&amp;VAR:PERIOD=FIXED&amp;VAR:AUDIT_ID=00000117&amp;VAR:DATE=20041005&amp;action=UPDATE&amp;creator=factset&amp;DOC_NAME=FAT:FMA_audit_SUMMARY.fat&amp;DISPLAY_STRING=Display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EBITDA&amp;VAR:CHGPERIOD=NA&amp;VAR:FQLFORMULA=FMA_EVAL_EBITDA&amp;VAR:CURRENCY=NA&amp;VAR:P=NA&amp;VAR:V=11.2","80457&amp;VAR:null=.html"}</definedName>
    <definedName name="_1327__FDSAUDITLINK__" hidden="1">{"fdsup://directions/FAT%20Viewer?VAR:PED=LTM&amp;VAR:AUDIT_MODE=SUMMARY&amp;VAR:PERIOD=FIXED&amp;VAR:AUDIT_ID=00000117&amp;VAR:DATE=20041005&amp;action=UPDATE&amp;creator=factset&amp;DOC_NAME=FAT:FMA_audit_SUMMARY.fat&amp;DISPLAY_STRING=Display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EBITDA&amp;VAR:CHGPERIOD=NA&amp;VAR:FQLFORMULA=FMA_EVAL_EBITDA&amp;VAR:CURRENCY=NA&amp;VAR:P=NA&amp;VAR:V=11.2","80457&amp;VAR:null=.html"}</definedName>
    <definedName name="_1328__FDSAUDITLINK__" localSheetId="1" hidden="1">{"fdsup://directions/FAT%20Viewer?VAR:PED=LTM&amp;VAR:AUDIT_MODE=SUMMARY&amp;VAR:PERIOD=FIXED&amp;VAR:AUDIT_ID=00000117&amp;VAR:DATE=20041004&amp;action=UPDATE&amp;creator=factset&amp;DOC_NAME=FAT:FMA_audit_SUMMARY.fat&amp;DISPLAY_STRING=Display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EBITDA&amp;VAR:CHGPERIOD=NA&amp;VAR:FQLFORMULA=FMA_EVAL_EBITDA&amp;VAR:CURRENCY=NA&amp;VAR:P=NA&amp;VAR:V=11.2","77471&amp;VAR:null=.html"}</definedName>
    <definedName name="_1328__FDSAUDITLINK__" hidden="1">{"fdsup://directions/FAT%20Viewer?VAR:PED=LTM&amp;VAR:AUDIT_MODE=SUMMARY&amp;VAR:PERIOD=FIXED&amp;VAR:AUDIT_ID=00000117&amp;VAR:DATE=20041004&amp;action=UPDATE&amp;creator=factset&amp;DOC_NAME=FAT:FMA_audit_SUMMARY.fat&amp;DISPLAY_STRING=Display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EBITDA&amp;VAR:CHGPERIOD=NA&amp;VAR:FQLFORMULA=FMA_EVAL_EBITDA&amp;VAR:CURRENCY=NA&amp;VAR:P=NA&amp;VAR:V=11.2","77471&amp;VAR:null=.html"}</definedName>
    <definedName name="_1329__FDSAUDITLINK__" localSheetId="1" hidden="1">{"fdsup://directions/FAT%20Viewer?VAR:PED=LTM&amp;VAR:AUDIT_MODE=SUMMARY&amp;VAR:PERIOD=FIXED&amp;VAR:AUDIT_ID=00000117&amp;VAR:DATE=20041001&amp;action=UPDATE&amp;creator=factset&amp;DOC_NAME=FAT:FMA_audit_SUMMARY.fat&amp;DISPLAY_STRING=Display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EBITDA&amp;VAR:CHGPERIOD=NA&amp;VAR:FQLFORMULA=FMA_EVAL_EBITDA&amp;VAR:CURRENCY=NA&amp;VAR:P=NA&amp;VAR:V=11.2","36448&amp;VAR:null=.html"}</definedName>
    <definedName name="_1329__FDSAUDITLINK__" hidden="1">{"fdsup://directions/FAT%20Viewer?VAR:PED=LTM&amp;VAR:AUDIT_MODE=SUMMARY&amp;VAR:PERIOD=FIXED&amp;VAR:AUDIT_ID=00000117&amp;VAR:DATE=20041001&amp;action=UPDATE&amp;creator=factset&amp;DOC_NAME=FAT:FMA_audit_SUMMARY.fat&amp;DISPLAY_STRING=Display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EBITDA&amp;VAR:CHGPERIOD=NA&amp;VAR:FQLFORMULA=FMA_EVAL_EBITDA&amp;VAR:CURRENCY=NA&amp;VAR:P=NA&amp;VAR:V=11.2","36448&amp;VAR:null=.html"}</definedName>
    <definedName name="_133__FDSAUDITLINK__" localSheetId="1" hidden="1">{"fdsup://directions/FAT%20Viewer?VAR:PED=LTM&amp;VAR:AUDIT_MODE=SUMMARY&amp;VAR:PERIOD=FIXED&amp;VAR:AUDIT_ID=00000117&amp;VAR:DATE=20090702&amp;action=UPDATE&amp;creator=factset&amp;DOC_NAME=FAT:FMA_audit_SUMMARY.fat&amp;DISPLAY_STRING=Display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EBITDA&amp;VAR:CHGPERIOD=NA&amp;VAR:FQLFORMULA=FMA_EVAL_EBITDA&amp;VAR:CURRENCY=NA&amp;VAR:P=NA&amp;VAR:V=9.09","7264&amp;VAR:null=.html"}</definedName>
    <definedName name="_133__FDSAUDITLINK__" hidden="1">{"fdsup://directions/FAT%20Viewer?VAR:PED=LTM&amp;VAR:AUDIT_MODE=SUMMARY&amp;VAR:PERIOD=FIXED&amp;VAR:AUDIT_ID=00000117&amp;VAR:DATE=20090702&amp;action=UPDATE&amp;creator=factset&amp;DOC_NAME=FAT:FMA_audit_SUMMARY.fat&amp;DISPLAY_STRING=Display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EBITDA&amp;VAR:CHGPERIOD=NA&amp;VAR:FQLFORMULA=FMA_EVAL_EBITDA&amp;VAR:CURRENCY=NA&amp;VAR:P=NA&amp;VAR:V=9.09","7264&amp;VAR:null=.html"}</definedName>
    <definedName name="_1330__FDSAUDITLINK__" localSheetId="1" hidden="1">{"fdsup://directions/FAT%20Viewer?VAR:PED=LTM&amp;VAR:AUDIT_MODE=SUMMARY&amp;VAR:PERIOD=FIXED&amp;VAR:AUDIT_ID=00000117&amp;VAR:DATE=20040930&amp;action=UPDATE&amp;creator=factset&amp;DOC_NAME=FAT:FMA_audit_SUMMARY.fat&amp;DISPLAY_STRING=Display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EBITDA&amp;VAR:CHGPERIOD=NA&amp;VAR:FQLFORMULA=FMA_EVAL_EBITDA&amp;VAR:CURRENCY=NA&amp;VAR:P=NA&amp;VAR:V=11.1","07908&amp;VAR:null=.html"}</definedName>
    <definedName name="_1330__FDSAUDITLINK__" hidden="1">{"fdsup://directions/FAT%20Viewer?VAR:PED=LTM&amp;VAR:AUDIT_MODE=SUMMARY&amp;VAR:PERIOD=FIXED&amp;VAR:AUDIT_ID=00000117&amp;VAR:DATE=20040930&amp;action=UPDATE&amp;creator=factset&amp;DOC_NAME=FAT:FMA_audit_SUMMARY.fat&amp;DISPLAY_STRING=Display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EBITDA&amp;VAR:CHGPERIOD=NA&amp;VAR:FQLFORMULA=FMA_EVAL_EBITDA&amp;VAR:CURRENCY=NA&amp;VAR:P=NA&amp;VAR:V=11.1","07908&amp;VAR:null=.html"}</definedName>
    <definedName name="_1331__FDSAUDITLINK__" localSheetId="1" hidden="1">{"fdsup://directions/FAT%20Viewer?VAR:PED=LTM&amp;VAR:AUDIT_MODE=SUMMARY&amp;VAR:PERIOD=FIXED&amp;VAR:AUDIT_ID=00000117&amp;VAR:DATE=20040929&amp;action=UPDATE&amp;creator=factset&amp;DOC_NAME=FAT:FMA_audit_SUMMARY.fat&amp;DISPLAY_STRING=Display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EBITDA&amp;VAR:CHGPERIOD=NA&amp;VAR:FQLFORMULA=FMA_EVAL_EBITDA&amp;VAR:CURRENCY=NA&amp;VAR:P=NA&amp;VAR:V=11.1","27006&amp;VAR:null=.html"}</definedName>
    <definedName name="_1331__FDSAUDITLINK__" hidden="1">{"fdsup://directions/FAT%20Viewer?VAR:PED=LTM&amp;VAR:AUDIT_MODE=SUMMARY&amp;VAR:PERIOD=FIXED&amp;VAR:AUDIT_ID=00000117&amp;VAR:DATE=20040929&amp;action=UPDATE&amp;creator=factset&amp;DOC_NAME=FAT:FMA_audit_SUMMARY.fat&amp;DISPLAY_STRING=Display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EBITDA&amp;VAR:CHGPERIOD=NA&amp;VAR:FQLFORMULA=FMA_EVAL_EBITDA&amp;VAR:CURRENCY=NA&amp;VAR:P=NA&amp;VAR:V=11.1","27006&amp;VAR:null=.html"}</definedName>
    <definedName name="_1332__FDSAUDITLINK__" localSheetId="1" hidden="1">{"fdsup://directions/FAT%20Viewer?VAR:PED=LTM&amp;VAR:AUDIT_MODE=SUMMARY&amp;VAR:PERIOD=FIXED&amp;VAR:AUDIT_ID=00000117&amp;VAR:DATE=20040928&amp;action=UPDATE&amp;creator=factset&amp;DOC_NAME=FAT:FMA_audit_SUMMARY.fat&amp;DISPLAY_STRING=Display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EBITDA&amp;VAR:CHGPERIOD=NA&amp;VAR:FQLFORMULA=FMA_EVAL_EBITDA&amp;VAR:CURRENCY=NA&amp;VAR:P=NA&amp;VAR:V=11.0","84652&amp;VAR:null=.html"}</definedName>
    <definedName name="_1332__FDSAUDITLINK__" hidden="1">{"fdsup://directions/FAT%20Viewer?VAR:PED=LTM&amp;VAR:AUDIT_MODE=SUMMARY&amp;VAR:PERIOD=FIXED&amp;VAR:AUDIT_ID=00000117&amp;VAR:DATE=20040928&amp;action=UPDATE&amp;creator=factset&amp;DOC_NAME=FAT:FMA_audit_SUMMARY.fat&amp;DISPLAY_STRING=Display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EBITDA&amp;VAR:CHGPERIOD=NA&amp;VAR:FQLFORMULA=FMA_EVAL_EBITDA&amp;VAR:CURRENCY=NA&amp;VAR:P=NA&amp;VAR:V=11.0","84652&amp;VAR:null=.html"}</definedName>
    <definedName name="_1333__FDSAUDITLINK__" localSheetId="1" hidden="1">{"fdsup://directions/FAT%20Viewer?VAR:PED=LTM&amp;VAR:AUDIT_MODE=SUMMARY&amp;VAR:PERIOD=FIXED&amp;VAR:AUDIT_ID=00000117&amp;VAR:DATE=20040927&amp;action=UPDATE&amp;creator=factset&amp;DOC_NAME=FAT:FMA_audit_SUMMARY.fat&amp;DISPLAY_STRING=Display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EBITDA&amp;VAR:CHGPERIOD=NA&amp;VAR:FQLFORMULA=FMA_EVAL_EBITDA&amp;VAR:CURRENCY=NA&amp;VAR:P=NA&amp;VAR:V=11.0","31775&amp;VAR:null=.html"}</definedName>
    <definedName name="_1333__FDSAUDITLINK__" hidden="1">{"fdsup://directions/FAT%20Viewer?VAR:PED=LTM&amp;VAR:AUDIT_MODE=SUMMARY&amp;VAR:PERIOD=FIXED&amp;VAR:AUDIT_ID=00000117&amp;VAR:DATE=20040927&amp;action=UPDATE&amp;creator=factset&amp;DOC_NAME=FAT:FMA_audit_SUMMARY.fat&amp;DISPLAY_STRING=Display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EBITDA&amp;VAR:CHGPERIOD=NA&amp;VAR:FQLFORMULA=FMA_EVAL_EBITDA&amp;VAR:CURRENCY=NA&amp;VAR:P=NA&amp;VAR:V=11.0","31775&amp;VAR:null=.html"}</definedName>
    <definedName name="_1334__FDSAUDITLINK__" localSheetId="1" hidden="1">{"fdsup://directions/FAT%20Viewer?VAR:PED=LTM&amp;VAR:AUDIT_MODE=SUMMARY&amp;VAR:PERIOD=FIXED&amp;VAR:AUDIT_ID=00000117&amp;VAR:DATE=20040924&amp;action=UPDATE&amp;creator=factset&amp;DOC_NAME=FAT:FMA_audit_SUMMARY.fat&amp;DISPLAY_STRING=Display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EBITDA&amp;VAR:CHGPERIOD=NA&amp;VAR:FQLFORMULA=FMA_EVAL_EBITDA&amp;VAR:CURRENCY=NA&amp;VAR:P=NA&amp;VAR:V=11.0","79988&amp;VAR:null=.html"}</definedName>
    <definedName name="_1334__FDSAUDITLINK__" hidden="1">{"fdsup://directions/FAT%20Viewer?VAR:PED=LTM&amp;VAR:AUDIT_MODE=SUMMARY&amp;VAR:PERIOD=FIXED&amp;VAR:AUDIT_ID=00000117&amp;VAR:DATE=20040924&amp;action=UPDATE&amp;creator=factset&amp;DOC_NAME=FAT:FMA_audit_SUMMARY.fat&amp;DISPLAY_STRING=Display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EBITDA&amp;VAR:CHGPERIOD=NA&amp;VAR:FQLFORMULA=FMA_EVAL_EBITDA&amp;VAR:CURRENCY=NA&amp;VAR:P=NA&amp;VAR:V=11.0","79988&amp;VAR:null=.html"}</definedName>
    <definedName name="_1335__FDSAUDITLINK__" localSheetId="1" hidden="1">{"fdsup://directions/FAT%20Viewer?VAR:PED=LTM&amp;VAR:AUDIT_MODE=SUMMARY&amp;VAR:PERIOD=FIXED&amp;VAR:AUDIT_ID=00000117&amp;VAR:DATE=20040923&amp;action=UPDATE&amp;creator=factset&amp;DOC_NAME=FAT:FMA_audit_SUMMARY.fat&amp;DISPLAY_STRING=Display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EBITDA&amp;VAR:CHGPERIOD=NA&amp;VAR:FQLFORMULA=FMA_EVAL_EBITDA&amp;VAR:CURRENCY=NA&amp;VAR:P=NA&amp;VAR:V=11.0","68441&amp;VAR:null=.html"}</definedName>
    <definedName name="_1335__FDSAUDITLINK__" hidden="1">{"fdsup://directions/FAT%20Viewer?VAR:PED=LTM&amp;VAR:AUDIT_MODE=SUMMARY&amp;VAR:PERIOD=FIXED&amp;VAR:AUDIT_ID=00000117&amp;VAR:DATE=20040923&amp;action=UPDATE&amp;creator=factset&amp;DOC_NAME=FAT:FMA_audit_SUMMARY.fat&amp;DISPLAY_STRING=Display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EBITDA&amp;VAR:CHGPERIOD=NA&amp;VAR:FQLFORMULA=FMA_EVAL_EBITDA&amp;VAR:CURRENCY=NA&amp;VAR:P=NA&amp;VAR:V=11.0","68441&amp;VAR:null=.html"}</definedName>
    <definedName name="_1336__FDSAUDITLINK__" localSheetId="1" hidden="1">{"fdsup://directions/FAT%20Viewer?VAR:PED=LTM&amp;VAR:AUDIT_MODE=SUMMARY&amp;VAR:PERIOD=FIXED&amp;VAR:AUDIT_ID=00000117&amp;VAR:DATE=20040922&amp;action=UPDATE&amp;creator=factset&amp;DOC_NAME=FAT:FMA_audit_SUMMARY.fat&amp;DISPLAY_STRING=Display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EBITDA&amp;VAR:CHGPERIOD=NA&amp;VAR:FQLFORMULA=FMA_EVAL_EBITDA&amp;VAR:CURRENCY=NA&amp;VAR:P=NA&amp;VAR:V=11.0","99887&amp;VAR:null=.html"}</definedName>
    <definedName name="_1336__FDSAUDITLINK__" hidden="1">{"fdsup://directions/FAT%20Viewer?VAR:PED=LTM&amp;VAR:AUDIT_MODE=SUMMARY&amp;VAR:PERIOD=FIXED&amp;VAR:AUDIT_ID=00000117&amp;VAR:DATE=20040922&amp;action=UPDATE&amp;creator=factset&amp;DOC_NAME=FAT:FMA_audit_SUMMARY.fat&amp;DISPLAY_STRING=Display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EBITDA&amp;VAR:CHGPERIOD=NA&amp;VAR:FQLFORMULA=FMA_EVAL_EBITDA&amp;VAR:CURRENCY=NA&amp;VAR:P=NA&amp;VAR:V=11.0","99887&amp;VAR:null=.html"}</definedName>
    <definedName name="_1337__FDSAUDITLINK__" localSheetId="1" hidden="1">{"fdsup://directions/FAT%20Viewer?VAR:PED=LTM&amp;VAR:AUDIT_MODE=SUMMARY&amp;VAR:PERIOD=FIXED&amp;VAR:AUDIT_ID=00000117&amp;VAR:DATE=20040921&amp;action=UPDATE&amp;creator=factset&amp;DOC_NAME=FAT:FMA_audit_SUMMARY.fat&amp;DISPLAY_STRING=Display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EBITDA&amp;VAR:CHGPERIOD=NA&amp;VAR:FQLFORMULA=FMA_EVAL_EBITDA&amp;VAR:CURRENCY=NA&amp;VAR:P=NA&amp;VAR:V=11.2","15282&amp;VAR:null=.html"}</definedName>
    <definedName name="_1337__FDSAUDITLINK__" hidden="1">{"fdsup://directions/FAT%20Viewer?VAR:PED=LTM&amp;VAR:AUDIT_MODE=SUMMARY&amp;VAR:PERIOD=FIXED&amp;VAR:AUDIT_ID=00000117&amp;VAR:DATE=20040921&amp;action=UPDATE&amp;creator=factset&amp;DOC_NAME=FAT:FMA_audit_SUMMARY.fat&amp;DISPLAY_STRING=Display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EBITDA&amp;VAR:CHGPERIOD=NA&amp;VAR:FQLFORMULA=FMA_EVAL_EBITDA&amp;VAR:CURRENCY=NA&amp;VAR:P=NA&amp;VAR:V=11.2","15282&amp;VAR:null=.html"}</definedName>
    <definedName name="_1338__FDSAUDITLINK__" localSheetId="1" hidden="1">{"fdsup://directions/FAT%20Viewer?VAR:PED=LTM&amp;VAR:AUDIT_MODE=SUMMARY&amp;VAR:PERIOD=FIXED&amp;VAR:AUDIT_ID=00000117&amp;VAR:DATE=20040920&amp;action=UPDATE&amp;creator=factset&amp;DOC_NAME=FAT:FMA_audit_SUMMARY.fat&amp;DISPLAY_STRING=Display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EBITDA&amp;VAR:CHGPERIOD=NA&amp;VAR:FQLFORMULA=FMA_EVAL_EBITDA&amp;VAR:CURRENCY=NA&amp;VAR:P=NA&amp;VAR:V=11.1","53685&amp;VAR:null=.html"}</definedName>
    <definedName name="_1338__FDSAUDITLINK__" hidden="1">{"fdsup://directions/FAT%20Viewer?VAR:PED=LTM&amp;VAR:AUDIT_MODE=SUMMARY&amp;VAR:PERIOD=FIXED&amp;VAR:AUDIT_ID=00000117&amp;VAR:DATE=20040920&amp;action=UPDATE&amp;creator=factset&amp;DOC_NAME=FAT:FMA_audit_SUMMARY.fat&amp;DISPLAY_STRING=Display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EBITDA&amp;VAR:CHGPERIOD=NA&amp;VAR:FQLFORMULA=FMA_EVAL_EBITDA&amp;VAR:CURRENCY=NA&amp;VAR:P=NA&amp;VAR:V=11.1","53685&amp;VAR:null=.html"}</definedName>
    <definedName name="_1339__FDSAUDITLINK__" localSheetId="1" hidden="1">{"fdsup://directions/FAT%20Viewer?VAR:PED=LTM&amp;VAR:AUDIT_MODE=SUMMARY&amp;VAR:PERIOD=FIXED&amp;VAR:AUDIT_ID=00000117&amp;VAR:DATE=20040917&amp;action=UPDATE&amp;creator=factset&amp;DOC_NAME=FAT:FMA_audit_SUMMARY.fat&amp;DISPLAY_STRING=Display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EBITDA&amp;VAR:CHGPERIOD=NA&amp;VAR:FQLFORMULA=FMA_EVAL_EBITDA&amp;VAR:CURRENCY=NA&amp;VAR:P=NA&amp;VAR:V=11.1","94016&amp;VAR:null=.html"}</definedName>
    <definedName name="_1339__FDSAUDITLINK__" hidden="1">{"fdsup://directions/FAT%20Viewer?VAR:PED=LTM&amp;VAR:AUDIT_MODE=SUMMARY&amp;VAR:PERIOD=FIXED&amp;VAR:AUDIT_ID=00000117&amp;VAR:DATE=20040917&amp;action=UPDATE&amp;creator=factset&amp;DOC_NAME=FAT:FMA_audit_SUMMARY.fat&amp;DISPLAY_STRING=Display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EBITDA&amp;VAR:CHGPERIOD=NA&amp;VAR:FQLFORMULA=FMA_EVAL_EBITDA&amp;VAR:CURRENCY=NA&amp;VAR:P=NA&amp;VAR:V=11.1","94016&amp;VAR:null=.html"}</definedName>
    <definedName name="_134__FDSAUDITLINK__" localSheetId="1" hidden="1">{"fdsup://directions/FAT%20Viewer?VAR:PED=LTM&amp;VAR:AUDIT_MODE=SUMMARY&amp;VAR:PERIOD=FIXED&amp;VAR:AUDIT_ID=00000117&amp;VAR:DATE=20090701&amp;action=UPDATE&amp;creator=factset&amp;DOC_NAME=FAT:FMA_audit_SUMMARY.fat&amp;DISPLAY_STRING=Display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EBITDA&amp;VAR:CHGPERIOD=NA&amp;VAR:FQLFORMULA=FMA_EVAL_EBITDA&amp;VAR:CURRENCY=NA&amp;VAR:P=NA&amp;VAR:V=9.28","0564&amp;VAR:null=.html"}</definedName>
    <definedName name="_134__FDSAUDITLINK__" hidden="1">{"fdsup://directions/FAT%20Viewer?VAR:PED=LTM&amp;VAR:AUDIT_MODE=SUMMARY&amp;VAR:PERIOD=FIXED&amp;VAR:AUDIT_ID=00000117&amp;VAR:DATE=20090701&amp;action=UPDATE&amp;creator=factset&amp;DOC_NAME=FAT:FMA_audit_SUMMARY.fat&amp;DISPLAY_STRING=Display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EBITDA&amp;VAR:CHGPERIOD=NA&amp;VAR:FQLFORMULA=FMA_EVAL_EBITDA&amp;VAR:CURRENCY=NA&amp;VAR:P=NA&amp;VAR:V=9.28","0564&amp;VAR:null=.html"}</definedName>
    <definedName name="_1340__FDSAUDITLINK__" localSheetId="1" hidden="1">{"fdsup://directions/FAT%20Viewer?VAR:PED=LTM&amp;VAR:AUDIT_MODE=SUMMARY&amp;VAR:PERIOD=FIXED&amp;VAR:AUDIT_ID=00000117&amp;VAR:DATE=20040916&amp;action=UPDATE&amp;creator=factset&amp;DOC_NAME=FAT:FMA_audit_SUMMARY.fat&amp;DISPLAY_STRING=Display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EBITDA&amp;VAR:CHGPERIOD=NA&amp;VAR:FQLFORMULA=FMA_EVAL_EBITDA&amp;VAR:CURRENCY=NA&amp;VAR:P=NA&amp;VAR:V=11.1","47153&amp;VAR:null=.html"}</definedName>
    <definedName name="_1340__FDSAUDITLINK__" hidden="1">{"fdsup://directions/FAT%20Viewer?VAR:PED=LTM&amp;VAR:AUDIT_MODE=SUMMARY&amp;VAR:PERIOD=FIXED&amp;VAR:AUDIT_ID=00000117&amp;VAR:DATE=20040916&amp;action=UPDATE&amp;creator=factset&amp;DOC_NAME=FAT:FMA_audit_SUMMARY.fat&amp;DISPLAY_STRING=Display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EBITDA&amp;VAR:CHGPERIOD=NA&amp;VAR:FQLFORMULA=FMA_EVAL_EBITDA&amp;VAR:CURRENCY=NA&amp;VAR:P=NA&amp;VAR:V=11.1","47153&amp;VAR:null=.html"}</definedName>
    <definedName name="_1341__FDSAUDITLINK__" localSheetId="1" hidden="1">{"fdsup://directions/FAT%20Viewer?VAR:PED=LTM&amp;VAR:AUDIT_MODE=SUMMARY&amp;VAR:PERIOD=FIXED&amp;VAR:AUDIT_ID=00000117&amp;VAR:DATE=20040915&amp;action=UPDATE&amp;creator=factset&amp;DOC_NAME=FAT:FMA_audit_SUMMARY.fat&amp;DISPLAY_STRING=Display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EBITDA&amp;VAR:CHGPERIOD=NA&amp;VAR:FQLFORMULA=FMA_EVAL_EBITDA&amp;VAR:CURRENCY=NA&amp;VAR:P=NA&amp;VAR:V=11.1","22920&amp;VAR:null=.html"}</definedName>
    <definedName name="_1341__FDSAUDITLINK__" hidden="1">{"fdsup://directions/FAT%20Viewer?VAR:PED=LTM&amp;VAR:AUDIT_MODE=SUMMARY&amp;VAR:PERIOD=FIXED&amp;VAR:AUDIT_ID=00000117&amp;VAR:DATE=20040915&amp;action=UPDATE&amp;creator=factset&amp;DOC_NAME=FAT:FMA_audit_SUMMARY.fat&amp;DISPLAY_STRING=Display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EBITDA&amp;VAR:CHGPERIOD=NA&amp;VAR:FQLFORMULA=FMA_EVAL_EBITDA&amp;VAR:CURRENCY=NA&amp;VAR:P=NA&amp;VAR:V=11.1","22920&amp;VAR:null=.html"}</definedName>
    <definedName name="_1342__FDSAUDITLINK__" localSheetId="1" hidden="1">{"fdsup://directions/FAT%20Viewer?VAR:PED=LTM&amp;VAR:AUDIT_MODE=SUMMARY&amp;VAR:PERIOD=FIXED&amp;VAR:AUDIT_ID=00000117&amp;VAR:DATE=20040914&amp;action=UPDATE&amp;creator=factset&amp;DOC_NAME=FAT:FMA_audit_SUMMARY.fat&amp;DISPLAY_STRING=Display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EBITDA&amp;VAR:CHGPERIOD=NA&amp;VAR:FQLFORMULA=FMA_EVAL_EBITDA&amp;VAR:CURRENCY=NA&amp;VAR:P=NA&amp;VAR:V=11.1","89888&amp;VAR:null=.html"}</definedName>
    <definedName name="_1342__FDSAUDITLINK__" hidden="1">{"fdsup://directions/FAT%20Viewer?VAR:PED=LTM&amp;VAR:AUDIT_MODE=SUMMARY&amp;VAR:PERIOD=FIXED&amp;VAR:AUDIT_ID=00000117&amp;VAR:DATE=20040914&amp;action=UPDATE&amp;creator=factset&amp;DOC_NAME=FAT:FMA_audit_SUMMARY.fat&amp;DISPLAY_STRING=Display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EBITDA&amp;VAR:CHGPERIOD=NA&amp;VAR:FQLFORMULA=FMA_EVAL_EBITDA&amp;VAR:CURRENCY=NA&amp;VAR:P=NA&amp;VAR:V=11.1","89888&amp;VAR:null=.html"}</definedName>
    <definedName name="_1343__FDSAUDITLINK__" localSheetId="1" hidden="1">{"fdsup://directions/FAT%20Viewer?VAR:PED=LTM&amp;VAR:AUDIT_MODE=SUMMARY&amp;VAR:PERIOD=FIXED&amp;VAR:AUDIT_ID=00000117&amp;VAR:DATE=20040913&amp;action=UPDATE&amp;creator=factset&amp;DOC_NAME=FAT:FMA_audit_SUMMARY.fat&amp;DISPLAY_STRING=Display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EBITDA&amp;VAR:CHGPERIOD=NA&amp;VAR:FQLFORMULA=FMA_EVAL_EBITDA&amp;VAR:CURRENCY=NA&amp;VAR:P=NA&amp;VAR:V=11.1","66601&amp;VAR:null=.html"}</definedName>
    <definedName name="_1343__FDSAUDITLINK__" hidden="1">{"fdsup://directions/FAT%20Viewer?VAR:PED=LTM&amp;VAR:AUDIT_MODE=SUMMARY&amp;VAR:PERIOD=FIXED&amp;VAR:AUDIT_ID=00000117&amp;VAR:DATE=20040913&amp;action=UPDATE&amp;creator=factset&amp;DOC_NAME=FAT:FMA_audit_SUMMARY.fat&amp;DISPLAY_STRING=Display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EBITDA&amp;VAR:CHGPERIOD=NA&amp;VAR:FQLFORMULA=FMA_EVAL_EBITDA&amp;VAR:CURRENCY=NA&amp;VAR:P=NA&amp;VAR:V=11.1","66601&amp;VAR:null=.html"}</definedName>
    <definedName name="_1344__FDSAUDITLINK__" localSheetId="1" hidden="1">{"fdsup://directions/FAT%20Viewer?VAR:PED=LTM&amp;VAR:AUDIT_MODE=SUMMARY&amp;VAR:PERIOD=FIXED&amp;VAR:AUDIT_ID=00000117&amp;VAR:DATE=20040910&amp;action=UPDATE&amp;creator=factset&amp;DOC_NAME=FAT:FMA_audit_SUMMARY.fat&amp;DISPLAY_STRING=Display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EBITDA&amp;VAR:CHGPERIOD=NA&amp;VAR:FQLFORMULA=FMA_EVAL_EBITDA&amp;VAR:CURRENCY=NA&amp;VAR:P=NA&amp;VAR:V=11.2","00856&amp;VAR:null=.html"}</definedName>
    <definedName name="_1344__FDSAUDITLINK__" hidden="1">{"fdsup://directions/FAT%20Viewer?VAR:PED=LTM&amp;VAR:AUDIT_MODE=SUMMARY&amp;VAR:PERIOD=FIXED&amp;VAR:AUDIT_ID=00000117&amp;VAR:DATE=20040910&amp;action=UPDATE&amp;creator=factset&amp;DOC_NAME=FAT:FMA_audit_SUMMARY.fat&amp;DISPLAY_STRING=Display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EBITDA&amp;VAR:CHGPERIOD=NA&amp;VAR:FQLFORMULA=FMA_EVAL_EBITDA&amp;VAR:CURRENCY=NA&amp;VAR:P=NA&amp;VAR:V=11.2","00856&amp;VAR:null=.html"}</definedName>
    <definedName name="_1345__FDSAUDITLINK__" localSheetId="1" hidden="1">{"fdsup://directions/FAT%20Viewer?VAR:PED=LTM&amp;VAR:AUDIT_MODE=SUMMARY&amp;VAR:PERIOD=FIXED&amp;VAR:AUDIT_ID=00000117&amp;VAR:DATE=20040909&amp;action=UPDATE&amp;creator=factset&amp;DOC_NAME=FAT:FMA_audit_SUMMARY.fat&amp;DISPLAY_STRING=Display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EBITDA&amp;VAR:CHGPERIOD=NA&amp;VAR:FQLFORMULA=FMA_EVAL_EBITDA&amp;VAR:CURRENCY=NA&amp;VAR:P=NA&amp;VAR:V=11.1","55931&amp;VAR:null=.html"}</definedName>
    <definedName name="_1345__FDSAUDITLINK__" hidden="1">{"fdsup://directions/FAT%20Viewer?VAR:PED=LTM&amp;VAR:AUDIT_MODE=SUMMARY&amp;VAR:PERIOD=FIXED&amp;VAR:AUDIT_ID=00000117&amp;VAR:DATE=20040909&amp;action=UPDATE&amp;creator=factset&amp;DOC_NAME=FAT:FMA_audit_SUMMARY.fat&amp;DISPLAY_STRING=Display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EBITDA&amp;VAR:CHGPERIOD=NA&amp;VAR:FQLFORMULA=FMA_EVAL_EBITDA&amp;VAR:CURRENCY=NA&amp;VAR:P=NA&amp;VAR:V=11.1","55931&amp;VAR:null=.html"}</definedName>
    <definedName name="_1346__FDSAUDITLINK__" localSheetId="1" hidden="1">{"fdsup://directions/FAT%20Viewer?VAR:PED=LTM&amp;VAR:AUDIT_MODE=SUMMARY&amp;VAR:PERIOD=FIXED&amp;VAR:AUDIT_ID=00000117&amp;VAR:DATE=20040908&amp;action=UPDATE&amp;creator=factset&amp;DOC_NAME=FAT:FMA_audit_SUMMARY.fat&amp;DISPLAY_STRING=Display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EBITDA&amp;VAR:CHGPERIOD=NA&amp;VAR:FQLFORMULA=FMA_EVAL_EBITDA&amp;VAR:CURRENCY=NA&amp;VAR:P=NA&amp;VAR:V=11.1","34661&amp;VAR:null=.html"}</definedName>
    <definedName name="_1346__FDSAUDITLINK__" hidden="1">{"fdsup://directions/FAT%20Viewer?VAR:PED=LTM&amp;VAR:AUDIT_MODE=SUMMARY&amp;VAR:PERIOD=FIXED&amp;VAR:AUDIT_ID=00000117&amp;VAR:DATE=20040908&amp;action=UPDATE&amp;creator=factset&amp;DOC_NAME=FAT:FMA_audit_SUMMARY.fat&amp;DISPLAY_STRING=Display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EBITDA&amp;VAR:CHGPERIOD=NA&amp;VAR:FQLFORMULA=FMA_EVAL_EBITDA&amp;VAR:CURRENCY=NA&amp;VAR:P=NA&amp;VAR:V=11.1","34661&amp;VAR:null=.html"}</definedName>
    <definedName name="_1347__FDSAUDITLINK__" localSheetId="1" hidden="1">{"fdsup://directions/FAT%20Viewer?VAR:PED=LTM&amp;VAR:AUDIT_MODE=SUMMARY&amp;VAR:PERIOD=FIXED&amp;VAR:AUDIT_ID=00000117&amp;VAR:DATE=20040907&amp;action=UPDATE&amp;creator=factset&amp;DOC_NAME=FAT:FMA_audit_SUMMARY.fat&amp;DISPLAY_STRING=Display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EBITDA&amp;VAR:CHGPERIOD=NA&amp;VAR:FQLFORMULA=FMA_EVAL_EBITDA&amp;VAR:CURRENCY=NA&amp;VAR:P=NA&amp;VAR:V=11.1","69335&amp;VAR:null=.html"}</definedName>
    <definedName name="_1347__FDSAUDITLINK__" hidden="1">{"fdsup://directions/FAT%20Viewer?VAR:PED=LTM&amp;VAR:AUDIT_MODE=SUMMARY&amp;VAR:PERIOD=FIXED&amp;VAR:AUDIT_ID=00000117&amp;VAR:DATE=20040907&amp;action=UPDATE&amp;creator=factset&amp;DOC_NAME=FAT:FMA_audit_SUMMARY.fat&amp;DISPLAY_STRING=Display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EBITDA&amp;VAR:CHGPERIOD=NA&amp;VAR:FQLFORMULA=FMA_EVAL_EBITDA&amp;VAR:CURRENCY=NA&amp;VAR:P=NA&amp;VAR:V=11.1","69335&amp;VAR:null=.html"}</definedName>
    <definedName name="_1348__FDSAUDITLINK__" localSheetId="1" hidden="1">{"fdsup://directions/FAT%20Viewer?VAR:PED=LTM&amp;VAR:AUDIT_MODE=SUMMARY&amp;VAR:PERIOD=FIXED&amp;VAR:AUDIT_ID=00000117&amp;VAR:DATE=20040903&amp;action=UPDATE&amp;creator=factset&amp;DOC_NAME=FAT:FMA_audit_SUMMARY.fat&amp;DISPLAY_STRING=Display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EBITDA&amp;VAR:CHGPERIOD=NA&amp;VAR:FQLFORMULA=FMA_EVAL_EBITDA&amp;VAR:CURRENCY=NA&amp;VAR:P=NA&amp;VAR:V=11.1","12389&amp;VAR:null=.html"}</definedName>
    <definedName name="_1348__FDSAUDITLINK__" hidden="1">{"fdsup://directions/FAT%20Viewer?VAR:PED=LTM&amp;VAR:AUDIT_MODE=SUMMARY&amp;VAR:PERIOD=FIXED&amp;VAR:AUDIT_ID=00000117&amp;VAR:DATE=20040903&amp;action=UPDATE&amp;creator=factset&amp;DOC_NAME=FAT:FMA_audit_SUMMARY.fat&amp;DISPLAY_STRING=Display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EBITDA&amp;VAR:CHGPERIOD=NA&amp;VAR:FQLFORMULA=FMA_EVAL_EBITDA&amp;VAR:CURRENCY=NA&amp;VAR:P=NA&amp;VAR:V=11.1","12389&amp;VAR:null=.html"}</definedName>
    <definedName name="_1349__FDSAUDITLINK__" localSheetId="1" hidden="1">{"fdsup://directions/FAT%20Viewer?VAR:PED=LTM&amp;VAR:AUDIT_MODE=SUMMARY&amp;VAR:PERIOD=FIXED&amp;VAR:AUDIT_ID=00000117&amp;VAR:DATE=20040902&amp;action=UPDATE&amp;creator=factset&amp;DOC_NAME=FAT:FMA_audit_SUMMARY.fat&amp;DISPLAY_STRING=Display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EBITDA&amp;VAR:CHGPERIOD=NA&amp;VAR:FQLFORMULA=FMA_EVAL_EBITDA&amp;VAR:CURRENCY=NA&amp;VAR:P=NA&amp;VAR:V=11.1","54648&amp;VAR:null=.html"}</definedName>
    <definedName name="_1349__FDSAUDITLINK__" hidden="1">{"fdsup://directions/FAT%20Viewer?VAR:PED=LTM&amp;VAR:AUDIT_MODE=SUMMARY&amp;VAR:PERIOD=FIXED&amp;VAR:AUDIT_ID=00000117&amp;VAR:DATE=20040902&amp;action=UPDATE&amp;creator=factset&amp;DOC_NAME=FAT:FMA_audit_SUMMARY.fat&amp;DISPLAY_STRING=Display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EBITDA&amp;VAR:CHGPERIOD=NA&amp;VAR:FQLFORMULA=FMA_EVAL_EBITDA&amp;VAR:CURRENCY=NA&amp;VAR:P=NA&amp;VAR:V=11.1","54648&amp;VAR:null=.html"}</definedName>
    <definedName name="_135__FDSAUDITLINK__" localSheetId="1" hidden="1">{"fdsup://directions/FAT%20Viewer?VAR:PED=LTM&amp;VAR:AUDIT_MODE=SUMMARY&amp;VAR:PERIOD=FIXED&amp;VAR:AUDIT_ID=00000117&amp;VAR:DATE=20090630&amp;action=UPDATE&amp;creator=factset&amp;DOC_NAME=FAT:FMA_audit_SUMMARY.fat&amp;DISPLAY_STRING=Display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EBITDA&amp;VAR:CHGPERIOD=NA&amp;VAR:FQLFORMULA=FMA_EVAL_EBITDA&amp;VAR:CURRENCY=NA&amp;VAR:P=NA&amp;VAR:V=9.24","7341&amp;VAR:null=.html"}</definedName>
    <definedName name="_135__FDSAUDITLINK__" hidden="1">{"fdsup://directions/FAT%20Viewer?VAR:PED=LTM&amp;VAR:AUDIT_MODE=SUMMARY&amp;VAR:PERIOD=FIXED&amp;VAR:AUDIT_ID=00000117&amp;VAR:DATE=20090630&amp;action=UPDATE&amp;creator=factset&amp;DOC_NAME=FAT:FMA_audit_SUMMARY.fat&amp;DISPLAY_STRING=Display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EBITDA&amp;VAR:CHGPERIOD=NA&amp;VAR:FQLFORMULA=FMA_EVAL_EBITDA&amp;VAR:CURRENCY=NA&amp;VAR:P=NA&amp;VAR:V=9.24","7341&amp;VAR:null=.html"}</definedName>
    <definedName name="_1350__FDSAUDITLINK__" localSheetId="1" hidden="1">{"fdsup://directions/FAT%20Viewer?VAR:PED=LTM&amp;VAR:AUDIT_MODE=SUMMARY&amp;VAR:PERIOD=FIXED&amp;VAR:AUDIT_ID=00000117&amp;VAR:DATE=20040901&amp;action=UPDATE&amp;creator=factset&amp;DOC_NAME=FAT:FMA_audit_SUMMARY.fat&amp;DISPLAY_STRING=Display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EBITDA&amp;VAR:CHGPERIOD=NA&amp;VAR:FQLFORMULA=FMA_EVAL_EBITDA&amp;VAR:CURRENCY=NA&amp;VAR:P=NA&amp;VAR:V=11.0","57368&amp;VAR:null=.html"}</definedName>
    <definedName name="_1350__FDSAUDITLINK__" hidden="1">{"fdsup://directions/FAT%20Viewer?VAR:PED=LTM&amp;VAR:AUDIT_MODE=SUMMARY&amp;VAR:PERIOD=FIXED&amp;VAR:AUDIT_ID=00000117&amp;VAR:DATE=20040901&amp;action=UPDATE&amp;creator=factset&amp;DOC_NAME=FAT:FMA_audit_SUMMARY.fat&amp;DISPLAY_STRING=Display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EBITDA&amp;VAR:CHGPERIOD=NA&amp;VAR:FQLFORMULA=FMA_EVAL_EBITDA&amp;VAR:CURRENCY=NA&amp;VAR:P=NA&amp;VAR:V=11.0","57368&amp;VAR:null=.html"}</definedName>
    <definedName name="_1351__FDSAUDITLINK__" localSheetId="1" hidden="1">{"fdsup://directions/FAT%20Viewer?VAR:PED=LTM&amp;VAR:AUDIT_MODE=SUMMARY&amp;VAR:PERIOD=FIXED&amp;VAR:AUDIT_ID=00000117&amp;VAR:DATE=20040831&amp;action=UPDATE&amp;creator=factset&amp;DOC_NAME=FAT:FMA_audit_SUMMARY.fat&amp;DISPLAY_STRING=Display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EBITDA&amp;VAR:CHGPERIOD=NA&amp;VAR:FQLFORMULA=FMA_EVAL_EBITDA&amp;VAR:CURRENCY=NA&amp;VAR:P=NA&amp;VAR:V=11.0","24659&amp;VAR:null=.html"}</definedName>
    <definedName name="_1351__FDSAUDITLINK__" hidden="1">{"fdsup://directions/FAT%20Viewer?VAR:PED=LTM&amp;VAR:AUDIT_MODE=SUMMARY&amp;VAR:PERIOD=FIXED&amp;VAR:AUDIT_ID=00000117&amp;VAR:DATE=20040831&amp;action=UPDATE&amp;creator=factset&amp;DOC_NAME=FAT:FMA_audit_SUMMARY.fat&amp;DISPLAY_STRING=Display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EBITDA&amp;VAR:CHGPERIOD=NA&amp;VAR:FQLFORMULA=FMA_EVAL_EBITDA&amp;VAR:CURRENCY=NA&amp;VAR:P=NA&amp;VAR:V=11.0","24659&amp;VAR:null=.html"}</definedName>
    <definedName name="_1352__FDSAUDITLINK__" localSheetId="1" hidden="1">{"fdsup://directions/FAT%20Viewer?VAR:PED=LTM&amp;VAR:AUDIT_MODE=SUMMARY&amp;VAR:PERIOD=FIXED&amp;VAR:AUDIT_ID=00000117&amp;VAR:DATE=20040830&amp;action=UPDATE&amp;creator=factset&amp;DOC_NAME=FAT:FMA_audit_SUMMARY.fat&amp;DISPLAY_STRING=Display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EBITDA&amp;VAR:CHGPERIOD=NA&amp;VAR:FQLFORMULA=FMA_EVAL_EBITDA&amp;VAR:CURRENCY=NA&amp;VAR:P=NA&amp;VAR:V=10.9","85350&amp;VAR:null=.html"}</definedName>
    <definedName name="_1352__FDSAUDITLINK__" hidden="1">{"fdsup://directions/FAT%20Viewer?VAR:PED=LTM&amp;VAR:AUDIT_MODE=SUMMARY&amp;VAR:PERIOD=FIXED&amp;VAR:AUDIT_ID=00000117&amp;VAR:DATE=20040830&amp;action=UPDATE&amp;creator=factset&amp;DOC_NAME=FAT:FMA_audit_SUMMARY.fat&amp;DISPLAY_STRING=Display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EBITDA&amp;VAR:CHGPERIOD=NA&amp;VAR:FQLFORMULA=FMA_EVAL_EBITDA&amp;VAR:CURRENCY=NA&amp;VAR:P=NA&amp;VAR:V=10.9","85350&amp;VAR:null=.html"}</definedName>
    <definedName name="_1353__FDSAUDITLINK__" localSheetId="1" hidden="1">{"fdsup://directions/FAT%20Viewer?VAR:PED=LTM&amp;VAR:AUDIT_MODE=SUMMARY&amp;VAR:PERIOD=FIXED&amp;VAR:AUDIT_ID=00000117&amp;VAR:DATE=20040827&amp;action=UPDATE&amp;creator=factset&amp;DOC_NAME=FAT:FMA_audit_SUMMARY.fat&amp;DISPLAY_STRING=Display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EBITDA&amp;VAR:CHGPERIOD=NA&amp;VAR:FQLFORMULA=FMA_EVAL_EBITDA&amp;VAR:CURRENCY=NA&amp;VAR:P=NA&amp;VAR:V=11.0","60159&amp;VAR:null=.html"}</definedName>
    <definedName name="_1353__FDSAUDITLINK__" hidden="1">{"fdsup://directions/FAT%20Viewer?VAR:PED=LTM&amp;VAR:AUDIT_MODE=SUMMARY&amp;VAR:PERIOD=FIXED&amp;VAR:AUDIT_ID=00000117&amp;VAR:DATE=20040827&amp;action=UPDATE&amp;creator=factset&amp;DOC_NAME=FAT:FMA_audit_SUMMARY.fat&amp;DISPLAY_STRING=Display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EBITDA&amp;VAR:CHGPERIOD=NA&amp;VAR:FQLFORMULA=FMA_EVAL_EBITDA&amp;VAR:CURRENCY=NA&amp;VAR:P=NA&amp;VAR:V=11.0","60159&amp;VAR:null=.html"}</definedName>
    <definedName name="_1354__FDSAUDITLINK__" localSheetId="1" hidden="1">{"fdsup://directions/FAT%20Viewer?VAR:PED=LTM&amp;VAR:AUDIT_MODE=SUMMARY&amp;VAR:PERIOD=FIXED&amp;VAR:AUDIT_ID=00000117&amp;VAR:DATE=20040826&amp;action=UPDATE&amp;creator=factset&amp;DOC_NAME=FAT:FMA_audit_SUMMARY.fat&amp;DISPLAY_STRING=Display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EBITDA&amp;VAR:CHGPERIOD=NA&amp;VAR:FQLFORMULA=FMA_EVAL_EBITDA&amp;VAR:CURRENCY=NA&amp;VAR:P=NA&amp;VAR:V=11.0","35285&amp;VAR:null=.html"}</definedName>
    <definedName name="_1354__FDSAUDITLINK__" hidden="1">{"fdsup://directions/FAT%20Viewer?VAR:PED=LTM&amp;VAR:AUDIT_MODE=SUMMARY&amp;VAR:PERIOD=FIXED&amp;VAR:AUDIT_ID=00000117&amp;VAR:DATE=20040826&amp;action=UPDATE&amp;creator=factset&amp;DOC_NAME=FAT:FMA_audit_SUMMARY.fat&amp;DISPLAY_STRING=Display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EBITDA&amp;VAR:CHGPERIOD=NA&amp;VAR:FQLFORMULA=FMA_EVAL_EBITDA&amp;VAR:CURRENCY=NA&amp;VAR:P=NA&amp;VAR:V=11.0","35285&amp;VAR:null=.html"}</definedName>
    <definedName name="_1355__FDSAUDITLINK__" localSheetId="1" hidden="1">{"fdsup://directions/FAT%20Viewer?VAR:PED=LTM&amp;VAR:AUDIT_MODE=SUMMARY&amp;VAR:PERIOD=FIXED&amp;VAR:AUDIT_ID=00000117&amp;VAR:DATE=20040825&amp;action=UPDATE&amp;creator=factset&amp;DOC_NAME=FAT:FMA_audit_SUMMARY.fat&amp;DISPLAY_STRING=Display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EBITDA&amp;VAR:CHGPERIOD=NA&amp;VAR:FQLFORMULA=FMA_EVAL_EBITDA&amp;VAR:CURRENCY=NA&amp;VAR:P=NA&amp;VAR:V=11.0","34481&amp;VAR:null=.html"}</definedName>
    <definedName name="_1355__FDSAUDITLINK__" hidden="1">{"fdsup://directions/FAT%20Viewer?VAR:PED=LTM&amp;VAR:AUDIT_MODE=SUMMARY&amp;VAR:PERIOD=FIXED&amp;VAR:AUDIT_ID=00000117&amp;VAR:DATE=20040825&amp;action=UPDATE&amp;creator=factset&amp;DOC_NAME=FAT:FMA_audit_SUMMARY.fat&amp;DISPLAY_STRING=Display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EBITDA&amp;VAR:CHGPERIOD=NA&amp;VAR:FQLFORMULA=FMA_EVAL_EBITDA&amp;VAR:CURRENCY=NA&amp;VAR:P=NA&amp;VAR:V=11.0","34481&amp;VAR:null=.html"}</definedName>
    <definedName name="_1356__FDSAUDITLINK__" localSheetId="1" hidden="1">{"fdsup://directions/FAT%20Viewer?VAR:PED=LTM&amp;VAR:AUDIT_MODE=SUMMARY&amp;VAR:PERIOD=FIXED&amp;VAR:AUDIT_ID=00000117&amp;VAR:DATE=20040824&amp;action=UPDATE&amp;creator=factset&amp;DOC_NAME=FAT:FMA_audit_SUMMARY.fat&amp;DISPLAY_STRING=Display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EBITDA&amp;VAR:CHGPERIOD=NA&amp;VAR:FQLFORMULA=FMA_EVAL_EBITDA&amp;VAR:CURRENCY=NA&amp;VAR:P=NA&amp;VAR:V=10.9","66700&amp;VAR:null=.html"}</definedName>
    <definedName name="_1356__FDSAUDITLINK__" hidden="1">{"fdsup://directions/FAT%20Viewer?VAR:PED=LTM&amp;VAR:AUDIT_MODE=SUMMARY&amp;VAR:PERIOD=FIXED&amp;VAR:AUDIT_ID=00000117&amp;VAR:DATE=20040824&amp;action=UPDATE&amp;creator=factset&amp;DOC_NAME=FAT:FMA_audit_SUMMARY.fat&amp;DISPLAY_STRING=Display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EBITDA&amp;VAR:CHGPERIOD=NA&amp;VAR:FQLFORMULA=FMA_EVAL_EBITDA&amp;VAR:CURRENCY=NA&amp;VAR:P=NA&amp;VAR:V=10.9","66700&amp;VAR:null=.html"}</definedName>
    <definedName name="_1357__FDSAUDITLINK__" localSheetId="1" hidden="1">{"fdsup://directions/FAT%20Viewer?VAR:PED=LTM&amp;VAR:AUDIT_MODE=SUMMARY&amp;VAR:PERIOD=FIXED&amp;VAR:AUDIT_ID=00000117&amp;VAR:DATE=20040823&amp;action=UPDATE&amp;creator=factset&amp;DOC_NAME=FAT:FMA_audit_SUMMARY.fat&amp;DISPLAY_STRING=Display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EBITDA&amp;VAR:CHGPERIOD=NA&amp;VAR:FQLFORMULA=FMA_EVAL_EBITDA&amp;VAR:CURRENCY=NA&amp;VAR:P=NA&amp;VAR:V=10.9","66266&amp;VAR:null=.html"}</definedName>
    <definedName name="_1357__FDSAUDITLINK__" hidden="1">{"fdsup://directions/FAT%20Viewer?VAR:PED=LTM&amp;VAR:AUDIT_MODE=SUMMARY&amp;VAR:PERIOD=FIXED&amp;VAR:AUDIT_ID=00000117&amp;VAR:DATE=20040823&amp;action=UPDATE&amp;creator=factset&amp;DOC_NAME=FAT:FMA_audit_SUMMARY.fat&amp;DISPLAY_STRING=Display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EBITDA&amp;VAR:CHGPERIOD=NA&amp;VAR:FQLFORMULA=FMA_EVAL_EBITDA&amp;VAR:CURRENCY=NA&amp;VAR:P=NA&amp;VAR:V=10.9","66266&amp;VAR:null=.html"}</definedName>
    <definedName name="_1358__FDSAUDITLINK__" localSheetId="1" hidden="1">{"fdsup://directions/FAT%20Viewer?VAR:PED=LTM&amp;VAR:AUDIT_MODE=SUMMARY&amp;VAR:PERIOD=FIXED&amp;VAR:AUDIT_ID=00000117&amp;VAR:DATE=20040820&amp;action=UPDATE&amp;creator=factset&amp;DOC_NAME=FAT:FMA_audit_SUMMARY.fat&amp;DISPLAY_STRING=Display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EBITDA&amp;VAR:CHGPERIOD=NA&amp;VAR:FQLFORMULA=FMA_EVAL_EBITDA&amp;VAR:CURRENCY=NA&amp;VAR:P=NA&amp;VAR:V=10.9","86423&amp;VAR:null=.html"}</definedName>
    <definedName name="_1358__FDSAUDITLINK__" hidden="1">{"fdsup://directions/FAT%20Viewer?VAR:PED=LTM&amp;VAR:AUDIT_MODE=SUMMARY&amp;VAR:PERIOD=FIXED&amp;VAR:AUDIT_ID=00000117&amp;VAR:DATE=20040820&amp;action=UPDATE&amp;creator=factset&amp;DOC_NAME=FAT:FMA_audit_SUMMARY.fat&amp;DISPLAY_STRING=Display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EBITDA&amp;VAR:CHGPERIOD=NA&amp;VAR:FQLFORMULA=FMA_EVAL_EBITDA&amp;VAR:CURRENCY=NA&amp;VAR:P=NA&amp;VAR:V=10.9","86423&amp;VAR:null=.html"}</definedName>
    <definedName name="_1359__FDSAUDITLINK__" localSheetId="1" hidden="1">{"fdsup://directions/FAT%20Viewer?VAR:PED=LTM&amp;VAR:AUDIT_MODE=SUMMARY&amp;VAR:PERIOD=FIXED&amp;VAR:AUDIT_ID=00000117&amp;VAR:DATE=20040819&amp;action=UPDATE&amp;creator=factset&amp;DOC_NAME=FAT:FMA_audit_SUMMARY.fat&amp;DISPLAY_STRING=Display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EBITDA&amp;VAR:CHGPERIOD=NA&amp;VAR:FQLFORMULA=FMA_EVAL_EBITDA&amp;VAR:CURRENCY=NA&amp;VAR:P=NA&amp;VAR:V=10.9","27384&amp;VAR:null=.html"}</definedName>
    <definedName name="_1359__FDSAUDITLINK__" hidden="1">{"fdsup://directions/FAT%20Viewer?VAR:PED=LTM&amp;VAR:AUDIT_MODE=SUMMARY&amp;VAR:PERIOD=FIXED&amp;VAR:AUDIT_ID=00000117&amp;VAR:DATE=20040819&amp;action=UPDATE&amp;creator=factset&amp;DOC_NAME=FAT:FMA_audit_SUMMARY.fat&amp;DISPLAY_STRING=Display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EBITDA&amp;VAR:CHGPERIOD=NA&amp;VAR:FQLFORMULA=FMA_EVAL_EBITDA&amp;VAR:CURRENCY=NA&amp;VAR:P=NA&amp;VAR:V=10.9","27384&amp;VAR:null=.html"}</definedName>
    <definedName name="_136__FDSAUDITLINK__" localSheetId="1" hidden="1">{"fdsup://directions/FAT%20Viewer?VAR:PED=LTM&amp;VAR:AUDIT_MODE=SUMMARY&amp;VAR:PERIOD=FIXED&amp;VAR:AUDIT_ID=00000117&amp;VAR:DATE=20090629&amp;action=UPDATE&amp;creator=factset&amp;DOC_NAME=FAT:FMA_audit_SUMMARY.fat&amp;DISPLAY_STRING=Display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EBITDA&amp;VAR:CHGPERIOD=NA&amp;VAR:FQLFORMULA=FMA_EVAL_EBITDA&amp;VAR:CURRENCY=NA&amp;VAR:P=NA&amp;VAR:V=9.30","1914&amp;VAR:null=.html"}</definedName>
    <definedName name="_136__FDSAUDITLINK__" hidden="1">{"fdsup://directions/FAT%20Viewer?VAR:PED=LTM&amp;VAR:AUDIT_MODE=SUMMARY&amp;VAR:PERIOD=FIXED&amp;VAR:AUDIT_ID=00000117&amp;VAR:DATE=20090629&amp;action=UPDATE&amp;creator=factset&amp;DOC_NAME=FAT:FMA_audit_SUMMARY.fat&amp;DISPLAY_STRING=Display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EBITDA&amp;VAR:CHGPERIOD=NA&amp;VAR:FQLFORMULA=FMA_EVAL_EBITDA&amp;VAR:CURRENCY=NA&amp;VAR:P=NA&amp;VAR:V=9.30","1914&amp;VAR:null=.html"}</definedName>
    <definedName name="_1360__FDSAUDITLINK__" localSheetId="1" hidden="1">{"fdsup://directions/FAT%20Viewer?VAR:PED=LTM&amp;VAR:AUDIT_MODE=SUMMARY&amp;VAR:PERIOD=FIXED&amp;VAR:AUDIT_ID=00000117&amp;VAR:DATE=20040818&amp;action=UPDATE&amp;creator=factset&amp;DOC_NAME=FAT:FMA_audit_SUMMARY.fat&amp;DISPLAY_STRING=Display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EBITDA&amp;VAR:CHGPERIOD=NA&amp;VAR:FQLFORMULA=FMA_EVAL_EBITDA&amp;VAR:CURRENCY=NA&amp;VAR:P=NA&amp;VAR:V=10.9","38680&amp;VAR:null=.html"}</definedName>
    <definedName name="_1360__FDSAUDITLINK__" hidden="1">{"fdsup://directions/FAT%20Viewer?VAR:PED=LTM&amp;VAR:AUDIT_MODE=SUMMARY&amp;VAR:PERIOD=FIXED&amp;VAR:AUDIT_ID=00000117&amp;VAR:DATE=20040818&amp;action=UPDATE&amp;creator=factset&amp;DOC_NAME=FAT:FMA_audit_SUMMARY.fat&amp;DISPLAY_STRING=Display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EBITDA&amp;VAR:CHGPERIOD=NA&amp;VAR:FQLFORMULA=FMA_EVAL_EBITDA&amp;VAR:CURRENCY=NA&amp;VAR:P=NA&amp;VAR:V=10.9","38680&amp;VAR:null=.html"}</definedName>
    <definedName name="_1361__FDSAUDITLINK__" localSheetId="1" hidden="1">{"fdsup://directions/FAT%20Viewer?VAR:PED=LTM&amp;VAR:AUDIT_MODE=SUMMARY&amp;VAR:PERIOD=FIXED&amp;VAR:AUDIT_ID=00000117&amp;VAR:DATE=20040817&amp;action=UPDATE&amp;creator=factset&amp;DOC_NAME=FAT:FMA_audit_SUMMARY.fat&amp;DISPLAY_STRING=Display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EBITDA&amp;VAR:CHGPERIOD=NA&amp;VAR:FQLFORMULA=FMA_EVAL_EBITDA&amp;VAR:CURRENCY=NA&amp;VAR:P=NA&amp;VAR:V=10.8","26867&amp;VAR:null=.html"}</definedName>
    <definedName name="_1361__FDSAUDITLINK__" hidden="1">{"fdsup://directions/FAT%20Viewer?VAR:PED=LTM&amp;VAR:AUDIT_MODE=SUMMARY&amp;VAR:PERIOD=FIXED&amp;VAR:AUDIT_ID=00000117&amp;VAR:DATE=20040817&amp;action=UPDATE&amp;creator=factset&amp;DOC_NAME=FAT:FMA_audit_SUMMARY.fat&amp;DISPLAY_STRING=Display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EBITDA&amp;VAR:CHGPERIOD=NA&amp;VAR:FQLFORMULA=FMA_EVAL_EBITDA&amp;VAR:CURRENCY=NA&amp;VAR:P=NA&amp;VAR:V=10.8","26867&amp;VAR:null=.html"}</definedName>
    <definedName name="_1362__FDSAUDITLINK__" localSheetId="1" hidden="1">{"fdsup://directions/FAT%20Viewer?VAR:PED=LTM&amp;VAR:AUDIT_MODE=SUMMARY&amp;VAR:PERIOD=FIXED&amp;VAR:AUDIT_ID=00000117&amp;VAR:DATE=20040816&amp;action=UPDATE&amp;creator=factset&amp;DOC_NAME=FAT:FMA_audit_SUMMARY.fat&amp;DISPLAY_STRING=Display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EBITDA&amp;VAR:CHGPERIOD=NA&amp;VAR:FQLFORMULA=FMA_EVAL_EBITDA&amp;VAR:CURRENCY=NA&amp;VAR:P=NA&amp;VAR:V=10.8","16086&amp;VAR:null=.html"}</definedName>
    <definedName name="_1362__FDSAUDITLINK__" hidden="1">{"fdsup://directions/FAT%20Viewer?VAR:PED=LTM&amp;VAR:AUDIT_MODE=SUMMARY&amp;VAR:PERIOD=FIXED&amp;VAR:AUDIT_ID=00000117&amp;VAR:DATE=20040816&amp;action=UPDATE&amp;creator=factset&amp;DOC_NAME=FAT:FMA_audit_SUMMARY.fat&amp;DISPLAY_STRING=Display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EBITDA&amp;VAR:CHGPERIOD=NA&amp;VAR:FQLFORMULA=FMA_EVAL_EBITDA&amp;VAR:CURRENCY=NA&amp;VAR:P=NA&amp;VAR:V=10.8","16086&amp;VAR:null=.html"}</definedName>
    <definedName name="_1363__FDSAUDITLINK__" localSheetId="1" hidden="1">{"fdsup://directions/FAT%20Viewer?VAR:PED=LTM&amp;VAR:AUDIT_MODE=SUMMARY&amp;VAR:PERIOD=FIXED&amp;VAR:AUDIT_ID=00000117&amp;VAR:DATE=20040813&amp;action=UPDATE&amp;creator=factset&amp;DOC_NAME=FAT:FMA_audit_SUMMARY.fat&amp;DISPLAY_STRING=Display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EBITDA&amp;VAR:CHGPERIOD=NA&amp;VAR:FQLFORMULA=FMA_EVAL_EBITDA&amp;VAR:CURRENCY=NA&amp;VAR:P=NA&amp;VAR:V=10.7","04612&amp;VAR:null=.html"}</definedName>
    <definedName name="_1363__FDSAUDITLINK__" hidden="1">{"fdsup://directions/FAT%20Viewer?VAR:PED=LTM&amp;VAR:AUDIT_MODE=SUMMARY&amp;VAR:PERIOD=FIXED&amp;VAR:AUDIT_ID=00000117&amp;VAR:DATE=20040813&amp;action=UPDATE&amp;creator=factset&amp;DOC_NAME=FAT:FMA_audit_SUMMARY.fat&amp;DISPLAY_STRING=Display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EBITDA&amp;VAR:CHGPERIOD=NA&amp;VAR:FQLFORMULA=FMA_EVAL_EBITDA&amp;VAR:CURRENCY=NA&amp;VAR:P=NA&amp;VAR:V=10.7","04612&amp;VAR:null=.html"}</definedName>
    <definedName name="_1364__FDSAUDITLINK__" localSheetId="1" hidden="1">{"fdsup://directions/FAT%20Viewer?VAR:PED=LTM&amp;VAR:AUDIT_MODE=SUMMARY&amp;VAR:PERIOD=FIXED&amp;VAR:AUDIT_ID=00000117&amp;VAR:DATE=20040812&amp;action=UPDATE&amp;creator=factset&amp;DOC_NAME=FAT:FMA_audit_SUMMARY.fat&amp;DISPLAY_STRING=Display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EBITDA&amp;VAR:CHGPERIOD=NA&amp;VAR:FQLFORMULA=FMA_EVAL_EBITDA&amp;VAR:CURRENCY=NA&amp;VAR:P=NA&amp;VAR:V=11.2","66916&amp;VAR:null=.html"}</definedName>
    <definedName name="_1364__FDSAUDITLINK__" hidden="1">{"fdsup://directions/FAT%20Viewer?VAR:PED=LTM&amp;VAR:AUDIT_MODE=SUMMARY&amp;VAR:PERIOD=FIXED&amp;VAR:AUDIT_ID=00000117&amp;VAR:DATE=20040812&amp;action=UPDATE&amp;creator=factset&amp;DOC_NAME=FAT:FMA_audit_SUMMARY.fat&amp;DISPLAY_STRING=Display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EBITDA&amp;VAR:CHGPERIOD=NA&amp;VAR:FQLFORMULA=FMA_EVAL_EBITDA&amp;VAR:CURRENCY=NA&amp;VAR:P=NA&amp;VAR:V=11.2","66916&amp;VAR:null=.html"}</definedName>
    <definedName name="_1365__FDSAUDITLINK__" localSheetId="1" hidden="1">{"fdsup://directions/FAT%20Viewer?VAR:PED=LTM&amp;VAR:AUDIT_MODE=SUMMARY&amp;VAR:PERIOD=FIXED&amp;VAR:AUDIT_ID=00000117&amp;VAR:DATE=20040811&amp;action=UPDATE&amp;creator=factset&amp;DOC_NAME=FAT:FMA_audit_SUMMARY.fat&amp;DISPLAY_STRING=Display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EBITDA&amp;VAR:CHGPERIOD=NA&amp;VAR:FQLFORMULA=FMA_EVAL_EBITDA&amp;VAR:CURRENCY=NA&amp;VAR:P=NA&amp;VAR:V=11.3","74523&amp;VAR:null=.html"}</definedName>
    <definedName name="_1365__FDSAUDITLINK__" hidden="1">{"fdsup://directions/FAT%20Viewer?VAR:PED=LTM&amp;VAR:AUDIT_MODE=SUMMARY&amp;VAR:PERIOD=FIXED&amp;VAR:AUDIT_ID=00000117&amp;VAR:DATE=20040811&amp;action=UPDATE&amp;creator=factset&amp;DOC_NAME=FAT:FMA_audit_SUMMARY.fat&amp;DISPLAY_STRING=Display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EBITDA&amp;VAR:CHGPERIOD=NA&amp;VAR:FQLFORMULA=FMA_EVAL_EBITDA&amp;VAR:CURRENCY=NA&amp;VAR:P=NA&amp;VAR:V=11.3","74523&amp;VAR:null=.html"}</definedName>
    <definedName name="_1366__FDSAUDITLINK__" localSheetId="1" hidden="1">{"fdsup://directions/FAT%20Viewer?VAR:PED=LTM&amp;VAR:AUDIT_MODE=SUMMARY&amp;VAR:PERIOD=FIXED&amp;VAR:AUDIT_ID=00000117&amp;VAR:DATE=20040810&amp;action=UPDATE&amp;creator=factset&amp;DOC_NAME=FAT:FMA_audit_SUMMARY.fat&amp;DISPLAY_STRING=Display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EBITDA&amp;VAR:CHGPERIOD=NA&amp;VAR:FQLFORMULA=FMA_EVAL_EBITDA&amp;VAR:CURRENCY=NA&amp;VAR:P=NA&amp;VAR:V=11.4","09730&amp;VAR:null=.html"}</definedName>
    <definedName name="_1366__FDSAUDITLINK__" hidden="1">{"fdsup://directions/FAT%20Viewer?VAR:PED=LTM&amp;VAR:AUDIT_MODE=SUMMARY&amp;VAR:PERIOD=FIXED&amp;VAR:AUDIT_ID=00000117&amp;VAR:DATE=20040810&amp;action=UPDATE&amp;creator=factset&amp;DOC_NAME=FAT:FMA_audit_SUMMARY.fat&amp;DISPLAY_STRING=Display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EBITDA&amp;VAR:CHGPERIOD=NA&amp;VAR:FQLFORMULA=FMA_EVAL_EBITDA&amp;VAR:CURRENCY=NA&amp;VAR:P=NA&amp;VAR:V=11.4","09730&amp;VAR:null=.html"}</definedName>
    <definedName name="_1367__FDSAUDITLINK__" localSheetId="1" hidden="1">{"fdsup://directions/FAT%20Viewer?VAR:PED=LTM&amp;VAR:AUDIT_MODE=SUMMARY&amp;VAR:PERIOD=FIXED&amp;VAR:AUDIT_ID=00000117&amp;VAR:DATE=20040809&amp;action=UPDATE&amp;creator=factset&amp;DOC_NAME=FAT:FMA_audit_SUMMARY.fat&amp;DISPLAY_STRING=Display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EBITDA&amp;VAR:CHGPERIOD=NA&amp;VAR:FQLFORMULA=FMA_EVAL_EBITDA&amp;VAR:CURRENCY=NA&amp;VAR:P=NA&amp;VAR:V=11.2","94462&amp;VAR:null=.html"}</definedName>
    <definedName name="_1367__FDSAUDITLINK__" hidden="1">{"fdsup://directions/FAT%20Viewer?VAR:PED=LTM&amp;VAR:AUDIT_MODE=SUMMARY&amp;VAR:PERIOD=FIXED&amp;VAR:AUDIT_ID=00000117&amp;VAR:DATE=20040809&amp;action=UPDATE&amp;creator=factset&amp;DOC_NAME=FAT:FMA_audit_SUMMARY.fat&amp;DISPLAY_STRING=Display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EBITDA&amp;VAR:CHGPERIOD=NA&amp;VAR:FQLFORMULA=FMA_EVAL_EBITDA&amp;VAR:CURRENCY=NA&amp;VAR:P=NA&amp;VAR:V=11.2","94462&amp;VAR:null=.html"}</definedName>
    <definedName name="_1368__FDSAUDITLINK__" localSheetId="1" hidden="1">{"fdsup://directions/FAT%20Viewer?VAR:PED=LTM&amp;VAR:AUDIT_MODE=SUMMARY&amp;VAR:PERIOD=FIXED&amp;VAR:AUDIT_ID=00000117&amp;VAR:DATE=20040806&amp;action=UPDATE&amp;creator=factset&amp;DOC_NAME=FAT:FMA_audit_SUMMARY.fat&amp;DISPLAY_STRING=Display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EBITDA&amp;VAR:CHGPERIOD=NA&amp;VAR:FQLFORMULA=FMA_EVAL_EBITDA&amp;VAR:CURRENCY=NA&amp;VAR:P=NA&amp;VAR:V=11.2","81805&amp;VAR:null=.html"}</definedName>
    <definedName name="_1368__FDSAUDITLINK__" hidden="1">{"fdsup://directions/FAT%20Viewer?VAR:PED=LTM&amp;VAR:AUDIT_MODE=SUMMARY&amp;VAR:PERIOD=FIXED&amp;VAR:AUDIT_ID=00000117&amp;VAR:DATE=20040806&amp;action=UPDATE&amp;creator=factset&amp;DOC_NAME=FAT:FMA_audit_SUMMARY.fat&amp;DISPLAY_STRING=Display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EBITDA&amp;VAR:CHGPERIOD=NA&amp;VAR:FQLFORMULA=FMA_EVAL_EBITDA&amp;VAR:CURRENCY=NA&amp;VAR:P=NA&amp;VAR:V=11.2","81805&amp;VAR:null=.html"}</definedName>
    <definedName name="_1369__FDSAUDITLINK__" localSheetId="1" hidden="1">{"fdsup://directions/FAT%20Viewer?VAR:PED=LTM&amp;VAR:AUDIT_MODE=SUMMARY&amp;VAR:PERIOD=FIXED&amp;VAR:AUDIT_ID=00000117&amp;VAR:DATE=20040805&amp;action=UPDATE&amp;creator=factset&amp;DOC_NAME=FAT:FMA_audit_SUMMARY.fat&amp;DISPLAY_STRING=Display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EBITDA&amp;VAR:CHGPERIOD=NA&amp;VAR:FQLFORMULA=FMA_EVAL_EBITDA&amp;VAR:CURRENCY=NA&amp;VAR:P=NA&amp;VAR:V=11.4","33298&amp;VAR:null=.html"}</definedName>
    <definedName name="_1369__FDSAUDITLINK__" hidden="1">{"fdsup://directions/FAT%20Viewer?VAR:PED=LTM&amp;VAR:AUDIT_MODE=SUMMARY&amp;VAR:PERIOD=FIXED&amp;VAR:AUDIT_ID=00000117&amp;VAR:DATE=20040805&amp;action=UPDATE&amp;creator=factset&amp;DOC_NAME=FAT:FMA_audit_SUMMARY.fat&amp;DISPLAY_STRING=Display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EBITDA&amp;VAR:CHGPERIOD=NA&amp;VAR:FQLFORMULA=FMA_EVAL_EBITDA&amp;VAR:CURRENCY=NA&amp;VAR:P=NA&amp;VAR:V=11.4","33298&amp;VAR:null=.html"}</definedName>
    <definedName name="_137__FDSAUDITLINK__" localSheetId="1" hidden="1">{"fdsup://directions/FAT%20Viewer?VAR:PED=LTM&amp;VAR:AUDIT_MODE=SUMMARY&amp;VAR:PERIOD=FIXED&amp;VAR:AUDIT_ID=00000117&amp;VAR:DATE=20090626&amp;action=UPDATE&amp;creator=factset&amp;DOC_NAME=FAT:FMA_audit_SUMMARY.fat&amp;DISPLAY_STRING=Display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EBITDA&amp;VAR:CHGPERIOD=NA&amp;VAR:FQLFORMULA=FMA_EVAL_EBITDA&amp;VAR:CURRENCY=NA&amp;VAR:P=NA&amp;VAR:V=9.24","7889&amp;VAR:null=.html"}</definedName>
    <definedName name="_137__FDSAUDITLINK__" hidden="1">{"fdsup://directions/FAT%20Viewer?VAR:PED=LTM&amp;VAR:AUDIT_MODE=SUMMARY&amp;VAR:PERIOD=FIXED&amp;VAR:AUDIT_ID=00000117&amp;VAR:DATE=20090626&amp;action=UPDATE&amp;creator=factset&amp;DOC_NAME=FAT:FMA_audit_SUMMARY.fat&amp;DISPLAY_STRING=Display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EBITDA&amp;VAR:CHGPERIOD=NA&amp;VAR:FQLFORMULA=FMA_EVAL_EBITDA&amp;VAR:CURRENCY=NA&amp;VAR:P=NA&amp;VAR:V=9.24","7889&amp;VAR:null=.html"}</definedName>
    <definedName name="_1370__FDSAUDITLINK__" localSheetId="1" hidden="1">{"fdsup://directions/FAT%20Viewer?VAR:PED=LTM&amp;VAR:AUDIT_MODE=SUMMARY&amp;VAR:PERIOD=FIXED&amp;VAR:AUDIT_ID=00000117&amp;VAR:DATE=20040804&amp;action=UPDATE&amp;creator=factset&amp;DOC_NAME=FAT:FMA_audit_SUMMARY.fat&amp;DISPLAY_STRING=Display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EBITDA&amp;VAR:CHGPERIOD=NA&amp;VAR:FQLFORMULA=FMA_EVAL_EBITDA&amp;VAR:CURRENCY=NA&amp;VAR:P=NA&amp;VAR:V=11.5","91723&amp;VAR:null=.html"}</definedName>
    <definedName name="_1370__FDSAUDITLINK__" hidden="1">{"fdsup://directions/FAT%20Viewer?VAR:PED=LTM&amp;VAR:AUDIT_MODE=SUMMARY&amp;VAR:PERIOD=FIXED&amp;VAR:AUDIT_ID=00000117&amp;VAR:DATE=20040804&amp;action=UPDATE&amp;creator=factset&amp;DOC_NAME=FAT:FMA_audit_SUMMARY.fat&amp;DISPLAY_STRING=Display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EBITDA&amp;VAR:CHGPERIOD=NA&amp;VAR:FQLFORMULA=FMA_EVAL_EBITDA&amp;VAR:CURRENCY=NA&amp;VAR:P=NA&amp;VAR:V=11.5","91723&amp;VAR:null=.html"}</definedName>
    <definedName name="_1371__FDSAUDITLINK__" localSheetId="1" hidden="1">{"fdsup://directions/FAT%20Viewer?VAR:PED=LTM&amp;VAR:AUDIT_MODE=SUMMARY&amp;VAR:PERIOD=FIXED&amp;VAR:AUDIT_ID=00000117&amp;VAR:DATE=20040803&amp;action=UPDATE&amp;creator=factset&amp;DOC_NAME=FAT:FMA_audit_SUMMARY.fat&amp;DISPLAY_STRING=Display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EBITDA&amp;VAR:CHGPERIOD=NA&amp;VAR:FQLFORMULA=FMA_EVAL_EBITDA&amp;VAR:CURRENCY=NA&amp;VAR:P=NA&amp;VAR:V=11.6","05587&amp;VAR:null=.html"}</definedName>
    <definedName name="_1371__FDSAUDITLINK__" hidden="1">{"fdsup://directions/FAT%20Viewer?VAR:PED=LTM&amp;VAR:AUDIT_MODE=SUMMARY&amp;VAR:PERIOD=FIXED&amp;VAR:AUDIT_ID=00000117&amp;VAR:DATE=20040803&amp;action=UPDATE&amp;creator=factset&amp;DOC_NAME=FAT:FMA_audit_SUMMARY.fat&amp;DISPLAY_STRING=Display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EBITDA&amp;VAR:CHGPERIOD=NA&amp;VAR:FQLFORMULA=FMA_EVAL_EBITDA&amp;VAR:CURRENCY=NA&amp;VAR:P=NA&amp;VAR:V=11.6","05587&amp;VAR:null=.html"}</definedName>
    <definedName name="_1372__FDSAUDITLINK__" localSheetId="1" hidden="1">{"fdsup://directions/FAT%20Viewer?VAR:PED=LTM&amp;VAR:AUDIT_MODE=SUMMARY&amp;VAR:PERIOD=FIXED&amp;VAR:AUDIT_ID=00000117&amp;VAR:DATE=20040802&amp;action=UPDATE&amp;creator=factset&amp;DOC_NAME=FAT:FMA_audit_SUMMARY.fat&amp;DISPLAY_STRING=Display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EBITDA&amp;VAR:CHGPERIOD=NA&amp;VAR:FQLFORMULA=FMA_EVAL_EBITDA&amp;VAR:CURRENCY=NA&amp;VAR:P=NA&amp;VAR:V=11.6","68923&amp;VAR:null=.html"}</definedName>
    <definedName name="_1372__FDSAUDITLINK__" hidden="1">{"fdsup://directions/FAT%20Viewer?VAR:PED=LTM&amp;VAR:AUDIT_MODE=SUMMARY&amp;VAR:PERIOD=FIXED&amp;VAR:AUDIT_ID=00000117&amp;VAR:DATE=20040802&amp;action=UPDATE&amp;creator=factset&amp;DOC_NAME=FAT:FMA_audit_SUMMARY.fat&amp;DISPLAY_STRING=Display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EBITDA&amp;VAR:CHGPERIOD=NA&amp;VAR:FQLFORMULA=FMA_EVAL_EBITDA&amp;VAR:CURRENCY=NA&amp;VAR:P=NA&amp;VAR:V=11.6","68923&amp;VAR:null=.html"}</definedName>
    <definedName name="_1373__FDSAUDITLINK__" localSheetId="1" hidden="1">{"fdsup://directions/FAT%20Viewer?VAR:PED=LTM&amp;VAR:AUDIT_MODE=SUMMARY&amp;VAR:PERIOD=FIXED&amp;VAR:AUDIT_ID=00000117&amp;VAR:DATE=20040730&amp;action=UPDATE&amp;creator=factset&amp;DOC_NAME=FAT:FMA_audit_SUMMARY.fat&amp;DISPLAY_STRING=Display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EBITDA&amp;VAR:CHGPERIOD=NA&amp;VAR:FQLFORMULA=FMA_EVAL_EBITDA&amp;VAR:CURRENCY=NA&amp;VAR:P=NA&amp;VAR:V=11.6","29055&amp;VAR:null=.html"}</definedName>
    <definedName name="_1373__FDSAUDITLINK__" hidden="1">{"fdsup://directions/FAT%20Viewer?VAR:PED=LTM&amp;VAR:AUDIT_MODE=SUMMARY&amp;VAR:PERIOD=FIXED&amp;VAR:AUDIT_ID=00000117&amp;VAR:DATE=20040730&amp;action=UPDATE&amp;creator=factset&amp;DOC_NAME=FAT:FMA_audit_SUMMARY.fat&amp;DISPLAY_STRING=Display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EBITDA&amp;VAR:CHGPERIOD=NA&amp;VAR:FQLFORMULA=FMA_EVAL_EBITDA&amp;VAR:CURRENCY=NA&amp;VAR:P=NA&amp;VAR:V=11.6","29055&amp;VAR:null=.html"}</definedName>
    <definedName name="_1374__FDSAUDITLINK__" localSheetId="1" hidden="1">{"fdsup://directions/FAT%20Viewer?VAR:PED=LTM&amp;VAR:AUDIT_MODE=SUMMARY&amp;VAR:PERIOD=FIXED&amp;VAR:AUDIT_ID=00000117&amp;VAR:DATE=20040729&amp;action=UPDATE&amp;creator=factset&amp;DOC_NAME=FAT:FMA_audit_SUMMARY.fat&amp;DISPLAY_STRING=Display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EBITDA&amp;VAR:CHGPERIOD=NA&amp;VAR:FQLFORMULA=FMA_EVAL_EBITDA&amp;VAR:CURRENCY=NA&amp;VAR:P=NA&amp;VAR:V=11.6","16684&amp;VAR:null=.html"}</definedName>
    <definedName name="_1374__FDSAUDITLINK__" hidden="1">{"fdsup://directions/FAT%20Viewer?VAR:PED=LTM&amp;VAR:AUDIT_MODE=SUMMARY&amp;VAR:PERIOD=FIXED&amp;VAR:AUDIT_ID=00000117&amp;VAR:DATE=20040729&amp;action=UPDATE&amp;creator=factset&amp;DOC_NAME=FAT:FMA_audit_SUMMARY.fat&amp;DISPLAY_STRING=Display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EBITDA&amp;VAR:CHGPERIOD=NA&amp;VAR:FQLFORMULA=FMA_EVAL_EBITDA&amp;VAR:CURRENCY=NA&amp;VAR:P=NA&amp;VAR:V=11.6","16684&amp;VAR:null=.html"}</definedName>
    <definedName name="_1375__FDSAUDITLINK__" localSheetId="1" hidden="1">{"fdsup://directions/FAT%20Viewer?VAR:PED=LTM&amp;VAR:AUDIT_MODE=SUMMARY&amp;VAR:PERIOD=FIXED&amp;VAR:AUDIT_ID=00000117&amp;VAR:DATE=20040728&amp;action=UPDATE&amp;creator=factset&amp;DOC_NAME=FAT:FMA_audit_SUMMARY.fat&amp;DISPLAY_STRING=Display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EBITDA&amp;VAR:CHGPERIOD=NA&amp;VAR:FQLFORMULA=FMA_EVAL_EBITDA&amp;VAR:CURRENCY=NA&amp;VAR:P=NA&amp;VAR:V=11.5","67648&amp;VAR:null=.html"}</definedName>
    <definedName name="_1375__FDSAUDITLINK__" hidden="1">{"fdsup://directions/FAT%20Viewer?VAR:PED=LTM&amp;VAR:AUDIT_MODE=SUMMARY&amp;VAR:PERIOD=FIXED&amp;VAR:AUDIT_ID=00000117&amp;VAR:DATE=20040728&amp;action=UPDATE&amp;creator=factset&amp;DOC_NAME=FAT:FMA_audit_SUMMARY.fat&amp;DISPLAY_STRING=Display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EBITDA&amp;VAR:CHGPERIOD=NA&amp;VAR:FQLFORMULA=FMA_EVAL_EBITDA&amp;VAR:CURRENCY=NA&amp;VAR:P=NA&amp;VAR:V=11.5","67648&amp;VAR:null=.html"}</definedName>
    <definedName name="_1376__FDSAUDITLINK__" localSheetId="1" hidden="1">{"fdsup://directions/FAT%20Viewer?VAR:PED=LTM&amp;VAR:AUDIT_MODE=SUMMARY&amp;VAR:PERIOD=FIXED&amp;VAR:AUDIT_ID=00000117&amp;VAR:DATE=20040727&amp;action=UPDATE&amp;creator=factset&amp;DOC_NAME=FAT:FMA_audit_SUMMARY.fat&amp;DISPLAY_STRING=Display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EBITDA&amp;VAR:CHGPERIOD=NA&amp;VAR:FQLFORMULA=FMA_EVAL_EBITDA&amp;VAR:CURRENCY=NA&amp;VAR:P=NA&amp;VAR:V=11.5","61074&amp;VAR:null=.html"}</definedName>
    <definedName name="_1376__FDSAUDITLINK__" hidden="1">{"fdsup://directions/FAT%20Viewer?VAR:PED=LTM&amp;VAR:AUDIT_MODE=SUMMARY&amp;VAR:PERIOD=FIXED&amp;VAR:AUDIT_ID=00000117&amp;VAR:DATE=20040727&amp;action=UPDATE&amp;creator=factset&amp;DOC_NAME=FAT:FMA_audit_SUMMARY.fat&amp;DISPLAY_STRING=Display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EBITDA&amp;VAR:CHGPERIOD=NA&amp;VAR:FQLFORMULA=FMA_EVAL_EBITDA&amp;VAR:CURRENCY=NA&amp;VAR:P=NA&amp;VAR:V=11.5","61074&amp;VAR:null=.html"}</definedName>
    <definedName name="_1377__FDSAUDITLINK__" localSheetId="1" hidden="1">{"fdsup://directions/FAT%20Viewer?VAR:PED=LTM&amp;VAR:AUDIT_MODE=SUMMARY&amp;VAR:PERIOD=FIXED&amp;VAR:AUDIT_ID=00000117&amp;VAR:DATE=20040726&amp;action=UPDATE&amp;creator=factset&amp;DOC_NAME=FAT:FMA_audit_SUMMARY.fat&amp;DISPLAY_STRING=Display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EBITDA&amp;VAR:CHGPERIOD=NA&amp;VAR:FQLFORMULA=FMA_EVAL_EBITDA&amp;VAR:CURRENCY=NA&amp;VAR:P=NA&amp;VAR:V=11.4","54649&amp;VAR:null=.html"}</definedName>
    <definedName name="_1377__FDSAUDITLINK__" hidden="1">{"fdsup://directions/FAT%20Viewer?VAR:PED=LTM&amp;VAR:AUDIT_MODE=SUMMARY&amp;VAR:PERIOD=FIXED&amp;VAR:AUDIT_ID=00000117&amp;VAR:DATE=20040726&amp;action=UPDATE&amp;creator=factset&amp;DOC_NAME=FAT:FMA_audit_SUMMARY.fat&amp;DISPLAY_STRING=Display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EBITDA&amp;VAR:CHGPERIOD=NA&amp;VAR:FQLFORMULA=FMA_EVAL_EBITDA&amp;VAR:CURRENCY=NA&amp;VAR:P=NA&amp;VAR:V=11.4","54649&amp;VAR:null=.html"}</definedName>
    <definedName name="_1378__FDSAUDITLINK__" localSheetId="1" hidden="1">{"fdsup://directions/FAT%20Viewer?VAR:PED=LTM&amp;VAR:AUDIT_MODE=SUMMARY&amp;VAR:PERIOD=FIXED&amp;VAR:AUDIT_ID=00000117&amp;VAR:DATE=20040723&amp;action=UPDATE&amp;creator=factset&amp;DOC_NAME=FAT:FMA_audit_SUMMARY.fat&amp;DISPLAY_STRING=Display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EBITDA&amp;VAR:CHGPERIOD=NA&amp;VAR:FQLFORMULA=FMA_EVAL_EBITDA&amp;VAR:CURRENCY=NA&amp;VAR:P=NA&amp;VAR:V=11.4","79001&amp;VAR:null=.html"}</definedName>
    <definedName name="_1378__FDSAUDITLINK__" hidden="1">{"fdsup://directions/FAT%20Viewer?VAR:PED=LTM&amp;VAR:AUDIT_MODE=SUMMARY&amp;VAR:PERIOD=FIXED&amp;VAR:AUDIT_ID=00000117&amp;VAR:DATE=20040723&amp;action=UPDATE&amp;creator=factset&amp;DOC_NAME=FAT:FMA_audit_SUMMARY.fat&amp;DISPLAY_STRING=Display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EBITDA&amp;VAR:CHGPERIOD=NA&amp;VAR:FQLFORMULA=FMA_EVAL_EBITDA&amp;VAR:CURRENCY=NA&amp;VAR:P=NA&amp;VAR:V=11.4","79001&amp;VAR:null=.html"}</definedName>
    <definedName name="_1379__FDSAUDITLINK__" localSheetId="1" hidden="1">{"fdsup://directions/FAT%20Viewer?VAR:PED=LTM&amp;VAR:AUDIT_MODE=SUMMARY&amp;VAR:PERIOD=FIXED&amp;VAR:AUDIT_ID=00000117&amp;VAR:DATE=20040722&amp;action=UPDATE&amp;creator=factset&amp;DOC_NAME=FAT:FMA_audit_SUMMARY.fat&amp;DISPLAY_STRING=Display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EBITDA&amp;VAR:CHGPERIOD=NA&amp;VAR:FQLFORMULA=FMA_EVAL_EBITDA&amp;VAR:CURRENCY=NA&amp;VAR:P=NA&amp;VAR:V=11.5","79360&amp;VAR:null=.html"}</definedName>
    <definedName name="_1379__FDSAUDITLINK__" hidden="1">{"fdsup://directions/FAT%20Viewer?VAR:PED=LTM&amp;VAR:AUDIT_MODE=SUMMARY&amp;VAR:PERIOD=FIXED&amp;VAR:AUDIT_ID=00000117&amp;VAR:DATE=20040722&amp;action=UPDATE&amp;creator=factset&amp;DOC_NAME=FAT:FMA_audit_SUMMARY.fat&amp;DISPLAY_STRING=Display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EBITDA&amp;VAR:CHGPERIOD=NA&amp;VAR:FQLFORMULA=FMA_EVAL_EBITDA&amp;VAR:CURRENCY=NA&amp;VAR:P=NA&amp;VAR:V=11.5","79360&amp;VAR:null=.html"}</definedName>
    <definedName name="_138__FDSAUDITLINK__" localSheetId="1" hidden="1">{"fdsup://directions/FAT%20Viewer?VAR:PED=LTM&amp;VAR:AUDIT_MODE=SUMMARY&amp;VAR:PERIOD=FIXED&amp;VAR:AUDIT_ID=00000117&amp;VAR:DATE=20090625&amp;action=UPDATE&amp;creator=factset&amp;DOC_NAME=FAT:FMA_audit_SUMMARY.fat&amp;DISPLAY_STRING=Display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EBITDA&amp;VAR:CHGPERIOD=NA&amp;VAR:FQLFORMULA=FMA_EVAL_EBITDA&amp;VAR:CURRENCY=NA&amp;VAR:P=NA&amp;VAR:V=9.26","0816&amp;VAR:null=.html"}</definedName>
    <definedName name="_138__FDSAUDITLINK__" hidden="1">{"fdsup://directions/FAT%20Viewer?VAR:PED=LTM&amp;VAR:AUDIT_MODE=SUMMARY&amp;VAR:PERIOD=FIXED&amp;VAR:AUDIT_ID=00000117&amp;VAR:DATE=20090625&amp;action=UPDATE&amp;creator=factset&amp;DOC_NAME=FAT:FMA_audit_SUMMARY.fat&amp;DISPLAY_STRING=Display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EBITDA&amp;VAR:CHGPERIOD=NA&amp;VAR:FQLFORMULA=FMA_EVAL_EBITDA&amp;VAR:CURRENCY=NA&amp;VAR:P=NA&amp;VAR:V=9.26","0816&amp;VAR:null=.html"}</definedName>
    <definedName name="_1380__FDSAUDITLINK__" localSheetId="1" hidden="1">{"fdsup://directions/FAT%20Viewer?VAR:PED=LTM&amp;VAR:AUDIT_MODE=SUMMARY&amp;VAR:PERIOD=FIXED&amp;VAR:AUDIT_ID=00000117&amp;VAR:DATE=20040721&amp;action=UPDATE&amp;creator=factset&amp;DOC_NAME=FAT:FMA_audit_SUMMARY.fat&amp;DISPLAY_STRING=Display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EBITDA&amp;VAR:CHGPERIOD=NA&amp;VAR:FQLFORMULA=FMA_EVAL_EBITDA&amp;VAR:CURRENCY=NA&amp;VAR:P=NA&amp;VAR:V=11.5","51253&amp;VAR:null=.html"}</definedName>
    <definedName name="_1380__FDSAUDITLINK__" hidden="1">{"fdsup://directions/FAT%20Viewer?VAR:PED=LTM&amp;VAR:AUDIT_MODE=SUMMARY&amp;VAR:PERIOD=FIXED&amp;VAR:AUDIT_ID=00000117&amp;VAR:DATE=20040721&amp;action=UPDATE&amp;creator=factset&amp;DOC_NAME=FAT:FMA_audit_SUMMARY.fat&amp;DISPLAY_STRING=Display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EBITDA&amp;VAR:CHGPERIOD=NA&amp;VAR:FQLFORMULA=FMA_EVAL_EBITDA&amp;VAR:CURRENCY=NA&amp;VAR:P=NA&amp;VAR:V=11.5","51253&amp;VAR:null=.html"}</definedName>
    <definedName name="_1381__FDSAUDITLINK__" localSheetId="1" hidden="1">{"fdsup://directions/FAT%20Viewer?VAR:PED=LTM&amp;VAR:AUDIT_MODE=SUMMARY&amp;VAR:PERIOD=FIXED&amp;VAR:AUDIT_ID=00000117&amp;VAR:DATE=20040720&amp;action=UPDATE&amp;creator=factset&amp;DOC_NAME=FAT:FMA_audit_SUMMARY.fat&amp;DISPLAY_STRING=Display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EBITDA&amp;VAR:CHGPERIOD=NA&amp;VAR:FQLFORMULA=FMA_EVAL_EBITDA&amp;VAR:CURRENCY=NA&amp;VAR:P=NA&amp;VAR:V=11.6","82730&amp;VAR:null=.html"}</definedName>
    <definedName name="_1381__FDSAUDITLINK__" hidden="1">{"fdsup://directions/FAT%20Viewer?VAR:PED=LTM&amp;VAR:AUDIT_MODE=SUMMARY&amp;VAR:PERIOD=FIXED&amp;VAR:AUDIT_ID=00000117&amp;VAR:DATE=20040720&amp;action=UPDATE&amp;creator=factset&amp;DOC_NAME=FAT:FMA_audit_SUMMARY.fat&amp;DISPLAY_STRING=Display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EBITDA&amp;VAR:CHGPERIOD=NA&amp;VAR:FQLFORMULA=FMA_EVAL_EBITDA&amp;VAR:CURRENCY=NA&amp;VAR:P=NA&amp;VAR:V=11.6","82730&amp;VAR:null=.html"}</definedName>
    <definedName name="_1382__FDSAUDITLINK__" localSheetId="1" hidden="1">{"fdsup://directions/FAT%20Viewer?VAR:PED=LTM&amp;VAR:AUDIT_MODE=SUMMARY&amp;VAR:PERIOD=FIXED&amp;VAR:AUDIT_ID=00000117&amp;VAR:DATE=20040719&amp;action=UPDATE&amp;creator=factset&amp;DOC_NAME=FAT:FMA_audit_SUMMARY.fat&amp;DISPLAY_STRING=Display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EBITDA&amp;VAR:CHGPERIOD=NA&amp;VAR:FQLFORMULA=FMA_EVAL_EBITDA&amp;VAR:CURRENCY=NA&amp;VAR:P=NA&amp;VAR:V=11.6","09592&amp;VAR:null=.html"}</definedName>
    <definedName name="_1382__FDSAUDITLINK__" hidden="1">{"fdsup://directions/FAT%20Viewer?VAR:PED=LTM&amp;VAR:AUDIT_MODE=SUMMARY&amp;VAR:PERIOD=FIXED&amp;VAR:AUDIT_ID=00000117&amp;VAR:DATE=20040719&amp;action=UPDATE&amp;creator=factset&amp;DOC_NAME=FAT:FMA_audit_SUMMARY.fat&amp;DISPLAY_STRING=Display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EBITDA&amp;VAR:CHGPERIOD=NA&amp;VAR:FQLFORMULA=FMA_EVAL_EBITDA&amp;VAR:CURRENCY=NA&amp;VAR:P=NA&amp;VAR:V=11.6","09592&amp;VAR:null=.html"}</definedName>
    <definedName name="_1383__FDSAUDITLINK__" localSheetId="1" hidden="1">{"fdsup://directions/FAT%20Viewer?VAR:PED=LTM&amp;VAR:AUDIT_MODE=SUMMARY&amp;VAR:PERIOD=FIXED&amp;VAR:AUDIT_ID=00000117&amp;VAR:DATE=20040716&amp;action=UPDATE&amp;creator=factset&amp;DOC_NAME=FAT:FMA_audit_SUMMARY.fat&amp;DISPLAY_STRING=Display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EBITDA&amp;VAR:CHGPERIOD=NA&amp;VAR:FQLFORMULA=FMA_EVAL_EBITDA&amp;VAR:CURRENCY=NA&amp;VAR:P=NA&amp;VAR:V=11.6","24647&amp;VAR:null=.html"}</definedName>
    <definedName name="_1383__FDSAUDITLINK__" hidden="1">{"fdsup://directions/FAT%20Viewer?VAR:PED=LTM&amp;VAR:AUDIT_MODE=SUMMARY&amp;VAR:PERIOD=FIXED&amp;VAR:AUDIT_ID=00000117&amp;VAR:DATE=20040716&amp;action=UPDATE&amp;creator=factset&amp;DOC_NAME=FAT:FMA_audit_SUMMARY.fat&amp;DISPLAY_STRING=Display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EBITDA&amp;VAR:CHGPERIOD=NA&amp;VAR:FQLFORMULA=FMA_EVAL_EBITDA&amp;VAR:CURRENCY=NA&amp;VAR:P=NA&amp;VAR:V=11.6","24647&amp;VAR:null=.html"}</definedName>
    <definedName name="_1384__FDSAUDITLINK__" localSheetId="1" hidden="1">{"fdsup://directions/FAT%20Viewer?VAR:PED=LTM&amp;VAR:AUDIT_MODE=SUMMARY&amp;VAR:PERIOD=FIXED&amp;VAR:AUDIT_ID=00000117&amp;VAR:DATE=20040715&amp;action=UPDATE&amp;creator=factset&amp;DOC_NAME=FAT:FMA_audit_SUMMARY.fat&amp;DISPLAY_STRING=Display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EBITDA&amp;VAR:CHGPERIOD=NA&amp;VAR:FQLFORMULA=FMA_EVAL_EBITDA&amp;VAR:CURRENCY=NA&amp;VAR:P=NA&amp;VAR:V=11.6","77446&amp;VAR:null=.html"}</definedName>
    <definedName name="_1384__FDSAUDITLINK__" hidden="1">{"fdsup://directions/FAT%20Viewer?VAR:PED=LTM&amp;VAR:AUDIT_MODE=SUMMARY&amp;VAR:PERIOD=FIXED&amp;VAR:AUDIT_ID=00000117&amp;VAR:DATE=20040715&amp;action=UPDATE&amp;creator=factset&amp;DOC_NAME=FAT:FMA_audit_SUMMARY.fat&amp;DISPLAY_STRING=Display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EBITDA&amp;VAR:CHGPERIOD=NA&amp;VAR:FQLFORMULA=FMA_EVAL_EBITDA&amp;VAR:CURRENCY=NA&amp;VAR:P=NA&amp;VAR:V=11.6","77446&amp;VAR:null=.html"}</definedName>
    <definedName name="_1385__FDSAUDITLINK__" localSheetId="1" hidden="1">{"fdsup://directions/FAT%20Viewer?VAR:PED=LTM&amp;VAR:AUDIT_MODE=SUMMARY&amp;VAR:PERIOD=FIXED&amp;VAR:AUDIT_ID=00000117&amp;VAR:DATE=20040714&amp;action=UPDATE&amp;creator=factset&amp;DOC_NAME=FAT:FMA_audit_SUMMARY.fat&amp;DISPLAY_STRING=Display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EBITDA&amp;VAR:CHGPERIOD=NA&amp;VAR:FQLFORMULA=FMA_EVAL_EBITDA&amp;VAR:CURRENCY=NA&amp;VAR:P=NA&amp;VAR:V=11.7","08669&amp;VAR:null=.html"}</definedName>
    <definedName name="_1385__FDSAUDITLINK__" hidden="1">{"fdsup://directions/FAT%20Viewer?VAR:PED=LTM&amp;VAR:AUDIT_MODE=SUMMARY&amp;VAR:PERIOD=FIXED&amp;VAR:AUDIT_ID=00000117&amp;VAR:DATE=20040714&amp;action=UPDATE&amp;creator=factset&amp;DOC_NAME=FAT:FMA_audit_SUMMARY.fat&amp;DISPLAY_STRING=Display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EBITDA&amp;VAR:CHGPERIOD=NA&amp;VAR:FQLFORMULA=FMA_EVAL_EBITDA&amp;VAR:CURRENCY=NA&amp;VAR:P=NA&amp;VAR:V=11.7","08669&amp;VAR:null=.html"}</definedName>
    <definedName name="_1386__FDSAUDITLINK__" localSheetId="1" hidden="1">{"fdsup://directions/FAT%20Viewer?VAR:PED=LTM&amp;VAR:AUDIT_MODE=SUMMARY&amp;VAR:PERIOD=FIXED&amp;VAR:AUDIT_ID=00000117&amp;VAR:DATE=20040713&amp;action=UPDATE&amp;creator=factset&amp;DOC_NAME=FAT:FMA_audit_SUMMARY.fat&amp;DISPLAY_STRING=Display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EBITDA&amp;VAR:CHGPERIOD=NA&amp;VAR:FQLFORMULA=FMA_EVAL_EBITDA&amp;VAR:CURRENCY=NA&amp;VAR:P=NA&amp;VAR:V=11.7","59936&amp;VAR:null=.html"}</definedName>
    <definedName name="_1386__FDSAUDITLINK__" hidden="1">{"fdsup://directions/FAT%20Viewer?VAR:PED=LTM&amp;VAR:AUDIT_MODE=SUMMARY&amp;VAR:PERIOD=FIXED&amp;VAR:AUDIT_ID=00000117&amp;VAR:DATE=20040713&amp;action=UPDATE&amp;creator=factset&amp;DOC_NAME=FAT:FMA_audit_SUMMARY.fat&amp;DISPLAY_STRING=Display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EBITDA&amp;VAR:CHGPERIOD=NA&amp;VAR:FQLFORMULA=FMA_EVAL_EBITDA&amp;VAR:CURRENCY=NA&amp;VAR:P=NA&amp;VAR:V=11.7","59936&amp;VAR:null=.html"}</definedName>
    <definedName name="_1387__FDSAUDITLINK__" localSheetId="1" hidden="1">{"fdsup://directions/FAT%20Viewer?VAR:PED=LTM&amp;VAR:AUDIT_MODE=SUMMARY&amp;VAR:PERIOD=FIXED&amp;VAR:AUDIT_ID=00000117&amp;VAR:DATE=20040712&amp;action=UPDATE&amp;creator=factset&amp;DOC_NAME=FAT:FMA_audit_SUMMARY.fat&amp;DISPLAY_STRING=Display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EBITDA&amp;VAR:CHGPERIOD=NA&amp;VAR:FQLFORMULA=FMA_EVAL_EBITDA&amp;VAR:CURRENCY=NA&amp;VAR:P=NA&amp;VAR:V=11.7","54669&amp;VAR:null=.html"}</definedName>
    <definedName name="_1387__FDSAUDITLINK__" hidden="1">{"fdsup://directions/FAT%20Viewer?VAR:PED=LTM&amp;VAR:AUDIT_MODE=SUMMARY&amp;VAR:PERIOD=FIXED&amp;VAR:AUDIT_ID=00000117&amp;VAR:DATE=20040712&amp;action=UPDATE&amp;creator=factset&amp;DOC_NAME=FAT:FMA_audit_SUMMARY.fat&amp;DISPLAY_STRING=Display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EBITDA&amp;VAR:CHGPERIOD=NA&amp;VAR:FQLFORMULA=FMA_EVAL_EBITDA&amp;VAR:CURRENCY=NA&amp;VAR:P=NA&amp;VAR:V=11.7","54669&amp;VAR:null=.html"}</definedName>
    <definedName name="_1388__FDSAUDITLINK__" localSheetId="1" hidden="1">{"fdsup://directions/FAT%20Viewer?VAR:PED=LTM&amp;VAR:AUDIT_MODE=SUMMARY&amp;VAR:PERIOD=FIXED&amp;VAR:AUDIT_ID=00000117&amp;VAR:DATE=20040709&amp;action=UPDATE&amp;creator=factset&amp;DOC_NAME=FAT:FMA_audit_SUMMARY.fat&amp;DISPLAY_STRING=Display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EBITDA&amp;VAR:CHGPERIOD=NA&amp;VAR:FQLFORMULA=FMA_EVAL_EBITDA&amp;VAR:CURRENCY=NA&amp;VAR:P=NA&amp;VAR:V=11.7","52371&amp;VAR:null=.html"}</definedName>
    <definedName name="_1388__FDSAUDITLINK__" hidden="1">{"fdsup://directions/FAT%20Viewer?VAR:PED=LTM&amp;VAR:AUDIT_MODE=SUMMARY&amp;VAR:PERIOD=FIXED&amp;VAR:AUDIT_ID=00000117&amp;VAR:DATE=20040709&amp;action=UPDATE&amp;creator=factset&amp;DOC_NAME=FAT:FMA_audit_SUMMARY.fat&amp;DISPLAY_STRING=Display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EBITDA&amp;VAR:CHGPERIOD=NA&amp;VAR:FQLFORMULA=FMA_EVAL_EBITDA&amp;VAR:CURRENCY=NA&amp;VAR:P=NA&amp;VAR:V=11.7","52371&amp;VAR:null=.html"}</definedName>
    <definedName name="_1389__FDSAUDITLINK__" localSheetId="1" hidden="1">{"fdsup://directions/FAT%20Viewer?VAR:PED=LTM&amp;VAR:AUDIT_MODE=SUMMARY&amp;VAR:PERIOD=FIXED&amp;VAR:AUDIT_ID=00000117&amp;VAR:DATE=20040708&amp;action=UPDATE&amp;creator=factset&amp;DOC_NAME=FAT:FMA_audit_SUMMARY.fat&amp;DISPLAY_STRING=Display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EBITDA&amp;VAR:CHGPERIOD=NA&amp;VAR:FQLFORMULA=FMA_EVAL_EBITDA&amp;VAR:CURRENCY=NA&amp;VAR:P=NA&amp;VAR:V=11.7","16303&amp;VAR:null=.html"}</definedName>
    <definedName name="_1389__FDSAUDITLINK__" hidden="1">{"fdsup://directions/FAT%20Viewer?VAR:PED=LTM&amp;VAR:AUDIT_MODE=SUMMARY&amp;VAR:PERIOD=FIXED&amp;VAR:AUDIT_ID=00000117&amp;VAR:DATE=20040708&amp;action=UPDATE&amp;creator=factset&amp;DOC_NAME=FAT:FMA_audit_SUMMARY.fat&amp;DISPLAY_STRING=Display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EBITDA&amp;VAR:CHGPERIOD=NA&amp;VAR:FQLFORMULA=FMA_EVAL_EBITDA&amp;VAR:CURRENCY=NA&amp;VAR:P=NA&amp;VAR:V=11.7","16303&amp;VAR:null=.html"}</definedName>
    <definedName name="_139__FDSAUDITLINK__" localSheetId="1" hidden="1">{"fdsup://directions/FAT%20Viewer?VAR:PED=LTM&amp;VAR:AUDIT_MODE=SUMMARY&amp;VAR:PERIOD=FIXED&amp;VAR:AUDIT_ID=00000117&amp;VAR:DATE=20090624&amp;action=UPDATE&amp;creator=factset&amp;DOC_NAME=FAT:FMA_audit_SUMMARY.fat&amp;DISPLAY_STRING=Display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EBITDA&amp;VAR:CHGPERIOD=NA&amp;VAR:FQLFORMULA=FMA_EVAL_EBITDA&amp;VAR:CURRENCY=NA&amp;VAR:P=NA&amp;VAR:V=9.12","0813&amp;VAR:null=.html"}</definedName>
    <definedName name="_139__FDSAUDITLINK__" hidden="1">{"fdsup://directions/FAT%20Viewer?VAR:PED=LTM&amp;VAR:AUDIT_MODE=SUMMARY&amp;VAR:PERIOD=FIXED&amp;VAR:AUDIT_ID=00000117&amp;VAR:DATE=20090624&amp;action=UPDATE&amp;creator=factset&amp;DOC_NAME=FAT:FMA_audit_SUMMARY.fat&amp;DISPLAY_STRING=Display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EBITDA&amp;VAR:CHGPERIOD=NA&amp;VAR:FQLFORMULA=FMA_EVAL_EBITDA&amp;VAR:CURRENCY=NA&amp;VAR:P=NA&amp;VAR:V=9.12","0813&amp;VAR:null=.html"}</definedName>
    <definedName name="_1390__FDSAUDITLINK__" localSheetId="1" hidden="1">{"fdsup://directions/FAT%20Viewer?VAR:PED=LTM&amp;VAR:AUDIT_MODE=SUMMARY&amp;VAR:PERIOD=FIXED&amp;VAR:AUDIT_ID=00000117&amp;VAR:DATE=20040707&amp;action=UPDATE&amp;creator=factset&amp;DOC_NAME=FAT:FMA_audit_SUMMARY.fat&amp;DISPLAY_STRING=Display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EBITDA&amp;VAR:CHGPERIOD=NA&amp;VAR:FQLFORMULA=FMA_EVAL_EBITDA&amp;VAR:CURRENCY=NA&amp;VAR:P=NA&amp;VAR:V=11.7","99661&amp;VAR:null=.html"}</definedName>
    <definedName name="_1390__FDSAUDITLINK__" hidden="1">{"fdsup://directions/FAT%20Viewer?VAR:PED=LTM&amp;VAR:AUDIT_MODE=SUMMARY&amp;VAR:PERIOD=FIXED&amp;VAR:AUDIT_ID=00000117&amp;VAR:DATE=20040707&amp;action=UPDATE&amp;creator=factset&amp;DOC_NAME=FAT:FMA_audit_SUMMARY.fat&amp;DISPLAY_STRING=Display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EBITDA&amp;VAR:CHGPERIOD=NA&amp;VAR:FQLFORMULA=FMA_EVAL_EBITDA&amp;VAR:CURRENCY=NA&amp;VAR:P=NA&amp;VAR:V=11.7","99661&amp;VAR:null=.html"}</definedName>
    <definedName name="_1391__FDSAUDITLINK__" localSheetId="1" hidden="1">{"fdsup://directions/FAT%20Viewer?VAR:PED=LTM&amp;VAR:AUDIT_MODE=SUMMARY&amp;VAR:PERIOD=FIXED&amp;VAR:AUDIT_ID=00000117&amp;VAR:DATE=20040706&amp;action=UPDATE&amp;creator=factset&amp;DOC_NAME=FAT:FMA_audit_SUMMARY.fat&amp;DISPLAY_STRING=Display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EBITDA&amp;VAR:CHGPERIOD=NA&amp;VAR:FQLFORMULA=FMA_EVAL_EBITDA&amp;VAR:CURRENCY=NA&amp;VAR:P=NA&amp;VAR:V=11.7","79871&amp;VAR:null=.html"}</definedName>
    <definedName name="_1391__FDSAUDITLINK__" hidden="1">{"fdsup://directions/FAT%20Viewer?VAR:PED=LTM&amp;VAR:AUDIT_MODE=SUMMARY&amp;VAR:PERIOD=FIXED&amp;VAR:AUDIT_ID=00000117&amp;VAR:DATE=20040706&amp;action=UPDATE&amp;creator=factset&amp;DOC_NAME=FAT:FMA_audit_SUMMARY.fat&amp;DISPLAY_STRING=Display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EBITDA&amp;VAR:CHGPERIOD=NA&amp;VAR:FQLFORMULA=FMA_EVAL_EBITDA&amp;VAR:CURRENCY=NA&amp;VAR:P=NA&amp;VAR:V=11.7","79871&amp;VAR:null=.html"}</definedName>
    <definedName name="_1392__FDSAUDITLINK__" localSheetId="1" hidden="1">{"fdsup://directions/FAT%20Viewer?VAR:PED=LTM&amp;VAR:AUDIT_MODE=SUMMARY&amp;VAR:PERIOD=FIXED&amp;VAR:AUDIT_ID=00000117&amp;VAR:DATE=20040702&amp;action=UPDATE&amp;creator=factset&amp;DOC_NAME=FAT:FMA_audit_SUMMARY.fat&amp;DISPLAY_STRING=Display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EBITDA&amp;VAR:CHGPERIOD=NA&amp;VAR:FQLFORMULA=FMA_EVAL_EBITDA&amp;VAR:CURRENCY=NA&amp;VAR:P=NA&amp;VAR:V=11.8","48837&amp;VAR:null=.html"}</definedName>
    <definedName name="_1392__FDSAUDITLINK__" hidden="1">{"fdsup://directions/FAT%20Viewer?VAR:PED=LTM&amp;VAR:AUDIT_MODE=SUMMARY&amp;VAR:PERIOD=FIXED&amp;VAR:AUDIT_ID=00000117&amp;VAR:DATE=20040702&amp;action=UPDATE&amp;creator=factset&amp;DOC_NAME=FAT:FMA_audit_SUMMARY.fat&amp;DISPLAY_STRING=Display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EBITDA&amp;VAR:CHGPERIOD=NA&amp;VAR:FQLFORMULA=FMA_EVAL_EBITDA&amp;VAR:CURRENCY=NA&amp;VAR:P=NA&amp;VAR:V=11.8","48837&amp;VAR:null=.html"}</definedName>
    <definedName name="_1393__FDSAUDITLINK__" localSheetId="1" hidden="1">{"fdsup://directions/FAT%20Viewer?VAR:PED=LTM&amp;VAR:AUDIT_MODE=SUMMARY&amp;VAR:PERIOD=FIXED&amp;VAR:AUDIT_ID=00000117&amp;VAR:DATE=20040701&amp;action=UPDATE&amp;creator=factset&amp;DOC_NAME=FAT:FMA_audit_SUMMARY.fat&amp;DISPLAY_STRING=Display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EBITDA&amp;VAR:CHGPERIOD=NA&amp;VAR:FQLFORMULA=FMA_EVAL_EBITDA&amp;VAR:CURRENCY=NA&amp;VAR:P=NA&amp;VAR:V=11.8","85133&amp;VAR:null=.html"}</definedName>
    <definedName name="_1393__FDSAUDITLINK__" hidden="1">{"fdsup://directions/FAT%20Viewer?VAR:PED=LTM&amp;VAR:AUDIT_MODE=SUMMARY&amp;VAR:PERIOD=FIXED&amp;VAR:AUDIT_ID=00000117&amp;VAR:DATE=20040701&amp;action=UPDATE&amp;creator=factset&amp;DOC_NAME=FAT:FMA_audit_SUMMARY.fat&amp;DISPLAY_STRING=Display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EBITDA&amp;VAR:CHGPERIOD=NA&amp;VAR:FQLFORMULA=FMA_EVAL_EBITDA&amp;VAR:CURRENCY=NA&amp;VAR:P=NA&amp;VAR:V=11.8","85133&amp;VAR:null=.html"}</definedName>
    <definedName name="_1394__FDSAUDITLINK__" localSheetId="1" hidden="1">{"fdsup://directions/FAT%20Viewer?VAR:PED=LTM&amp;VAR:AUDIT_MODE=SUMMARY&amp;VAR:PERIOD=FIXED&amp;VAR:AUDIT_ID=00000117&amp;VAR:DATE=20040630&amp;action=UPDATE&amp;creator=factset&amp;DOC_NAME=FAT:FMA_audit_SUMMARY.fat&amp;DISPLAY_STRING=Display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EBITDA&amp;VAR:CHGPERIOD=NA&amp;VAR:FQLFORMULA=FMA_EVAL_EBITDA&amp;VAR:CURRENCY=NA&amp;VAR:P=NA&amp;VAR:V=11.9","81728&amp;VAR:null=.html"}</definedName>
    <definedName name="_1394__FDSAUDITLINK__" hidden="1">{"fdsup://directions/FAT%20Viewer?VAR:PED=LTM&amp;VAR:AUDIT_MODE=SUMMARY&amp;VAR:PERIOD=FIXED&amp;VAR:AUDIT_ID=00000117&amp;VAR:DATE=20040630&amp;action=UPDATE&amp;creator=factset&amp;DOC_NAME=FAT:FMA_audit_SUMMARY.fat&amp;DISPLAY_STRING=Display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EBITDA&amp;VAR:CHGPERIOD=NA&amp;VAR:FQLFORMULA=FMA_EVAL_EBITDA&amp;VAR:CURRENCY=NA&amp;VAR:P=NA&amp;VAR:V=11.9","81728&amp;VAR:null=.html"}</definedName>
    <definedName name="_1395__FDSAUDITLINK__" localSheetId="1" hidden="1">{"fdsup://directions/FAT%20Viewer?VAR:PED=LTM&amp;VAR:AUDIT_MODE=SUMMARY&amp;VAR:PERIOD=FIXED&amp;VAR:AUDIT_ID=00000117&amp;VAR:DATE=20040629&amp;action=UPDATE&amp;creator=factset&amp;DOC_NAME=FAT:FMA_audit_SUMMARY.fat&amp;DISPLAY_STRING=Display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EBITDA&amp;VAR:CHGPERIOD=NA&amp;VAR:FQLFORMULA=FMA_EVAL_EBITDA&amp;VAR:CURRENCY=NA&amp;VAR:P=NA&amp;VAR:V=11.9","38923&amp;VAR:null=.html"}</definedName>
    <definedName name="_1395__FDSAUDITLINK__" hidden="1">{"fdsup://directions/FAT%20Viewer?VAR:PED=LTM&amp;VAR:AUDIT_MODE=SUMMARY&amp;VAR:PERIOD=FIXED&amp;VAR:AUDIT_ID=00000117&amp;VAR:DATE=20040629&amp;action=UPDATE&amp;creator=factset&amp;DOC_NAME=FAT:FMA_audit_SUMMARY.fat&amp;DISPLAY_STRING=Display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EBITDA&amp;VAR:CHGPERIOD=NA&amp;VAR:FQLFORMULA=FMA_EVAL_EBITDA&amp;VAR:CURRENCY=NA&amp;VAR:P=NA&amp;VAR:V=11.9","38923&amp;VAR:null=.html"}</definedName>
    <definedName name="_1396__FDSAUDITLINK__" localSheetId="1" hidden="1">{"fdsup://directions/FAT%20Viewer?VAR:PED=LTM&amp;VAR:AUDIT_MODE=SUMMARY&amp;VAR:PERIOD=FIXED&amp;VAR:AUDIT_ID=00000117&amp;VAR:DATE=20040628&amp;action=UPDATE&amp;creator=factset&amp;DOC_NAME=FAT:FMA_audit_SUMMARY.fat&amp;DISPLAY_STRING=Display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EBITDA&amp;VAR:CHGPERIOD=NA&amp;VAR:FQLFORMULA=FMA_EVAL_EBITDA&amp;VAR:CURRENCY=NA&amp;VAR:P=NA&amp;VAR:V=11.9","06738&amp;VAR:null=.html"}</definedName>
    <definedName name="_1396__FDSAUDITLINK__" hidden="1">{"fdsup://directions/FAT%20Viewer?VAR:PED=LTM&amp;VAR:AUDIT_MODE=SUMMARY&amp;VAR:PERIOD=FIXED&amp;VAR:AUDIT_ID=00000117&amp;VAR:DATE=20040628&amp;action=UPDATE&amp;creator=factset&amp;DOC_NAME=FAT:FMA_audit_SUMMARY.fat&amp;DISPLAY_STRING=Display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EBITDA&amp;VAR:CHGPERIOD=NA&amp;VAR:FQLFORMULA=FMA_EVAL_EBITDA&amp;VAR:CURRENCY=NA&amp;VAR:P=NA&amp;VAR:V=11.9","06738&amp;VAR:null=.html"}</definedName>
    <definedName name="_1397__FDSAUDITLINK__" localSheetId="1" hidden="1">{"fdsup://directions/FAT%20Viewer?VAR:PED=LTM&amp;VAR:AUDIT_MODE=SUMMARY&amp;VAR:PERIOD=FIXED&amp;VAR:AUDIT_ID=00000117&amp;VAR:DATE=20040625&amp;action=UPDATE&amp;creator=factset&amp;DOC_NAME=FAT:FMA_audit_SUMMARY.fat&amp;DISPLAY_STRING=Display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EBITDA&amp;VAR:CHGPERIOD=NA&amp;VAR:FQLFORMULA=FMA_EVAL_EBITDA&amp;VAR:CURRENCY=NA&amp;VAR:P=NA&amp;VAR:V=11.9","30403&amp;VAR:null=.html"}</definedName>
    <definedName name="_1397__FDSAUDITLINK__" hidden="1">{"fdsup://directions/FAT%20Viewer?VAR:PED=LTM&amp;VAR:AUDIT_MODE=SUMMARY&amp;VAR:PERIOD=FIXED&amp;VAR:AUDIT_ID=00000117&amp;VAR:DATE=20040625&amp;action=UPDATE&amp;creator=factset&amp;DOC_NAME=FAT:FMA_audit_SUMMARY.fat&amp;DISPLAY_STRING=Display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EBITDA&amp;VAR:CHGPERIOD=NA&amp;VAR:FQLFORMULA=FMA_EVAL_EBITDA&amp;VAR:CURRENCY=NA&amp;VAR:P=NA&amp;VAR:V=11.9","30403&amp;VAR:null=.html"}</definedName>
    <definedName name="_1398__FDSAUDITLINK__" localSheetId="1" hidden="1">{"fdsup://directions/FAT%20Viewer?VAR:PED=LTM&amp;VAR:AUDIT_MODE=SUMMARY&amp;VAR:PERIOD=FIXED&amp;VAR:AUDIT_ID=00000117&amp;VAR:DATE=20040624&amp;action=UPDATE&amp;creator=factset&amp;DOC_NAME=FAT:FMA_audit_SUMMARY.fat&amp;DISPLAY_STRING=Display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EBITDA&amp;VAR:CHGPERIOD=NA&amp;VAR:FQLFORMULA=FMA_EVAL_EBITDA&amp;VAR:CURRENCY=NA&amp;VAR:P=NA&amp;VAR:V=11.9","69058&amp;VAR:null=.html"}</definedName>
    <definedName name="_1398__FDSAUDITLINK__" hidden="1">{"fdsup://directions/FAT%20Viewer?VAR:PED=LTM&amp;VAR:AUDIT_MODE=SUMMARY&amp;VAR:PERIOD=FIXED&amp;VAR:AUDIT_ID=00000117&amp;VAR:DATE=20040624&amp;action=UPDATE&amp;creator=factset&amp;DOC_NAME=FAT:FMA_audit_SUMMARY.fat&amp;DISPLAY_STRING=Display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EBITDA&amp;VAR:CHGPERIOD=NA&amp;VAR:FQLFORMULA=FMA_EVAL_EBITDA&amp;VAR:CURRENCY=NA&amp;VAR:P=NA&amp;VAR:V=11.9","69058&amp;VAR:null=.html"}</definedName>
    <definedName name="_1399__FDSAUDITLINK__" localSheetId="1" hidden="1">{"fdsup://directions/FAT%20Viewer?VAR:PED=LTM&amp;VAR:AUDIT_MODE=SUMMARY&amp;VAR:PERIOD=FIXED&amp;VAR:AUDIT_ID=00000117&amp;VAR:DATE=20040623&amp;action=UPDATE&amp;creator=factset&amp;DOC_NAME=FAT:FMA_audit_SUMMARY.fat&amp;DISPLAY_STRING=Display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EBITDA&amp;VAR:CHGPERIOD=NA&amp;VAR:FQLFORMULA=FMA_EVAL_EBITDA&amp;VAR:CURRENCY=NA&amp;VAR:P=NA&amp;VAR:V=11.9","99383&amp;VAR:null=.html"}</definedName>
    <definedName name="_1399__FDSAUDITLINK__" hidden="1">{"fdsup://directions/FAT%20Viewer?VAR:PED=LTM&amp;VAR:AUDIT_MODE=SUMMARY&amp;VAR:PERIOD=FIXED&amp;VAR:AUDIT_ID=00000117&amp;VAR:DATE=20040623&amp;action=UPDATE&amp;creator=factset&amp;DOC_NAME=FAT:FMA_audit_SUMMARY.fat&amp;DISPLAY_STRING=Display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EBITDA&amp;VAR:CHGPERIOD=NA&amp;VAR:FQLFORMULA=FMA_EVAL_EBITDA&amp;VAR:CURRENCY=NA&amp;VAR:P=NA&amp;VAR:V=11.9","99383&amp;VAR:null=.html"}</definedName>
    <definedName name="_14__FDSAUDITLINK__" localSheetId="1" hidden="1">{"fdsup://directions/FAT%20Viewer?VAR:PED=LTM&amp;VAR:AUDIT_MODE=SUMMARY&amp;VAR:PERIOD=FIXED&amp;VAR:AUDIT_ID=00000117&amp;VAR:DATE=20091221&amp;action=UPDATE&amp;creator=factset&amp;DOC_NAME=FAT:FMA_audit_SUMMARY.fat&amp;DISPLAY_STRING=Display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EBITDA&amp;VAR:CHGPERIOD=NA&amp;VAR:FQLFORMULA=FMA_EVAL_EBITDA&amp;VAR:CURRENCY=NA&amp;VAR:P=NA&amp;VAR:V=12.0","66987&amp;VAR:null=.html"}</definedName>
    <definedName name="_14__FDSAUDITLINK__" hidden="1">{"fdsup://directions/FAT%20Viewer?VAR:PED=LTM&amp;VAR:AUDIT_MODE=SUMMARY&amp;VAR:PERIOD=FIXED&amp;VAR:AUDIT_ID=00000117&amp;VAR:DATE=20091221&amp;action=UPDATE&amp;creator=factset&amp;DOC_NAME=FAT:FMA_audit_SUMMARY.fat&amp;DISPLAY_STRING=Display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EBITDA&amp;VAR:CHGPERIOD=NA&amp;VAR:FQLFORMULA=FMA_EVAL_EBITDA&amp;VAR:CURRENCY=NA&amp;VAR:P=NA&amp;VAR:V=12.0","66987&amp;VAR:null=.html"}</definedName>
    <definedName name="_140__FDSAUDITLINK__" localSheetId="1" hidden="1">{"fdsup://directions/FAT%20Viewer?VAR:PED=LTM&amp;VAR:AUDIT_MODE=SUMMARY&amp;VAR:PERIOD=FIXED&amp;VAR:AUDIT_ID=00000117&amp;VAR:DATE=20090623&amp;action=UPDATE&amp;creator=factset&amp;DOC_NAME=FAT:FMA_audit_SUMMARY.fat&amp;DISPLAY_STRING=Display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EBITDA&amp;VAR:CHGPERIOD=NA&amp;VAR:FQLFORMULA=FMA_EVAL_EBITDA&amp;VAR:CURRENCY=NA&amp;VAR:P=NA&amp;VAR:V=9.07","8688&amp;VAR:null=.html"}</definedName>
    <definedName name="_140__FDSAUDITLINK__" hidden="1">{"fdsup://directions/FAT%20Viewer?VAR:PED=LTM&amp;VAR:AUDIT_MODE=SUMMARY&amp;VAR:PERIOD=FIXED&amp;VAR:AUDIT_ID=00000117&amp;VAR:DATE=20090623&amp;action=UPDATE&amp;creator=factset&amp;DOC_NAME=FAT:FMA_audit_SUMMARY.fat&amp;DISPLAY_STRING=Display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EBITDA&amp;VAR:CHGPERIOD=NA&amp;VAR:FQLFORMULA=FMA_EVAL_EBITDA&amp;VAR:CURRENCY=NA&amp;VAR:P=NA&amp;VAR:V=9.07","8688&amp;VAR:null=.html"}</definedName>
    <definedName name="_1400__FDSAUDITLINK__" localSheetId="1" hidden="1">{"fdsup://directions/FAT%20Viewer?VAR:PED=LTM&amp;VAR:AUDIT_MODE=SUMMARY&amp;VAR:PERIOD=FIXED&amp;VAR:AUDIT_ID=00000117&amp;VAR:DATE=20040622&amp;action=UPDATE&amp;creator=factset&amp;DOC_NAME=FAT:FMA_audit_SUMMARY.fat&amp;DISPLAY_STRING=Display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EBITDA&amp;VAR:CHGPERIOD=NA&amp;VAR:FQLFORMULA=FMA_EVAL_EBITDA&amp;VAR:CURRENCY=NA&amp;VAR:P=NA&amp;VAR:V=11.9","04560&amp;VAR:null=.html"}</definedName>
    <definedName name="_1400__FDSAUDITLINK__" hidden="1">{"fdsup://directions/FAT%20Viewer?VAR:PED=LTM&amp;VAR:AUDIT_MODE=SUMMARY&amp;VAR:PERIOD=FIXED&amp;VAR:AUDIT_ID=00000117&amp;VAR:DATE=20040622&amp;action=UPDATE&amp;creator=factset&amp;DOC_NAME=FAT:FMA_audit_SUMMARY.fat&amp;DISPLAY_STRING=Display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EBITDA&amp;VAR:CHGPERIOD=NA&amp;VAR:FQLFORMULA=FMA_EVAL_EBITDA&amp;VAR:CURRENCY=NA&amp;VAR:P=NA&amp;VAR:V=11.9","04560&amp;VAR:null=.html"}</definedName>
    <definedName name="_1401__FDSAUDITLINK__" localSheetId="1" hidden="1">{"fdsup://directions/FAT%20Viewer?VAR:PED=LTM&amp;VAR:AUDIT_MODE=SUMMARY&amp;VAR:PERIOD=FIXED&amp;VAR:AUDIT_ID=00000117&amp;VAR:DATE=20040621&amp;action=UPDATE&amp;creator=factset&amp;DOC_NAME=FAT:FMA_audit_SUMMARY.fat&amp;DISPLAY_STRING=Display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EBITDA&amp;VAR:CHGPERIOD=NA&amp;VAR:FQLFORMULA=FMA_EVAL_EBITDA&amp;VAR:CURRENCY=NA&amp;VAR:P=NA&amp;VAR:V=11.8","74528&amp;VAR:null=.html"}</definedName>
    <definedName name="_1401__FDSAUDITLINK__" hidden="1">{"fdsup://directions/FAT%20Viewer?VAR:PED=LTM&amp;VAR:AUDIT_MODE=SUMMARY&amp;VAR:PERIOD=FIXED&amp;VAR:AUDIT_ID=00000117&amp;VAR:DATE=20040621&amp;action=UPDATE&amp;creator=factset&amp;DOC_NAME=FAT:FMA_audit_SUMMARY.fat&amp;DISPLAY_STRING=Display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EBITDA&amp;VAR:CHGPERIOD=NA&amp;VAR:FQLFORMULA=FMA_EVAL_EBITDA&amp;VAR:CURRENCY=NA&amp;VAR:P=NA&amp;VAR:V=11.8","74528&amp;VAR:null=.html"}</definedName>
    <definedName name="_1402__FDSAUDITLINK__" localSheetId="1" hidden="1">{"fdsup://directions/FAT%20Viewer?VAR:PED=LTM&amp;VAR:AUDIT_MODE=SUMMARY&amp;VAR:PERIOD=FIXED&amp;VAR:AUDIT_ID=00000117&amp;VAR:DATE=20040618&amp;action=UPDATE&amp;creator=factset&amp;DOC_NAME=FAT:FMA_audit_SUMMARY.fat&amp;DISPLAY_STRING=Display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EBITDA&amp;VAR:CHGPERIOD=NA&amp;VAR:FQLFORMULA=FMA_EVAL_EBITDA&amp;VAR:CURRENCY=NA&amp;VAR:P=NA&amp;VAR:V=11.9","10453&amp;VAR:null=.html"}</definedName>
    <definedName name="_1402__FDSAUDITLINK__" hidden="1">{"fdsup://directions/FAT%20Viewer?VAR:PED=LTM&amp;VAR:AUDIT_MODE=SUMMARY&amp;VAR:PERIOD=FIXED&amp;VAR:AUDIT_ID=00000117&amp;VAR:DATE=20040618&amp;action=UPDATE&amp;creator=factset&amp;DOC_NAME=FAT:FMA_audit_SUMMARY.fat&amp;DISPLAY_STRING=Display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EBITDA&amp;VAR:CHGPERIOD=NA&amp;VAR:FQLFORMULA=FMA_EVAL_EBITDA&amp;VAR:CURRENCY=NA&amp;VAR:P=NA&amp;VAR:V=11.9","10453&amp;VAR:null=.html"}</definedName>
    <definedName name="_1403__FDSAUDITLINK__" localSheetId="1" hidden="1">{"fdsup://directions/FAT%20Viewer?VAR:PED=LTM&amp;VAR:AUDIT_MODE=SUMMARY&amp;VAR:PERIOD=FIXED&amp;VAR:AUDIT_ID=00000117&amp;VAR:DATE=20040617&amp;action=UPDATE&amp;creator=factset&amp;DOC_NAME=FAT:FMA_audit_SUMMARY.fat&amp;DISPLAY_STRING=Display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EBITDA&amp;VAR:CHGPERIOD=NA&amp;VAR:FQLFORMULA=FMA_EVAL_EBITDA&amp;VAR:CURRENCY=NA&amp;VAR:P=NA&amp;VAR:V=11.8","88393&amp;VAR:null=.html"}</definedName>
    <definedName name="_1403__FDSAUDITLINK__" hidden="1">{"fdsup://directions/FAT%20Viewer?VAR:PED=LTM&amp;VAR:AUDIT_MODE=SUMMARY&amp;VAR:PERIOD=FIXED&amp;VAR:AUDIT_ID=00000117&amp;VAR:DATE=20040617&amp;action=UPDATE&amp;creator=factset&amp;DOC_NAME=FAT:FMA_audit_SUMMARY.fat&amp;DISPLAY_STRING=Display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EBITDA&amp;VAR:CHGPERIOD=NA&amp;VAR:FQLFORMULA=FMA_EVAL_EBITDA&amp;VAR:CURRENCY=NA&amp;VAR:P=NA&amp;VAR:V=11.8","88393&amp;VAR:null=.html"}</definedName>
    <definedName name="_1404__FDSAUDITLINK__" localSheetId="1" hidden="1">{"fdsup://directions/FAT%20Viewer?VAR:PED=LTM&amp;VAR:AUDIT_MODE=SUMMARY&amp;VAR:PERIOD=FIXED&amp;VAR:AUDIT_ID=00000117&amp;VAR:DATE=20040616&amp;action=UPDATE&amp;creator=factset&amp;DOC_NAME=FAT:FMA_audit_SUMMARY.fat&amp;DISPLAY_STRING=Display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EBITDA&amp;VAR:CHGPERIOD=NA&amp;VAR:FQLFORMULA=FMA_EVAL_EBITDA&amp;VAR:CURRENCY=NA&amp;VAR:P=NA&amp;VAR:V=11.9","00653&amp;VAR:null=.html"}</definedName>
    <definedName name="_1404__FDSAUDITLINK__" hidden="1">{"fdsup://directions/FAT%20Viewer?VAR:PED=LTM&amp;VAR:AUDIT_MODE=SUMMARY&amp;VAR:PERIOD=FIXED&amp;VAR:AUDIT_ID=00000117&amp;VAR:DATE=20040616&amp;action=UPDATE&amp;creator=factset&amp;DOC_NAME=FAT:FMA_audit_SUMMARY.fat&amp;DISPLAY_STRING=Display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EBITDA&amp;VAR:CHGPERIOD=NA&amp;VAR:FQLFORMULA=FMA_EVAL_EBITDA&amp;VAR:CURRENCY=NA&amp;VAR:P=NA&amp;VAR:V=11.9","00653&amp;VAR:null=.html"}</definedName>
    <definedName name="_1405__FDSAUDITLINK__" localSheetId="1" hidden="1">{"fdsup://directions/FAT%20Viewer?VAR:PED=LTM&amp;VAR:AUDIT_MODE=SUMMARY&amp;VAR:PERIOD=FIXED&amp;VAR:AUDIT_ID=00000117&amp;VAR:DATE=20040615&amp;action=UPDATE&amp;creator=factset&amp;DOC_NAME=FAT:FMA_audit_SUMMARY.fat&amp;DISPLAY_STRING=Display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EBITDA&amp;VAR:CHGPERIOD=NA&amp;VAR:FQLFORMULA=FMA_EVAL_EBITDA&amp;VAR:CURRENCY=NA&amp;VAR:P=NA&amp;VAR:V=11.8","85969&amp;VAR:null=.html"}</definedName>
    <definedName name="_1405__FDSAUDITLINK__" hidden="1">{"fdsup://directions/FAT%20Viewer?VAR:PED=LTM&amp;VAR:AUDIT_MODE=SUMMARY&amp;VAR:PERIOD=FIXED&amp;VAR:AUDIT_ID=00000117&amp;VAR:DATE=20040615&amp;action=UPDATE&amp;creator=factset&amp;DOC_NAME=FAT:FMA_audit_SUMMARY.fat&amp;DISPLAY_STRING=Display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EBITDA&amp;VAR:CHGPERIOD=NA&amp;VAR:FQLFORMULA=FMA_EVAL_EBITDA&amp;VAR:CURRENCY=NA&amp;VAR:P=NA&amp;VAR:V=11.8","85969&amp;VAR:null=.html"}</definedName>
    <definedName name="_1406__FDSAUDITLINK__" localSheetId="1" hidden="1">{"fdsup://directions/FAT%20Viewer?VAR:PED=LTM&amp;VAR:AUDIT_MODE=SUMMARY&amp;VAR:PERIOD=FIXED&amp;VAR:AUDIT_ID=00000117&amp;VAR:DATE=20040614&amp;action=UPDATE&amp;creator=factset&amp;DOC_NAME=FAT:FMA_audit_SUMMARY.fat&amp;DISPLAY_STRING=Display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EBITDA&amp;VAR:CHGPERIOD=NA&amp;VAR:FQLFORMULA=FMA_EVAL_EBITDA&amp;VAR:CURRENCY=NA&amp;VAR:P=NA&amp;VAR:V=11.8","21098&amp;VAR:null=.html"}</definedName>
    <definedName name="_1406__FDSAUDITLINK__" hidden="1">{"fdsup://directions/FAT%20Viewer?VAR:PED=LTM&amp;VAR:AUDIT_MODE=SUMMARY&amp;VAR:PERIOD=FIXED&amp;VAR:AUDIT_ID=00000117&amp;VAR:DATE=20040614&amp;action=UPDATE&amp;creator=factset&amp;DOC_NAME=FAT:FMA_audit_SUMMARY.fat&amp;DISPLAY_STRING=Display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EBITDA&amp;VAR:CHGPERIOD=NA&amp;VAR:FQLFORMULA=FMA_EVAL_EBITDA&amp;VAR:CURRENCY=NA&amp;VAR:P=NA&amp;VAR:V=11.8","21098&amp;VAR:null=.html"}</definedName>
    <definedName name="_1407__FDSAUDITLINK__" localSheetId="1" hidden="1">{"fdsup://directions/FAT%20Viewer?VAR:PED=LTM&amp;VAR:AUDIT_MODE=SUMMARY&amp;VAR:PERIOD=FIXED&amp;VAR:AUDIT_ID=00000117&amp;VAR:DATE=20040610&amp;action=UPDATE&amp;creator=factset&amp;DOC_NAME=FAT:FMA_audit_SUMMARY.fat&amp;DISPLAY_STRING=Display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EBITDA&amp;VAR:CHGPERIOD=NA&amp;VAR:FQLFORMULA=FMA_EVAL_EBITDA&amp;VAR:CURRENCY=NA&amp;VAR:P=NA&amp;VAR:V=11.9","94844&amp;VAR:null=.html"}</definedName>
    <definedName name="_1407__FDSAUDITLINK__" hidden="1">{"fdsup://directions/FAT%20Viewer?VAR:PED=LTM&amp;VAR:AUDIT_MODE=SUMMARY&amp;VAR:PERIOD=FIXED&amp;VAR:AUDIT_ID=00000117&amp;VAR:DATE=20040610&amp;action=UPDATE&amp;creator=factset&amp;DOC_NAME=FAT:FMA_audit_SUMMARY.fat&amp;DISPLAY_STRING=Display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EBITDA&amp;VAR:CHGPERIOD=NA&amp;VAR:FQLFORMULA=FMA_EVAL_EBITDA&amp;VAR:CURRENCY=NA&amp;VAR:P=NA&amp;VAR:V=11.9","94844&amp;VAR:null=.html"}</definedName>
    <definedName name="_1408__FDSAUDITLINK__" localSheetId="1" hidden="1">{"fdsup://directions/FAT%20Viewer?VAR:PED=LTM&amp;VAR:AUDIT_MODE=SUMMARY&amp;VAR:PERIOD=FIXED&amp;VAR:AUDIT_ID=00000117&amp;VAR:DATE=20040609&amp;action=UPDATE&amp;creator=factset&amp;DOC_NAME=FAT:FMA_audit_SUMMARY.fat&amp;DISPLAY_STRING=Display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EBITDA&amp;VAR:CHGPERIOD=NA&amp;VAR:FQLFORMULA=FMA_EVAL_EBITDA&amp;VAR:CURRENCY=NA&amp;VAR:P=NA&amp;VAR:V=11.9","52401&amp;VAR:null=.html"}</definedName>
    <definedName name="_1408__FDSAUDITLINK__" hidden="1">{"fdsup://directions/FAT%20Viewer?VAR:PED=LTM&amp;VAR:AUDIT_MODE=SUMMARY&amp;VAR:PERIOD=FIXED&amp;VAR:AUDIT_ID=00000117&amp;VAR:DATE=20040609&amp;action=UPDATE&amp;creator=factset&amp;DOC_NAME=FAT:FMA_audit_SUMMARY.fat&amp;DISPLAY_STRING=Display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EBITDA&amp;VAR:CHGPERIOD=NA&amp;VAR:FQLFORMULA=FMA_EVAL_EBITDA&amp;VAR:CURRENCY=NA&amp;VAR:P=NA&amp;VAR:V=11.9","52401&amp;VAR:null=.html"}</definedName>
    <definedName name="_1409__FDSAUDITLINK__" localSheetId="1" hidden="1">{"fdsup://directions/FAT%20Viewer?VAR:PED=LTM&amp;VAR:AUDIT_MODE=SUMMARY&amp;VAR:PERIOD=FIXED&amp;VAR:AUDIT_ID=00000117&amp;VAR:DATE=20040608&amp;action=UPDATE&amp;creator=factset&amp;DOC_NAME=FAT:FMA_audit_SUMMARY.fat&amp;DISPLAY_STRING=Display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EBITDA&amp;VAR:CHGPERIOD=NA&amp;VAR:FQLFORMULA=FMA_EVAL_EBITDA&amp;VAR:CURRENCY=NA&amp;VAR:P=NA&amp;VAR:V=12.0","43814&amp;VAR:null=.html"}</definedName>
    <definedName name="_1409__FDSAUDITLINK__" hidden="1">{"fdsup://directions/FAT%20Viewer?VAR:PED=LTM&amp;VAR:AUDIT_MODE=SUMMARY&amp;VAR:PERIOD=FIXED&amp;VAR:AUDIT_ID=00000117&amp;VAR:DATE=20040608&amp;action=UPDATE&amp;creator=factset&amp;DOC_NAME=FAT:FMA_audit_SUMMARY.fat&amp;DISPLAY_STRING=Display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EBITDA&amp;VAR:CHGPERIOD=NA&amp;VAR:FQLFORMULA=FMA_EVAL_EBITDA&amp;VAR:CURRENCY=NA&amp;VAR:P=NA&amp;VAR:V=12.0","43814&amp;VAR:null=.html"}</definedName>
    <definedName name="_141__FDSAUDITLINK__" localSheetId="1" hidden="1">{"fdsup://directions/FAT%20Viewer?VAR:PED=LTM&amp;VAR:AUDIT_MODE=SUMMARY&amp;VAR:PERIOD=FIXED&amp;VAR:AUDIT_ID=00000117&amp;VAR:DATE=20090622&amp;action=UPDATE&amp;creator=factset&amp;DOC_NAME=FAT:FMA_audit_SUMMARY.fat&amp;DISPLAY_STRING=Display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EBITDA&amp;VAR:CHGPERIOD=NA&amp;VAR:FQLFORMULA=FMA_EVAL_EBITDA&amp;VAR:CURRENCY=NA&amp;VAR:P=NA&amp;VAR:V=9.07","1845&amp;VAR:null=.html"}</definedName>
    <definedName name="_141__FDSAUDITLINK__" hidden="1">{"fdsup://directions/FAT%20Viewer?VAR:PED=LTM&amp;VAR:AUDIT_MODE=SUMMARY&amp;VAR:PERIOD=FIXED&amp;VAR:AUDIT_ID=00000117&amp;VAR:DATE=20090622&amp;action=UPDATE&amp;creator=factset&amp;DOC_NAME=FAT:FMA_audit_SUMMARY.fat&amp;DISPLAY_STRING=Display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EBITDA&amp;VAR:CHGPERIOD=NA&amp;VAR:FQLFORMULA=FMA_EVAL_EBITDA&amp;VAR:CURRENCY=NA&amp;VAR:P=NA&amp;VAR:V=9.07","1845&amp;VAR:null=.html"}</definedName>
    <definedName name="_1410__FDSAUDITLINK__" localSheetId="1" hidden="1">{"fdsup://directions/FAT%20Viewer?VAR:PED=LTM&amp;VAR:AUDIT_MODE=SUMMARY&amp;VAR:PERIOD=FIXED&amp;VAR:AUDIT_ID=00000117&amp;VAR:DATE=20040607&amp;action=UPDATE&amp;creator=factset&amp;DOC_NAME=FAT:FMA_audit_SUMMARY.fat&amp;DISPLAY_STRING=Display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EBITDA&amp;VAR:CHGPERIOD=NA&amp;VAR:FQLFORMULA=FMA_EVAL_EBITDA&amp;VAR:CURRENCY=NA&amp;VAR:P=NA&amp;VAR:V=12.0","26196&amp;VAR:null=.html"}</definedName>
    <definedName name="_1410__FDSAUDITLINK__" hidden="1">{"fdsup://directions/FAT%20Viewer?VAR:PED=LTM&amp;VAR:AUDIT_MODE=SUMMARY&amp;VAR:PERIOD=FIXED&amp;VAR:AUDIT_ID=00000117&amp;VAR:DATE=20040607&amp;action=UPDATE&amp;creator=factset&amp;DOC_NAME=FAT:FMA_audit_SUMMARY.fat&amp;DISPLAY_STRING=Display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EBITDA&amp;VAR:CHGPERIOD=NA&amp;VAR:FQLFORMULA=FMA_EVAL_EBITDA&amp;VAR:CURRENCY=NA&amp;VAR:P=NA&amp;VAR:V=12.0","26196&amp;VAR:null=.html"}</definedName>
    <definedName name="_1411__FDSAUDITLINK__" localSheetId="1" hidden="1">{"fdsup://directions/FAT%20Viewer?VAR:PED=LTM&amp;VAR:AUDIT_MODE=SUMMARY&amp;VAR:PERIOD=FIXED&amp;VAR:AUDIT_ID=00000117&amp;VAR:DATE=20040604&amp;action=UPDATE&amp;creator=factset&amp;DOC_NAME=FAT:FMA_audit_SUMMARY.fat&amp;DISPLAY_STRING=Display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EBITDA&amp;VAR:CHGPERIOD=NA&amp;VAR:FQLFORMULA=FMA_EVAL_EBITDA&amp;VAR:CURRENCY=NA&amp;VAR:P=NA&amp;VAR:V=11.8","76832&amp;VAR:null=.html"}</definedName>
    <definedName name="_1411__FDSAUDITLINK__" hidden="1">{"fdsup://directions/FAT%20Viewer?VAR:PED=LTM&amp;VAR:AUDIT_MODE=SUMMARY&amp;VAR:PERIOD=FIXED&amp;VAR:AUDIT_ID=00000117&amp;VAR:DATE=20040604&amp;action=UPDATE&amp;creator=factset&amp;DOC_NAME=FAT:FMA_audit_SUMMARY.fat&amp;DISPLAY_STRING=Display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EBITDA&amp;VAR:CHGPERIOD=NA&amp;VAR:FQLFORMULA=FMA_EVAL_EBITDA&amp;VAR:CURRENCY=NA&amp;VAR:P=NA&amp;VAR:V=11.8","76832&amp;VAR:null=.html"}</definedName>
    <definedName name="_1412__FDSAUDITLINK__" localSheetId="1" hidden="1">{"fdsup://directions/FAT%20Viewer?VAR:PED=LTM&amp;VAR:AUDIT_MODE=SUMMARY&amp;VAR:PERIOD=FIXED&amp;VAR:AUDIT_ID=00000117&amp;VAR:DATE=20040603&amp;action=UPDATE&amp;creator=factset&amp;DOC_NAME=FAT:FMA_audit_SUMMARY.fat&amp;DISPLAY_STRING=Display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EBITDA&amp;VAR:CHGPERIOD=NA&amp;VAR:FQLFORMULA=FMA_EVAL_EBITDA&amp;VAR:CURRENCY=NA&amp;VAR:P=NA&amp;VAR:V=11.8","27928&amp;VAR:null=.html"}</definedName>
    <definedName name="_1412__FDSAUDITLINK__" hidden="1">{"fdsup://directions/FAT%20Viewer?VAR:PED=LTM&amp;VAR:AUDIT_MODE=SUMMARY&amp;VAR:PERIOD=FIXED&amp;VAR:AUDIT_ID=00000117&amp;VAR:DATE=20040603&amp;action=UPDATE&amp;creator=factset&amp;DOC_NAME=FAT:FMA_audit_SUMMARY.fat&amp;DISPLAY_STRING=Display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EBITDA&amp;VAR:CHGPERIOD=NA&amp;VAR:FQLFORMULA=FMA_EVAL_EBITDA&amp;VAR:CURRENCY=NA&amp;VAR:P=NA&amp;VAR:V=11.8","27928&amp;VAR:null=.html"}</definedName>
    <definedName name="_1413__FDSAUDITLINK__" localSheetId="1" hidden="1">{"fdsup://directions/FAT%20Viewer?VAR:PED=LTM&amp;VAR:AUDIT_MODE=SUMMARY&amp;VAR:PERIOD=FIXED&amp;VAR:AUDIT_ID=00000117&amp;VAR:DATE=20040602&amp;action=UPDATE&amp;creator=factset&amp;DOC_NAME=FAT:FMA_audit_SUMMARY.fat&amp;DISPLAY_STRING=Display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EBITDA&amp;VAR:CHGPERIOD=NA&amp;VAR:FQLFORMULA=FMA_EVAL_EBITDA&amp;VAR:CURRENCY=NA&amp;VAR:P=NA&amp;VAR:V=11.9","03577&amp;VAR:null=.html"}</definedName>
    <definedName name="_1413__FDSAUDITLINK__" hidden="1">{"fdsup://directions/FAT%20Viewer?VAR:PED=LTM&amp;VAR:AUDIT_MODE=SUMMARY&amp;VAR:PERIOD=FIXED&amp;VAR:AUDIT_ID=00000117&amp;VAR:DATE=20040602&amp;action=UPDATE&amp;creator=factset&amp;DOC_NAME=FAT:FMA_audit_SUMMARY.fat&amp;DISPLAY_STRING=Display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EBITDA&amp;VAR:CHGPERIOD=NA&amp;VAR:FQLFORMULA=FMA_EVAL_EBITDA&amp;VAR:CURRENCY=NA&amp;VAR:P=NA&amp;VAR:V=11.9","03577&amp;VAR:null=.html"}</definedName>
    <definedName name="_1414__FDSAUDITLINK__" localSheetId="1" hidden="1">{"fdsup://directions/FAT%20Viewer?VAR:PED=LTM&amp;VAR:AUDIT_MODE=SUMMARY&amp;VAR:PERIOD=FIXED&amp;VAR:AUDIT_ID=00000117&amp;VAR:DATE=20040601&amp;action=UPDATE&amp;creator=factset&amp;DOC_NAME=FAT:FMA_audit_SUMMARY.fat&amp;DISPLAY_STRING=Display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EBITDA&amp;VAR:CHGPERIOD=NA&amp;VAR:FQLFORMULA=FMA_EVAL_EBITDA&amp;VAR:CURRENCY=NA&amp;VAR:P=NA&amp;VAR:V=11.8","77375&amp;VAR:null=.html"}</definedName>
    <definedName name="_1414__FDSAUDITLINK__" hidden="1">{"fdsup://directions/FAT%20Viewer?VAR:PED=LTM&amp;VAR:AUDIT_MODE=SUMMARY&amp;VAR:PERIOD=FIXED&amp;VAR:AUDIT_ID=00000117&amp;VAR:DATE=20040601&amp;action=UPDATE&amp;creator=factset&amp;DOC_NAME=FAT:FMA_audit_SUMMARY.fat&amp;DISPLAY_STRING=Display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EBITDA&amp;VAR:CHGPERIOD=NA&amp;VAR:FQLFORMULA=FMA_EVAL_EBITDA&amp;VAR:CURRENCY=NA&amp;VAR:P=NA&amp;VAR:V=11.8","77375&amp;VAR:null=.html"}</definedName>
    <definedName name="_1415__FDSAUDITLINK__" localSheetId="1" hidden="1">{"fdsup://directions/FAT%20Viewer?VAR:PED=LTM&amp;VAR:AUDIT_MODE=SUMMARY&amp;VAR:PERIOD=FIXED&amp;VAR:AUDIT_ID=00000117&amp;VAR:DATE=20040528&amp;action=UPDATE&amp;creator=factset&amp;DOC_NAME=FAT:FMA_audit_SUMMARY.fat&amp;DISPLAY_STRING=Display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EBITDA&amp;VAR:CHGPERIOD=NA&amp;VAR:FQLFORMULA=FMA_EVAL_EBITDA&amp;VAR:CURRENCY=NA&amp;VAR:P=NA&amp;VAR:V=11.8","62838&amp;VAR:null=.html"}</definedName>
    <definedName name="_1415__FDSAUDITLINK__" hidden="1">{"fdsup://directions/FAT%20Viewer?VAR:PED=LTM&amp;VAR:AUDIT_MODE=SUMMARY&amp;VAR:PERIOD=FIXED&amp;VAR:AUDIT_ID=00000117&amp;VAR:DATE=20040528&amp;action=UPDATE&amp;creator=factset&amp;DOC_NAME=FAT:FMA_audit_SUMMARY.fat&amp;DISPLAY_STRING=Display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EBITDA&amp;VAR:CHGPERIOD=NA&amp;VAR:FQLFORMULA=FMA_EVAL_EBITDA&amp;VAR:CURRENCY=NA&amp;VAR:P=NA&amp;VAR:V=11.8","62838&amp;VAR:null=.html"}</definedName>
    <definedName name="_1416__FDSAUDITLINK__" localSheetId="1" hidden="1">{"fdsup://directions/FAT%20Viewer?VAR:PED=LTM&amp;VAR:AUDIT_MODE=SUMMARY&amp;VAR:PERIOD=FIXED&amp;VAR:AUDIT_ID=00000117&amp;VAR:DATE=20040527&amp;action=UPDATE&amp;creator=factset&amp;DOC_NAME=FAT:FMA_audit_SUMMARY.fat&amp;DISPLAY_STRING=Display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EBITDA&amp;VAR:CHGPERIOD=NA&amp;VAR:FQLFORMULA=FMA_EVAL_EBITDA&amp;VAR:CURRENCY=NA&amp;VAR:P=NA&amp;VAR:V=11.8","68714&amp;VAR:null=.html"}</definedName>
    <definedName name="_1416__FDSAUDITLINK__" hidden="1">{"fdsup://directions/FAT%20Viewer?VAR:PED=LTM&amp;VAR:AUDIT_MODE=SUMMARY&amp;VAR:PERIOD=FIXED&amp;VAR:AUDIT_ID=00000117&amp;VAR:DATE=20040527&amp;action=UPDATE&amp;creator=factset&amp;DOC_NAME=FAT:FMA_audit_SUMMARY.fat&amp;DISPLAY_STRING=Display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EBITDA&amp;VAR:CHGPERIOD=NA&amp;VAR:FQLFORMULA=FMA_EVAL_EBITDA&amp;VAR:CURRENCY=NA&amp;VAR:P=NA&amp;VAR:V=11.8","68714&amp;VAR:null=.html"}</definedName>
    <definedName name="_1417__FDSAUDITLINK__" localSheetId="1" hidden="1">{"fdsup://directions/FAT%20Viewer?VAR:PED=LTM&amp;VAR:AUDIT_MODE=SUMMARY&amp;VAR:PERIOD=FIXED&amp;VAR:AUDIT_ID=00000117&amp;VAR:DATE=20040526&amp;action=UPDATE&amp;creator=factset&amp;DOC_NAME=FAT:FMA_audit_SUMMARY.fat&amp;DISPLAY_STRING=Display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EBITDA&amp;VAR:CHGPERIOD=NA&amp;VAR:FQLFORMULA=FMA_EVAL_EBITDA&amp;VAR:CURRENCY=NA&amp;VAR:P=NA&amp;VAR:V=11.8","09293&amp;VAR:null=.html"}</definedName>
    <definedName name="_1417__FDSAUDITLINK__" hidden="1">{"fdsup://directions/FAT%20Viewer?VAR:PED=LTM&amp;VAR:AUDIT_MODE=SUMMARY&amp;VAR:PERIOD=FIXED&amp;VAR:AUDIT_ID=00000117&amp;VAR:DATE=20040526&amp;action=UPDATE&amp;creator=factset&amp;DOC_NAME=FAT:FMA_audit_SUMMARY.fat&amp;DISPLAY_STRING=Display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EBITDA&amp;VAR:CHGPERIOD=NA&amp;VAR:FQLFORMULA=FMA_EVAL_EBITDA&amp;VAR:CURRENCY=NA&amp;VAR:P=NA&amp;VAR:V=11.8","09293&amp;VAR:null=.html"}</definedName>
    <definedName name="_1418__FDSAUDITLINK__" localSheetId="1" hidden="1">{"fdsup://directions/FAT%20Viewer?VAR:PED=LTM&amp;VAR:AUDIT_MODE=SUMMARY&amp;VAR:PERIOD=FIXED&amp;VAR:AUDIT_ID=00000117&amp;VAR:DATE=20040525&amp;action=UPDATE&amp;creator=factset&amp;DOC_NAME=FAT:FMA_audit_SUMMARY.fat&amp;DISPLAY_STRING=Display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EBITDA&amp;VAR:CHGPERIOD=NA&amp;VAR:FQLFORMULA=FMA_EVAL_EBITDA&amp;VAR:CURRENCY=NA&amp;VAR:P=NA&amp;VAR:V=11.7","94430&amp;VAR:null=.html"}</definedName>
    <definedName name="_1418__FDSAUDITLINK__" hidden="1">{"fdsup://directions/FAT%20Viewer?VAR:PED=LTM&amp;VAR:AUDIT_MODE=SUMMARY&amp;VAR:PERIOD=FIXED&amp;VAR:AUDIT_ID=00000117&amp;VAR:DATE=20040525&amp;action=UPDATE&amp;creator=factset&amp;DOC_NAME=FAT:FMA_audit_SUMMARY.fat&amp;DISPLAY_STRING=Display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EBITDA&amp;VAR:CHGPERIOD=NA&amp;VAR:FQLFORMULA=FMA_EVAL_EBITDA&amp;VAR:CURRENCY=NA&amp;VAR:P=NA&amp;VAR:V=11.7","94430&amp;VAR:null=.html"}</definedName>
    <definedName name="_1419__FDSAUDITLINK__" localSheetId="1" hidden="1">{"fdsup://directions/FAT%20Viewer?VAR:PED=LTM&amp;VAR:AUDIT_MODE=SUMMARY&amp;VAR:PERIOD=FIXED&amp;VAR:AUDIT_ID=00000117&amp;VAR:DATE=20040524&amp;action=UPDATE&amp;creator=factset&amp;DOC_NAME=FAT:FMA_audit_SUMMARY.fat&amp;DISPLAY_STRING=Display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EBITDA&amp;VAR:CHGPERIOD=NA&amp;VAR:FQLFORMULA=FMA_EVAL_EBITDA&amp;VAR:CURRENCY=NA&amp;VAR:P=NA&amp;VAR:V=11.6","40986&amp;VAR:null=.html"}</definedName>
    <definedName name="_1419__FDSAUDITLINK__" hidden="1">{"fdsup://directions/FAT%20Viewer?VAR:PED=LTM&amp;VAR:AUDIT_MODE=SUMMARY&amp;VAR:PERIOD=FIXED&amp;VAR:AUDIT_ID=00000117&amp;VAR:DATE=20040524&amp;action=UPDATE&amp;creator=factset&amp;DOC_NAME=FAT:FMA_audit_SUMMARY.fat&amp;DISPLAY_STRING=Display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EBITDA&amp;VAR:CHGPERIOD=NA&amp;VAR:FQLFORMULA=FMA_EVAL_EBITDA&amp;VAR:CURRENCY=NA&amp;VAR:P=NA&amp;VAR:V=11.6","40986&amp;VAR:null=.html"}</definedName>
    <definedName name="_142__FDSAUDITLINK__" localSheetId="1" hidden="1">{"fdsup://directions/FAT%20Viewer?VAR:PED=LTM&amp;VAR:AUDIT_MODE=SUMMARY&amp;VAR:PERIOD=FIXED&amp;VAR:AUDIT_ID=00000117&amp;VAR:DATE=20090619&amp;action=UPDATE&amp;creator=factset&amp;DOC_NAME=FAT:FMA_audit_SUMMARY.fat&amp;DISPLAY_STRING=Display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EBITDA&amp;VAR:CHGPERIOD=NA&amp;VAR:FQLFORMULA=FMA_EVAL_EBITDA&amp;VAR:CURRENCY=NA&amp;VAR:P=NA&amp;VAR:V=9.24","9462&amp;VAR:null=.html"}</definedName>
    <definedName name="_142__FDSAUDITLINK__" hidden="1">{"fdsup://directions/FAT%20Viewer?VAR:PED=LTM&amp;VAR:AUDIT_MODE=SUMMARY&amp;VAR:PERIOD=FIXED&amp;VAR:AUDIT_ID=00000117&amp;VAR:DATE=20090619&amp;action=UPDATE&amp;creator=factset&amp;DOC_NAME=FAT:FMA_audit_SUMMARY.fat&amp;DISPLAY_STRING=Display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EBITDA&amp;VAR:CHGPERIOD=NA&amp;VAR:FQLFORMULA=FMA_EVAL_EBITDA&amp;VAR:CURRENCY=NA&amp;VAR:P=NA&amp;VAR:V=9.24","9462&amp;VAR:null=.html"}</definedName>
    <definedName name="_1420__FDSAUDITLINK__" localSheetId="1" hidden="1">{"fdsup://directions/FAT%20Viewer?VAR:PED=LTM&amp;VAR:AUDIT_MODE=SUMMARY&amp;VAR:PERIOD=FIXED&amp;VAR:AUDIT_ID=00000117&amp;VAR:DATE=20040521&amp;action=UPDATE&amp;creator=factset&amp;DOC_NAME=FAT:FMA_audit_SUMMARY.fat&amp;DISPLAY_STRING=Display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EBITDA&amp;VAR:CHGPERIOD=NA&amp;VAR:FQLFORMULA=FMA_EVAL_EBITDA&amp;VAR:CURRENCY=NA&amp;VAR:P=NA&amp;VAR:V=11.6","14491&amp;VAR:null=.html"}</definedName>
    <definedName name="_1420__FDSAUDITLINK__" hidden="1">{"fdsup://directions/FAT%20Viewer?VAR:PED=LTM&amp;VAR:AUDIT_MODE=SUMMARY&amp;VAR:PERIOD=FIXED&amp;VAR:AUDIT_ID=00000117&amp;VAR:DATE=20040521&amp;action=UPDATE&amp;creator=factset&amp;DOC_NAME=FAT:FMA_audit_SUMMARY.fat&amp;DISPLAY_STRING=Display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EBITDA&amp;VAR:CHGPERIOD=NA&amp;VAR:FQLFORMULA=FMA_EVAL_EBITDA&amp;VAR:CURRENCY=NA&amp;VAR:P=NA&amp;VAR:V=11.6","14491&amp;VAR:null=.html"}</definedName>
    <definedName name="_1421__FDSAUDITLINK__" localSheetId="1" hidden="1">{"fdsup://directions/FAT%20Viewer?VAR:PED=LTM&amp;VAR:AUDIT_MODE=SUMMARY&amp;VAR:PERIOD=FIXED&amp;VAR:AUDIT_ID=00000117&amp;VAR:DATE=20040520&amp;action=UPDATE&amp;creator=factset&amp;DOC_NAME=FAT:FMA_audit_SUMMARY.fat&amp;DISPLAY_STRING=Display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EBITDA&amp;VAR:CHGPERIOD=NA&amp;VAR:FQLFORMULA=FMA_EVAL_EBITDA&amp;VAR:CURRENCY=NA&amp;VAR:P=NA&amp;VAR:V=11.5","79760&amp;VAR:null=.html"}</definedName>
    <definedName name="_1421__FDSAUDITLINK__" hidden="1">{"fdsup://directions/FAT%20Viewer?VAR:PED=LTM&amp;VAR:AUDIT_MODE=SUMMARY&amp;VAR:PERIOD=FIXED&amp;VAR:AUDIT_ID=00000117&amp;VAR:DATE=20040520&amp;action=UPDATE&amp;creator=factset&amp;DOC_NAME=FAT:FMA_audit_SUMMARY.fat&amp;DISPLAY_STRING=Display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EBITDA&amp;VAR:CHGPERIOD=NA&amp;VAR:FQLFORMULA=FMA_EVAL_EBITDA&amp;VAR:CURRENCY=NA&amp;VAR:P=NA&amp;VAR:V=11.5","79760&amp;VAR:null=.html"}</definedName>
    <definedName name="_1422__FDSAUDITLINK__" localSheetId="1" hidden="1">{"fdsup://directions/FAT%20Viewer?VAR:PED=LTM&amp;VAR:AUDIT_MODE=SUMMARY&amp;VAR:PERIOD=FIXED&amp;VAR:AUDIT_ID=00000117&amp;VAR:DATE=20040519&amp;action=UPDATE&amp;creator=factset&amp;DOC_NAME=FAT:FMA_audit_SUMMARY.fat&amp;DISPLAY_STRING=Display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EBITDA&amp;VAR:CHGPERIOD=NA&amp;VAR:FQLFORMULA=FMA_EVAL_EBITDA&amp;VAR:CURRENCY=NA&amp;VAR:P=NA&amp;VAR:V=11.5","83536&amp;VAR:null=.html"}</definedName>
    <definedName name="_1422__FDSAUDITLINK__" hidden="1">{"fdsup://directions/FAT%20Viewer?VAR:PED=LTM&amp;VAR:AUDIT_MODE=SUMMARY&amp;VAR:PERIOD=FIXED&amp;VAR:AUDIT_ID=00000117&amp;VAR:DATE=20040519&amp;action=UPDATE&amp;creator=factset&amp;DOC_NAME=FAT:FMA_audit_SUMMARY.fat&amp;DISPLAY_STRING=Display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EBITDA&amp;VAR:CHGPERIOD=NA&amp;VAR:FQLFORMULA=FMA_EVAL_EBITDA&amp;VAR:CURRENCY=NA&amp;VAR:P=NA&amp;VAR:V=11.5","83536&amp;VAR:null=.html"}</definedName>
    <definedName name="_1423__FDSAUDITLINK__" localSheetId="1" hidden="1">{"fdsup://directions/FAT%20Viewer?VAR:PED=LTM&amp;VAR:AUDIT_MODE=SUMMARY&amp;VAR:PERIOD=FIXED&amp;VAR:AUDIT_ID=00000117&amp;VAR:DATE=20040518&amp;action=UPDATE&amp;creator=factset&amp;DOC_NAME=FAT:FMA_audit_SUMMARY.fat&amp;DISPLAY_STRING=Display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EBITDA&amp;VAR:CHGPERIOD=NA&amp;VAR:FQLFORMULA=FMA_EVAL_EBITDA&amp;VAR:CURRENCY=NA&amp;VAR:P=NA&amp;VAR:V=11.6","13685&amp;VAR:null=.html"}</definedName>
    <definedName name="_1423__FDSAUDITLINK__" hidden="1">{"fdsup://directions/FAT%20Viewer?VAR:PED=LTM&amp;VAR:AUDIT_MODE=SUMMARY&amp;VAR:PERIOD=FIXED&amp;VAR:AUDIT_ID=00000117&amp;VAR:DATE=20040518&amp;action=UPDATE&amp;creator=factset&amp;DOC_NAME=FAT:FMA_audit_SUMMARY.fat&amp;DISPLAY_STRING=Display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EBITDA&amp;VAR:CHGPERIOD=NA&amp;VAR:FQLFORMULA=FMA_EVAL_EBITDA&amp;VAR:CURRENCY=NA&amp;VAR:P=NA&amp;VAR:V=11.6","13685&amp;VAR:null=.html"}</definedName>
    <definedName name="_1424__FDSAUDITLINK__" localSheetId="1" hidden="1">{"fdsup://directions/FAT%20Viewer?VAR:PED=LTM&amp;VAR:AUDIT_MODE=SUMMARY&amp;VAR:PERIOD=FIXED&amp;VAR:AUDIT_ID=00000117&amp;VAR:DATE=20040517&amp;action=UPDATE&amp;creator=factset&amp;DOC_NAME=FAT:FMA_audit_SUMMARY.fat&amp;DISPLAY_STRING=Display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EBITDA&amp;VAR:CHGPERIOD=NA&amp;VAR:FQLFORMULA=FMA_EVAL_EBITDA&amp;VAR:CURRENCY=NA&amp;VAR:P=NA&amp;VAR:V=11.5","54566&amp;VAR:null=.html"}</definedName>
    <definedName name="_1424__FDSAUDITLINK__" hidden="1">{"fdsup://directions/FAT%20Viewer?VAR:PED=LTM&amp;VAR:AUDIT_MODE=SUMMARY&amp;VAR:PERIOD=FIXED&amp;VAR:AUDIT_ID=00000117&amp;VAR:DATE=20040517&amp;action=UPDATE&amp;creator=factset&amp;DOC_NAME=FAT:FMA_audit_SUMMARY.fat&amp;DISPLAY_STRING=Display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EBITDA&amp;VAR:CHGPERIOD=NA&amp;VAR:FQLFORMULA=FMA_EVAL_EBITDA&amp;VAR:CURRENCY=NA&amp;VAR:P=NA&amp;VAR:V=11.5","54566&amp;VAR:null=.html"}</definedName>
    <definedName name="_1425__FDSAUDITLINK__" localSheetId="1" hidden="1">{"fdsup://directions/FAT%20Viewer?VAR:PED=LTM&amp;VAR:AUDIT_MODE=SUMMARY&amp;VAR:PERIOD=FIXED&amp;VAR:AUDIT_ID=00000117&amp;VAR:DATE=20040514&amp;action=UPDATE&amp;creator=factset&amp;DOC_NAME=FAT:FMA_audit_SUMMARY.fat&amp;DISPLAY_STRING=Display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EBITDA&amp;VAR:CHGPERIOD=NA&amp;VAR:FQLFORMULA=FMA_EVAL_EBITDA&amp;VAR:CURRENCY=NA&amp;VAR:P=NA&amp;VAR:V=11.6","41174&amp;VAR:null=.html"}</definedName>
    <definedName name="_1425__FDSAUDITLINK__" hidden="1">{"fdsup://directions/FAT%20Viewer?VAR:PED=LTM&amp;VAR:AUDIT_MODE=SUMMARY&amp;VAR:PERIOD=FIXED&amp;VAR:AUDIT_ID=00000117&amp;VAR:DATE=20040514&amp;action=UPDATE&amp;creator=factset&amp;DOC_NAME=FAT:FMA_audit_SUMMARY.fat&amp;DISPLAY_STRING=Display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EBITDA&amp;VAR:CHGPERIOD=NA&amp;VAR:FQLFORMULA=FMA_EVAL_EBITDA&amp;VAR:CURRENCY=NA&amp;VAR:P=NA&amp;VAR:V=11.6","41174&amp;VAR:null=.html"}</definedName>
    <definedName name="_1426__FDSAUDITLINK__" localSheetId="1" hidden="1">{"fdsup://directions/FAT%20Viewer?VAR:PED=LTM&amp;VAR:AUDIT_MODE=SUMMARY&amp;VAR:PERIOD=FIXED&amp;VAR:AUDIT_ID=00000117&amp;VAR:DATE=20040513&amp;action=UPDATE&amp;creator=factset&amp;DOC_NAME=FAT:FMA_audit_SUMMARY.fat&amp;DISPLAY_STRING=Display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EBITDA&amp;VAR:CHGPERIOD=NA&amp;VAR:FQLFORMULA=FMA_EVAL_EBITDA&amp;VAR:CURRENCY=NA&amp;VAR:P=NA&amp;VAR:V=11.8","03109&amp;VAR:null=.html"}</definedName>
    <definedName name="_1426__FDSAUDITLINK__" hidden="1">{"fdsup://directions/FAT%20Viewer?VAR:PED=LTM&amp;VAR:AUDIT_MODE=SUMMARY&amp;VAR:PERIOD=FIXED&amp;VAR:AUDIT_ID=00000117&amp;VAR:DATE=20040513&amp;action=UPDATE&amp;creator=factset&amp;DOC_NAME=FAT:FMA_audit_SUMMARY.fat&amp;DISPLAY_STRING=Display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EBITDA&amp;VAR:CHGPERIOD=NA&amp;VAR:FQLFORMULA=FMA_EVAL_EBITDA&amp;VAR:CURRENCY=NA&amp;VAR:P=NA&amp;VAR:V=11.8","03109&amp;VAR:null=.html"}</definedName>
    <definedName name="_1427__FDSAUDITLINK__" localSheetId="1" hidden="1">{"fdsup://directions/FAT%20Viewer?VAR:PED=LTM&amp;VAR:AUDIT_MODE=SUMMARY&amp;VAR:PERIOD=FIXED&amp;VAR:AUDIT_ID=00000117&amp;VAR:DATE=20040512&amp;action=UPDATE&amp;creator=factset&amp;DOC_NAME=FAT:FMA_audit_SUMMARY.fat&amp;DISPLAY_STRING=Display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EBITDA&amp;VAR:CHGPERIOD=NA&amp;VAR:FQLFORMULA=FMA_EVAL_EBITDA&amp;VAR:CURRENCY=NA&amp;VAR:P=NA&amp;VAR:V=11.8","14234&amp;VAR:null=.html"}</definedName>
    <definedName name="_1427__FDSAUDITLINK__" hidden="1">{"fdsup://directions/FAT%20Viewer?VAR:PED=LTM&amp;VAR:AUDIT_MODE=SUMMARY&amp;VAR:PERIOD=FIXED&amp;VAR:AUDIT_ID=00000117&amp;VAR:DATE=20040512&amp;action=UPDATE&amp;creator=factset&amp;DOC_NAME=FAT:FMA_audit_SUMMARY.fat&amp;DISPLAY_STRING=Display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EBITDA&amp;VAR:CHGPERIOD=NA&amp;VAR:FQLFORMULA=FMA_EVAL_EBITDA&amp;VAR:CURRENCY=NA&amp;VAR:P=NA&amp;VAR:V=11.8","14234&amp;VAR:null=.html"}</definedName>
    <definedName name="_1428__FDSAUDITLINK__" localSheetId="1" hidden="1">{"fdsup://directions/FAT%20Viewer?VAR:PED=LTM&amp;VAR:AUDIT_MODE=SUMMARY&amp;VAR:PERIOD=FIXED&amp;VAR:AUDIT_ID=00000117&amp;VAR:DATE=20040511&amp;action=UPDATE&amp;creator=factset&amp;DOC_NAME=FAT:FMA_audit_SUMMARY.fat&amp;DISPLAY_STRING=Display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EBITDA&amp;VAR:CHGPERIOD=NA&amp;VAR:FQLFORMULA=FMA_EVAL_EBITDA&amp;VAR:CURRENCY=NA&amp;VAR:P=NA&amp;VAR:V=11.8","10760&amp;VAR:null=.html"}</definedName>
    <definedName name="_1428__FDSAUDITLINK__" hidden="1">{"fdsup://directions/FAT%20Viewer?VAR:PED=LTM&amp;VAR:AUDIT_MODE=SUMMARY&amp;VAR:PERIOD=FIXED&amp;VAR:AUDIT_ID=00000117&amp;VAR:DATE=20040511&amp;action=UPDATE&amp;creator=factset&amp;DOC_NAME=FAT:FMA_audit_SUMMARY.fat&amp;DISPLAY_STRING=Display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EBITDA&amp;VAR:CHGPERIOD=NA&amp;VAR:FQLFORMULA=FMA_EVAL_EBITDA&amp;VAR:CURRENCY=NA&amp;VAR:P=NA&amp;VAR:V=11.8","10760&amp;VAR:null=.html"}</definedName>
    <definedName name="_1429__FDSAUDITLINK__" localSheetId="1" hidden="1">{"fdsup://directions/FAT%20Viewer?VAR:PED=LTM&amp;VAR:AUDIT_MODE=SUMMARY&amp;VAR:PERIOD=FIXED&amp;VAR:AUDIT_ID=00000117&amp;VAR:DATE=20040510&amp;action=UPDATE&amp;creator=factset&amp;DOC_NAME=FAT:FMA_audit_SUMMARY.fat&amp;DISPLAY_STRING=Display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EBITDA&amp;VAR:CHGPERIOD=NA&amp;VAR:FQLFORMULA=FMA_EVAL_EBITDA&amp;VAR:CURRENCY=NA&amp;VAR:P=NA&amp;VAR:V=11.7","41773&amp;VAR:null=.html"}</definedName>
    <definedName name="_1429__FDSAUDITLINK__" hidden="1">{"fdsup://directions/FAT%20Viewer?VAR:PED=LTM&amp;VAR:AUDIT_MODE=SUMMARY&amp;VAR:PERIOD=FIXED&amp;VAR:AUDIT_ID=00000117&amp;VAR:DATE=20040510&amp;action=UPDATE&amp;creator=factset&amp;DOC_NAME=FAT:FMA_audit_SUMMARY.fat&amp;DISPLAY_STRING=Display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EBITDA&amp;VAR:CHGPERIOD=NA&amp;VAR:FQLFORMULA=FMA_EVAL_EBITDA&amp;VAR:CURRENCY=NA&amp;VAR:P=NA&amp;VAR:V=11.7","41773&amp;VAR:null=.html"}</definedName>
    <definedName name="_143__FDSAUDITLINK__" localSheetId="1" hidden="1">{"fdsup://directions/FAT%20Viewer?VAR:PED=LTM&amp;VAR:AUDIT_MODE=SUMMARY&amp;VAR:PERIOD=FIXED&amp;VAR:AUDIT_ID=00000117&amp;VAR:DATE=20090618&amp;action=UPDATE&amp;creator=factset&amp;DOC_NAME=FAT:FMA_audit_SUMMARY.fat&amp;DISPLAY_STRING=Display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EBITDA&amp;VAR:CHGPERIOD=NA&amp;VAR:FQLFORMULA=FMA_EVAL_EBITDA&amp;VAR:CURRENCY=NA&amp;VAR:P=NA&amp;VAR:V=9.23","9523&amp;VAR:null=.html"}</definedName>
    <definedName name="_143__FDSAUDITLINK__" hidden="1">{"fdsup://directions/FAT%20Viewer?VAR:PED=LTM&amp;VAR:AUDIT_MODE=SUMMARY&amp;VAR:PERIOD=FIXED&amp;VAR:AUDIT_ID=00000117&amp;VAR:DATE=20090618&amp;action=UPDATE&amp;creator=factset&amp;DOC_NAME=FAT:FMA_audit_SUMMARY.fat&amp;DISPLAY_STRING=Display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EBITDA&amp;VAR:CHGPERIOD=NA&amp;VAR:FQLFORMULA=FMA_EVAL_EBITDA&amp;VAR:CURRENCY=NA&amp;VAR:P=NA&amp;VAR:V=9.23","9523&amp;VAR:null=.html"}</definedName>
    <definedName name="_1430__FDSAUDITLINK__" localSheetId="1" hidden="1">{"fdsup://directions/FAT%20Viewer?VAR:PED=LTM&amp;VAR:AUDIT_MODE=SUMMARY&amp;VAR:PERIOD=FIXED&amp;VAR:AUDIT_ID=00000117&amp;VAR:DATE=20040507&amp;action=UPDATE&amp;creator=factset&amp;DOC_NAME=FAT:FMA_audit_SUMMARY.fat&amp;DISPLAY_STRING=Display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EBITDA&amp;VAR:CHGPERIOD=NA&amp;VAR:FQLFORMULA=FMA_EVAL_EBITDA&amp;VAR:CURRENCY=NA&amp;VAR:P=NA&amp;VAR:V=11.8","38992&amp;VAR:null=.html"}</definedName>
    <definedName name="_1430__FDSAUDITLINK__" hidden="1">{"fdsup://directions/FAT%20Viewer?VAR:PED=LTM&amp;VAR:AUDIT_MODE=SUMMARY&amp;VAR:PERIOD=FIXED&amp;VAR:AUDIT_ID=00000117&amp;VAR:DATE=20040507&amp;action=UPDATE&amp;creator=factset&amp;DOC_NAME=FAT:FMA_audit_SUMMARY.fat&amp;DISPLAY_STRING=Display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EBITDA&amp;VAR:CHGPERIOD=NA&amp;VAR:FQLFORMULA=FMA_EVAL_EBITDA&amp;VAR:CURRENCY=NA&amp;VAR:P=NA&amp;VAR:V=11.8","38992&amp;VAR:null=.html"}</definedName>
    <definedName name="_1431__FDSAUDITLINK__" localSheetId="1" hidden="1">{"fdsup://directions/FAT%20Viewer?VAR:PED=LTM&amp;VAR:AUDIT_MODE=SUMMARY&amp;VAR:PERIOD=FIXED&amp;VAR:AUDIT_ID=00000117&amp;VAR:DATE=20040506&amp;action=UPDATE&amp;creator=factset&amp;DOC_NAME=FAT:FMA_audit_SUMMARY.fat&amp;DISPLAY_STRING=Display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EBITDA&amp;VAR:CHGPERIOD=NA&amp;VAR:FQLFORMULA=FMA_EVAL_EBITDA&amp;VAR:CURRENCY=NA&amp;VAR:P=NA&amp;VAR:V=11.9","56622&amp;VAR:null=.html"}</definedName>
    <definedName name="_1431__FDSAUDITLINK__" hidden="1">{"fdsup://directions/FAT%20Viewer?VAR:PED=LTM&amp;VAR:AUDIT_MODE=SUMMARY&amp;VAR:PERIOD=FIXED&amp;VAR:AUDIT_ID=00000117&amp;VAR:DATE=20040506&amp;action=UPDATE&amp;creator=factset&amp;DOC_NAME=FAT:FMA_audit_SUMMARY.fat&amp;DISPLAY_STRING=Display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EBITDA&amp;VAR:CHGPERIOD=NA&amp;VAR:FQLFORMULA=FMA_EVAL_EBITDA&amp;VAR:CURRENCY=NA&amp;VAR:P=NA&amp;VAR:V=11.9","56622&amp;VAR:null=.html"}</definedName>
    <definedName name="_1432__FDSAUDITLINK__" localSheetId="1" hidden="1">{"fdsup://directions/FAT%20Viewer?VAR:PED=LTM&amp;VAR:AUDIT_MODE=SUMMARY&amp;VAR:PERIOD=FIXED&amp;VAR:AUDIT_ID=00000117&amp;VAR:DATE=20040505&amp;action=UPDATE&amp;creator=factset&amp;DOC_NAME=FAT:FMA_audit_SUMMARY.fat&amp;DISPLAY_STRING=Display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EBITDA&amp;VAR:CHGPERIOD=NA&amp;VAR:FQLFORMULA=FMA_EVAL_EBITDA&amp;VAR:CURRENCY=NA&amp;VAR:P=NA&amp;VAR:V=12.0","12129&amp;VAR:null=.html"}</definedName>
    <definedName name="_1432__FDSAUDITLINK__" hidden="1">{"fdsup://directions/FAT%20Viewer?VAR:PED=LTM&amp;VAR:AUDIT_MODE=SUMMARY&amp;VAR:PERIOD=FIXED&amp;VAR:AUDIT_ID=00000117&amp;VAR:DATE=20040505&amp;action=UPDATE&amp;creator=factset&amp;DOC_NAME=FAT:FMA_audit_SUMMARY.fat&amp;DISPLAY_STRING=Display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EBITDA&amp;VAR:CHGPERIOD=NA&amp;VAR:FQLFORMULA=FMA_EVAL_EBITDA&amp;VAR:CURRENCY=NA&amp;VAR:P=NA&amp;VAR:V=12.0","12129&amp;VAR:null=.html"}</definedName>
    <definedName name="_1433__FDSAUDITLINK__" localSheetId="1" hidden="1">{"fdsup://directions/FAT%20Viewer?VAR:PED=LTM&amp;VAR:AUDIT_MODE=SUMMARY&amp;VAR:PERIOD=FIXED&amp;VAR:AUDIT_ID=00000117&amp;VAR:DATE=20040504&amp;action=UPDATE&amp;creator=factset&amp;DOC_NAME=FAT:FMA_audit_SUMMARY.fat&amp;DISPLAY_STRING=Display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EBITDA&amp;VAR:CHGPERIOD=NA&amp;VAR:FQLFORMULA=FMA_EVAL_EBITDA&amp;VAR:CURRENCY=NA&amp;VAR:P=NA&amp;VAR:V=11.9","95097&amp;VAR:null=.html"}</definedName>
    <definedName name="_1433__FDSAUDITLINK__" hidden="1">{"fdsup://directions/FAT%20Viewer?VAR:PED=LTM&amp;VAR:AUDIT_MODE=SUMMARY&amp;VAR:PERIOD=FIXED&amp;VAR:AUDIT_ID=00000117&amp;VAR:DATE=20040504&amp;action=UPDATE&amp;creator=factset&amp;DOC_NAME=FAT:FMA_audit_SUMMARY.fat&amp;DISPLAY_STRING=Display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EBITDA&amp;VAR:CHGPERIOD=NA&amp;VAR:FQLFORMULA=FMA_EVAL_EBITDA&amp;VAR:CURRENCY=NA&amp;VAR:P=NA&amp;VAR:V=11.9","95097&amp;VAR:null=.html"}</definedName>
    <definedName name="_1434__FDSAUDITLINK__" localSheetId="1" hidden="1">{"fdsup://directions/FAT%20Viewer?VAR:PED=LTM&amp;VAR:AUDIT_MODE=SUMMARY&amp;VAR:PERIOD=FIXED&amp;VAR:AUDIT_ID=00000117&amp;VAR:DATE=20040503&amp;action=UPDATE&amp;creator=factset&amp;DOC_NAME=FAT:FMA_audit_SUMMARY.fat&amp;DISPLAY_STRING=Display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EBITDA&amp;VAR:CHGPERIOD=NA&amp;VAR:FQLFORMULA=FMA_EVAL_EBITDA&amp;VAR:CURRENCY=NA&amp;VAR:P=NA&amp;VAR:V=11.9","76294&amp;VAR:null=.html"}</definedName>
    <definedName name="_1434__FDSAUDITLINK__" hidden="1">{"fdsup://directions/FAT%20Viewer?VAR:PED=LTM&amp;VAR:AUDIT_MODE=SUMMARY&amp;VAR:PERIOD=FIXED&amp;VAR:AUDIT_ID=00000117&amp;VAR:DATE=20040503&amp;action=UPDATE&amp;creator=factset&amp;DOC_NAME=FAT:FMA_audit_SUMMARY.fat&amp;DISPLAY_STRING=Display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EBITDA&amp;VAR:CHGPERIOD=NA&amp;VAR:FQLFORMULA=FMA_EVAL_EBITDA&amp;VAR:CURRENCY=NA&amp;VAR:P=NA&amp;VAR:V=11.9","76294&amp;VAR:null=.html"}</definedName>
    <definedName name="_1435__FDSAUDITLINK__" localSheetId="1" hidden="1">{"fdsup://directions/FAT%20Viewer?VAR:PED=LTM&amp;VAR:AUDIT_MODE=SUMMARY&amp;VAR:PERIOD=FIXED&amp;VAR:AUDIT_ID=00000117&amp;VAR:DATE=20040430&amp;action=UPDATE&amp;creator=factset&amp;DOC_NAME=FAT:FMA_audit_SUMMARY.fat&amp;DISPLAY_STRING=Display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EBITDA&amp;VAR:CHGPERIOD=NA&amp;VAR:FQLFORMULA=FMA_EVAL_EBITDA&amp;VAR:CURRENCY=NA&amp;VAR:P=NA&amp;VAR:V=11.8","88812&amp;VAR:null=.html"}</definedName>
    <definedName name="_1435__FDSAUDITLINK__" hidden="1">{"fdsup://directions/FAT%20Viewer?VAR:PED=LTM&amp;VAR:AUDIT_MODE=SUMMARY&amp;VAR:PERIOD=FIXED&amp;VAR:AUDIT_ID=00000117&amp;VAR:DATE=20040430&amp;action=UPDATE&amp;creator=factset&amp;DOC_NAME=FAT:FMA_audit_SUMMARY.fat&amp;DISPLAY_STRING=Display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EBITDA&amp;VAR:CHGPERIOD=NA&amp;VAR:FQLFORMULA=FMA_EVAL_EBITDA&amp;VAR:CURRENCY=NA&amp;VAR:P=NA&amp;VAR:V=11.8","88812&amp;VAR:null=.html"}</definedName>
    <definedName name="_1436__FDSAUDITLINK__" localSheetId="1" hidden="1">{"fdsup://directions/FAT%20Viewer?VAR:PED=LTM&amp;VAR:AUDIT_MODE=SUMMARY&amp;VAR:PERIOD=FIXED&amp;VAR:AUDIT_ID=00000117&amp;VAR:DATE=20040429&amp;action=UPDATE&amp;creator=factset&amp;DOC_NAME=FAT:FMA_audit_SUMMARY.fat&amp;DISPLAY_STRING=Display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EBITDA&amp;VAR:CHGPERIOD=NA&amp;VAR:FQLFORMULA=FMA_EVAL_EBITDA&amp;VAR:CURRENCY=NA&amp;VAR:P=NA&amp;VAR:V=11.9","46719&amp;VAR:null=.html"}</definedName>
    <definedName name="_1436__FDSAUDITLINK__" hidden="1">{"fdsup://directions/FAT%20Viewer?VAR:PED=LTM&amp;VAR:AUDIT_MODE=SUMMARY&amp;VAR:PERIOD=FIXED&amp;VAR:AUDIT_ID=00000117&amp;VAR:DATE=20040429&amp;action=UPDATE&amp;creator=factset&amp;DOC_NAME=FAT:FMA_audit_SUMMARY.fat&amp;DISPLAY_STRING=Display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EBITDA&amp;VAR:CHGPERIOD=NA&amp;VAR:FQLFORMULA=FMA_EVAL_EBITDA&amp;VAR:CURRENCY=NA&amp;VAR:P=NA&amp;VAR:V=11.9","46719&amp;VAR:null=.html"}</definedName>
    <definedName name="_1437__FDSAUDITLINK__" localSheetId="1" hidden="1">{"fdsup://directions/FAT%20Viewer?VAR:PED=LTM&amp;VAR:AUDIT_MODE=SUMMARY&amp;VAR:PERIOD=FIXED&amp;VAR:AUDIT_ID=00000117&amp;VAR:DATE=20040428&amp;action=UPDATE&amp;creator=factset&amp;DOC_NAME=FAT:FMA_audit_SUMMARY.fat&amp;DISPLAY_STRING=Display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EBITDA&amp;VAR:CHGPERIOD=NA&amp;VAR:FQLFORMULA=FMA_EVAL_EBITDA&amp;VAR:CURRENCY=NA&amp;VAR:P=NA&amp;VAR:V=12.0","29473&amp;VAR:null=.html"}</definedName>
    <definedName name="_1437__FDSAUDITLINK__" hidden="1">{"fdsup://directions/FAT%20Viewer?VAR:PED=LTM&amp;VAR:AUDIT_MODE=SUMMARY&amp;VAR:PERIOD=FIXED&amp;VAR:AUDIT_ID=00000117&amp;VAR:DATE=20040428&amp;action=UPDATE&amp;creator=factset&amp;DOC_NAME=FAT:FMA_audit_SUMMARY.fat&amp;DISPLAY_STRING=Display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EBITDA&amp;VAR:CHGPERIOD=NA&amp;VAR:FQLFORMULA=FMA_EVAL_EBITDA&amp;VAR:CURRENCY=NA&amp;VAR:P=NA&amp;VAR:V=12.0","29473&amp;VAR:null=.html"}</definedName>
    <definedName name="_1438__FDSAUDITLINK__" localSheetId="1" hidden="1">{"fdsup://directions/FAT%20Viewer?VAR:PED=LTM&amp;VAR:AUDIT_MODE=SUMMARY&amp;VAR:PERIOD=FIXED&amp;VAR:AUDIT_ID=00000117&amp;VAR:DATE=20040427&amp;action=UPDATE&amp;creator=factset&amp;DOC_NAME=FAT:FMA_audit_SUMMARY.fat&amp;DISPLAY_STRING=Display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EBITDA&amp;VAR:CHGPERIOD=NA&amp;VAR:FQLFORMULA=FMA_EVAL_EBITDA&amp;VAR:CURRENCY=NA&amp;VAR:P=NA&amp;VAR:V=12.1","58546&amp;VAR:null=.html"}</definedName>
    <definedName name="_1438__FDSAUDITLINK__" hidden="1">{"fdsup://directions/FAT%20Viewer?VAR:PED=LTM&amp;VAR:AUDIT_MODE=SUMMARY&amp;VAR:PERIOD=FIXED&amp;VAR:AUDIT_ID=00000117&amp;VAR:DATE=20040427&amp;action=UPDATE&amp;creator=factset&amp;DOC_NAME=FAT:FMA_audit_SUMMARY.fat&amp;DISPLAY_STRING=Display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EBITDA&amp;VAR:CHGPERIOD=NA&amp;VAR:FQLFORMULA=FMA_EVAL_EBITDA&amp;VAR:CURRENCY=NA&amp;VAR:P=NA&amp;VAR:V=12.1","58546&amp;VAR:null=.html"}</definedName>
    <definedName name="_1439__FDSAUDITLINK__" localSheetId="1" hidden="1">{"fdsup://directions/FAT%20Viewer?VAR:PED=LTM&amp;VAR:AUDIT_MODE=SUMMARY&amp;VAR:PERIOD=FIXED&amp;VAR:AUDIT_ID=00000117&amp;VAR:DATE=20040426&amp;action=UPDATE&amp;creator=factset&amp;DOC_NAME=FAT:FMA_audit_SUMMARY.fat&amp;DISPLAY_STRING=Display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EBITDA&amp;VAR:CHGPERIOD=NA&amp;VAR:FQLFORMULA=FMA_EVAL_EBITDA&amp;VAR:CURRENCY=NA&amp;VAR:P=NA&amp;VAR:V=12.1","34766&amp;VAR:null=.html"}</definedName>
    <definedName name="_1439__FDSAUDITLINK__" hidden="1">{"fdsup://directions/FAT%20Viewer?VAR:PED=LTM&amp;VAR:AUDIT_MODE=SUMMARY&amp;VAR:PERIOD=FIXED&amp;VAR:AUDIT_ID=00000117&amp;VAR:DATE=20040426&amp;action=UPDATE&amp;creator=factset&amp;DOC_NAME=FAT:FMA_audit_SUMMARY.fat&amp;DISPLAY_STRING=Display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EBITDA&amp;VAR:CHGPERIOD=NA&amp;VAR:FQLFORMULA=FMA_EVAL_EBITDA&amp;VAR:CURRENCY=NA&amp;VAR:P=NA&amp;VAR:V=12.1","34766&amp;VAR:null=.html"}</definedName>
    <definedName name="_144__FDSAUDITLINK__" localSheetId="1" hidden="1">{"fdsup://directions/FAT%20Viewer?VAR:PED=LTM&amp;VAR:AUDIT_MODE=SUMMARY&amp;VAR:PERIOD=FIXED&amp;VAR:AUDIT_ID=00000117&amp;VAR:DATE=20090617&amp;action=UPDATE&amp;creator=factset&amp;DOC_NAME=FAT:FMA_audit_SUMMARY.fat&amp;DISPLAY_STRING=Display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EBITDA&amp;VAR:CHGPERIOD=NA&amp;VAR:FQLFORMULA=FMA_EVAL_EBITDA&amp;VAR:CURRENCY=NA&amp;VAR:P=NA&amp;VAR:V=9.20","2140&amp;VAR:null=.html"}</definedName>
    <definedName name="_144__FDSAUDITLINK__" hidden="1">{"fdsup://directions/FAT%20Viewer?VAR:PED=LTM&amp;VAR:AUDIT_MODE=SUMMARY&amp;VAR:PERIOD=FIXED&amp;VAR:AUDIT_ID=00000117&amp;VAR:DATE=20090617&amp;action=UPDATE&amp;creator=factset&amp;DOC_NAME=FAT:FMA_audit_SUMMARY.fat&amp;DISPLAY_STRING=Display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EBITDA&amp;VAR:CHGPERIOD=NA&amp;VAR:FQLFORMULA=FMA_EVAL_EBITDA&amp;VAR:CURRENCY=NA&amp;VAR:P=NA&amp;VAR:V=9.20","2140&amp;VAR:null=.html"}</definedName>
    <definedName name="_1440__FDSAUDITLINK__" localSheetId="1" hidden="1">{"fdsup://directions/FAT%20Viewer?VAR:PED=LTM&amp;VAR:AUDIT_MODE=SUMMARY&amp;VAR:PERIOD=FIXED&amp;VAR:AUDIT_ID=00000117&amp;VAR:DATE=20040423&amp;action=UPDATE&amp;creator=factset&amp;DOC_NAME=FAT:FMA_audit_SUMMARY.fat&amp;DISPLAY_STRING=Display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EBITDA&amp;VAR:CHGPERIOD=NA&amp;VAR:FQLFORMULA=FMA_EVAL_EBITDA&amp;VAR:CURRENCY=NA&amp;VAR:P=NA&amp;VAR:V=12.1","72538&amp;VAR:null=.html"}</definedName>
    <definedName name="_1440__FDSAUDITLINK__" hidden="1">{"fdsup://directions/FAT%20Viewer?VAR:PED=LTM&amp;VAR:AUDIT_MODE=SUMMARY&amp;VAR:PERIOD=FIXED&amp;VAR:AUDIT_ID=00000117&amp;VAR:DATE=20040423&amp;action=UPDATE&amp;creator=factset&amp;DOC_NAME=FAT:FMA_audit_SUMMARY.fat&amp;DISPLAY_STRING=Display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EBITDA&amp;VAR:CHGPERIOD=NA&amp;VAR:FQLFORMULA=FMA_EVAL_EBITDA&amp;VAR:CURRENCY=NA&amp;VAR:P=NA&amp;VAR:V=12.1","72538&amp;VAR:null=.html"}</definedName>
    <definedName name="_1441__FDSAUDITLINK__" localSheetId="1" hidden="1">{"fdsup://directions/FAT%20Viewer?VAR:PED=LTM&amp;VAR:AUDIT_MODE=SUMMARY&amp;VAR:PERIOD=FIXED&amp;VAR:AUDIT_ID=00000117&amp;VAR:DATE=20040422&amp;action=UPDATE&amp;creator=factset&amp;DOC_NAME=FAT:FMA_audit_SUMMARY.fat&amp;DISPLAY_STRING=Display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EBITDA&amp;VAR:CHGPERIOD=NA&amp;VAR:FQLFORMULA=FMA_EVAL_EBITDA&amp;VAR:CURRENCY=NA&amp;VAR:P=NA&amp;VAR:V=12.1","61908&amp;VAR:null=.html"}</definedName>
    <definedName name="_1441__FDSAUDITLINK__" hidden="1">{"fdsup://directions/FAT%20Viewer?VAR:PED=LTM&amp;VAR:AUDIT_MODE=SUMMARY&amp;VAR:PERIOD=FIXED&amp;VAR:AUDIT_ID=00000117&amp;VAR:DATE=20040422&amp;action=UPDATE&amp;creator=factset&amp;DOC_NAME=FAT:FMA_audit_SUMMARY.fat&amp;DISPLAY_STRING=Display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EBITDA&amp;VAR:CHGPERIOD=NA&amp;VAR:FQLFORMULA=FMA_EVAL_EBITDA&amp;VAR:CURRENCY=NA&amp;VAR:P=NA&amp;VAR:V=12.1","61908&amp;VAR:null=.html"}</definedName>
    <definedName name="_1442__FDSAUDITLINK__" localSheetId="1" hidden="1">{"fdsup://directions/FAT%20Viewer?VAR:PED=LTM&amp;VAR:AUDIT_MODE=SUMMARY&amp;VAR:PERIOD=FIXED&amp;VAR:AUDIT_ID=00000117&amp;VAR:DATE=20040421&amp;action=UPDATE&amp;creator=factset&amp;DOC_NAME=FAT:FMA_audit_SUMMARY.fat&amp;DISPLAY_STRING=Display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EBITDA&amp;VAR:CHGPERIOD=NA&amp;VAR:FQLFORMULA=FMA_EVAL_EBITDA&amp;VAR:CURRENCY=NA&amp;VAR:P=NA&amp;VAR:V=12.0","23993&amp;VAR:null=.html"}</definedName>
    <definedName name="_1442__FDSAUDITLINK__" hidden="1">{"fdsup://directions/FAT%20Viewer?VAR:PED=LTM&amp;VAR:AUDIT_MODE=SUMMARY&amp;VAR:PERIOD=FIXED&amp;VAR:AUDIT_ID=00000117&amp;VAR:DATE=20040421&amp;action=UPDATE&amp;creator=factset&amp;DOC_NAME=FAT:FMA_audit_SUMMARY.fat&amp;DISPLAY_STRING=Display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EBITDA&amp;VAR:CHGPERIOD=NA&amp;VAR:FQLFORMULA=FMA_EVAL_EBITDA&amp;VAR:CURRENCY=NA&amp;VAR:P=NA&amp;VAR:V=12.0","23993&amp;VAR:null=.html"}</definedName>
    <definedName name="_1443__FDSAUDITLINK__" localSheetId="1" hidden="1">{"fdsup://directions/FAT%20Viewer?VAR:PED=LTM&amp;VAR:AUDIT_MODE=SUMMARY&amp;VAR:PERIOD=FIXED&amp;VAR:AUDIT_ID=00000117&amp;VAR:DATE=20040420&amp;action=UPDATE&amp;creator=factset&amp;DOC_NAME=FAT:FMA_audit_SUMMARY.fat&amp;DISPLAY_STRING=Display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EBITDA&amp;VAR:CHGPERIOD=NA&amp;VAR:FQLFORMULA=FMA_EVAL_EBITDA&amp;VAR:CURRENCY=NA&amp;VAR:P=NA&amp;VAR:V=11.9","67485&amp;VAR:null=.html"}</definedName>
    <definedName name="_1443__FDSAUDITLINK__" hidden="1">{"fdsup://directions/FAT%20Viewer?VAR:PED=LTM&amp;VAR:AUDIT_MODE=SUMMARY&amp;VAR:PERIOD=FIXED&amp;VAR:AUDIT_ID=00000117&amp;VAR:DATE=20040420&amp;action=UPDATE&amp;creator=factset&amp;DOC_NAME=FAT:FMA_audit_SUMMARY.fat&amp;DISPLAY_STRING=Display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EBITDA&amp;VAR:CHGPERIOD=NA&amp;VAR:FQLFORMULA=FMA_EVAL_EBITDA&amp;VAR:CURRENCY=NA&amp;VAR:P=NA&amp;VAR:V=11.9","67485&amp;VAR:null=.html"}</definedName>
    <definedName name="_1444__FDSAUDITLINK__" localSheetId="1" hidden="1">{"fdsup://directions/FAT%20Viewer?VAR:PED=LTM&amp;VAR:AUDIT_MODE=SUMMARY&amp;VAR:PERIOD=FIXED&amp;VAR:AUDIT_ID=00000117&amp;VAR:DATE=20040419&amp;action=UPDATE&amp;creator=factset&amp;DOC_NAME=FAT:FMA_audit_SUMMARY.fat&amp;DISPLAY_STRING=Display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EBITDA&amp;VAR:CHGPERIOD=NA&amp;VAR:FQLFORMULA=FMA_EVAL_EBITDA&amp;VAR:CURRENCY=NA&amp;VAR:P=NA&amp;VAR:V=12.1","17095&amp;VAR:null=.html"}</definedName>
    <definedName name="_1444__FDSAUDITLINK__" hidden="1">{"fdsup://directions/FAT%20Viewer?VAR:PED=LTM&amp;VAR:AUDIT_MODE=SUMMARY&amp;VAR:PERIOD=FIXED&amp;VAR:AUDIT_ID=00000117&amp;VAR:DATE=20040419&amp;action=UPDATE&amp;creator=factset&amp;DOC_NAME=FAT:FMA_audit_SUMMARY.fat&amp;DISPLAY_STRING=Display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EBITDA&amp;VAR:CHGPERIOD=NA&amp;VAR:FQLFORMULA=FMA_EVAL_EBITDA&amp;VAR:CURRENCY=NA&amp;VAR:P=NA&amp;VAR:V=12.1","17095&amp;VAR:null=.html"}</definedName>
    <definedName name="_1445__FDSAUDITLINK__" localSheetId="1" hidden="1">{"fdsup://directions/FAT%20Viewer?VAR:PED=LTM&amp;VAR:AUDIT_MODE=SUMMARY&amp;VAR:PERIOD=FIXED&amp;VAR:AUDIT_ID=00000117&amp;VAR:DATE=20040416&amp;action=UPDATE&amp;creator=factset&amp;DOC_NAME=FAT:FMA_audit_SUMMARY.fat&amp;DISPLAY_STRING=Display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EBITDA&amp;VAR:CHGPERIOD=NA&amp;VAR:FQLFORMULA=FMA_EVAL_EBITDA&amp;VAR:CURRENCY=NA&amp;VAR:P=NA&amp;VAR:V=12.0","93494&amp;VAR:null=.html"}</definedName>
    <definedName name="_1445__FDSAUDITLINK__" hidden="1">{"fdsup://directions/FAT%20Viewer?VAR:PED=LTM&amp;VAR:AUDIT_MODE=SUMMARY&amp;VAR:PERIOD=FIXED&amp;VAR:AUDIT_ID=00000117&amp;VAR:DATE=20040416&amp;action=UPDATE&amp;creator=factset&amp;DOC_NAME=FAT:FMA_audit_SUMMARY.fat&amp;DISPLAY_STRING=Display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EBITDA&amp;VAR:CHGPERIOD=NA&amp;VAR:FQLFORMULA=FMA_EVAL_EBITDA&amp;VAR:CURRENCY=NA&amp;VAR:P=NA&amp;VAR:V=12.0","93494&amp;VAR:null=.html"}</definedName>
    <definedName name="_1446__FDSAUDITLINK__" localSheetId="1" hidden="1">{"fdsup://directions/FAT%20Viewer?VAR:PED=LTM&amp;VAR:AUDIT_MODE=SUMMARY&amp;VAR:PERIOD=FIXED&amp;VAR:AUDIT_ID=00000117&amp;VAR:DATE=20040415&amp;action=UPDATE&amp;creator=factset&amp;DOC_NAME=FAT:FMA_audit_SUMMARY.fat&amp;DISPLAY_STRING=Display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EBITDA&amp;VAR:CHGPERIOD=NA&amp;VAR:FQLFORMULA=FMA_EVAL_EBITDA&amp;VAR:CURRENCY=NA&amp;VAR:P=NA&amp;VAR:V=12.0","57522&amp;VAR:null=.html"}</definedName>
    <definedName name="_1446__FDSAUDITLINK__" hidden="1">{"fdsup://directions/FAT%20Viewer?VAR:PED=LTM&amp;VAR:AUDIT_MODE=SUMMARY&amp;VAR:PERIOD=FIXED&amp;VAR:AUDIT_ID=00000117&amp;VAR:DATE=20040415&amp;action=UPDATE&amp;creator=factset&amp;DOC_NAME=FAT:FMA_audit_SUMMARY.fat&amp;DISPLAY_STRING=Display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EBITDA&amp;VAR:CHGPERIOD=NA&amp;VAR:FQLFORMULA=FMA_EVAL_EBITDA&amp;VAR:CURRENCY=NA&amp;VAR:P=NA&amp;VAR:V=12.0","57522&amp;VAR:null=.html"}</definedName>
    <definedName name="_1447__FDSAUDITLINK__" localSheetId="1" hidden="1">{"fdsup://directions/FAT%20Viewer?VAR:PED=LTM&amp;VAR:AUDIT_MODE=SUMMARY&amp;VAR:PERIOD=FIXED&amp;VAR:AUDIT_ID=00000117&amp;VAR:DATE=20040414&amp;action=UPDATE&amp;creator=factset&amp;DOC_NAME=FAT:FMA_audit_SUMMARY.fat&amp;DISPLAY_STRING=Display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EBITDA&amp;VAR:CHGPERIOD=NA&amp;VAR:FQLFORMULA=FMA_EVAL_EBITDA&amp;VAR:CURRENCY=NA&amp;VAR:P=NA&amp;VAR:V=12.0","25208&amp;VAR:null=.html"}</definedName>
    <definedName name="_1447__FDSAUDITLINK__" hidden="1">{"fdsup://directions/FAT%20Viewer?VAR:PED=LTM&amp;VAR:AUDIT_MODE=SUMMARY&amp;VAR:PERIOD=FIXED&amp;VAR:AUDIT_ID=00000117&amp;VAR:DATE=20040414&amp;action=UPDATE&amp;creator=factset&amp;DOC_NAME=FAT:FMA_audit_SUMMARY.fat&amp;DISPLAY_STRING=Display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EBITDA&amp;VAR:CHGPERIOD=NA&amp;VAR:FQLFORMULA=FMA_EVAL_EBITDA&amp;VAR:CURRENCY=NA&amp;VAR:P=NA&amp;VAR:V=12.0","25208&amp;VAR:null=.html"}</definedName>
    <definedName name="_1448__FDSAUDITLINK__" localSheetId="1" hidden="1">{"fdsup://directions/FAT%20Viewer?VAR:PED=LTM&amp;VAR:AUDIT_MODE=SUMMARY&amp;VAR:PERIOD=FIXED&amp;VAR:AUDIT_ID=00000117&amp;VAR:DATE=20040413&amp;action=UPDATE&amp;creator=factset&amp;DOC_NAME=FAT:FMA_audit_SUMMARY.fat&amp;DISPLAY_STRING=Display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EBITDA&amp;VAR:CHGPERIOD=NA&amp;VAR:FQLFORMULA=FMA_EVAL_EBITDA&amp;VAR:CURRENCY=NA&amp;VAR:P=NA&amp;VAR:V=12.0","19544&amp;VAR:null=.html"}</definedName>
    <definedName name="_1448__FDSAUDITLINK__" hidden="1">{"fdsup://directions/FAT%20Viewer?VAR:PED=LTM&amp;VAR:AUDIT_MODE=SUMMARY&amp;VAR:PERIOD=FIXED&amp;VAR:AUDIT_ID=00000117&amp;VAR:DATE=20040413&amp;action=UPDATE&amp;creator=factset&amp;DOC_NAME=FAT:FMA_audit_SUMMARY.fat&amp;DISPLAY_STRING=Display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EBITDA&amp;VAR:CHGPERIOD=NA&amp;VAR:FQLFORMULA=FMA_EVAL_EBITDA&amp;VAR:CURRENCY=NA&amp;VAR:P=NA&amp;VAR:V=12.0","19544&amp;VAR:null=.html"}</definedName>
    <definedName name="_1449__FDSAUDITLINK__" localSheetId="1" hidden="1">{"fdsup://directions/FAT%20Viewer?VAR:PED=LTM&amp;VAR:AUDIT_MODE=SUMMARY&amp;VAR:PERIOD=FIXED&amp;VAR:AUDIT_ID=00000117&amp;VAR:DATE=20040412&amp;action=UPDATE&amp;creator=factset&amp;DOC_NAME=FAT:FMA_audit_SUMMARY.fat&amp;DISPLAY_STRING=Display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EBITDA&amp;VAR:CHGPERIOD=NA&amp;VAR:FQLFORMULA=FMA_EVAL_EBITDA&amp;VAR:CURRENCY=NA&amp;VAR:P=NA&amp;VAR:V=12.1","42784&amp;VAR:null=.html"}</definedName>
    <definedName name="_1449__FDSAUDITLINK__" hidden="1">{"fdsup://directions/FAT%20Viewer?VAR:PED=LTM&amp;VAR:AUDIT_MODE=SUMMARY&amp;VAR:PERIOD=FIXED&amp;VAR:AUDIT_ID=00000117&amp;VAR:DATE=20040412&amp;action=UPDATE&amp;creator=factset&amp;DOC_NAME=FAT:FMA_audit_SUMMARY.fat&amp;DISPLAY_STRING=Display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EBITDA&amp;VAR:CHGPERIOD=NA&amp;VAR:FQLFORMULA=FMA_EVAL_EBITDA&amp;VAR:CURRENCY=NA&amp;VAR:P=NA&amp;VAR:V=12.1","42784&amp;VAR:null=.html"}</definedName>
    <definedName name="_145__FDSAUDITLINK__" localSheetId="1" hidden="1">{"fdsup://directions/FAT%20Viewer?VAR:PED=LTM&amp;VAR:AUDIT_MODE=SUMMARY&amp;VAR:PERIOD=FIXED&amp;VAR:AUDIT_ID=00000117&amp;VAR:DATE=20090616&amp;action=UPDATE&amp;creator=factset&amp;DOC_NAME=FAT:FMA_audit_SUMMARY.fat&amp;DISPLAY_STRING=Display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EBITDA&amp;VAR:CHGPERIOD=NA&amp;VAR:FQLFORMULA=FMA_EVAL_EBITDA&amp;VAR:CURRENCY=NA&amp;VAR:P=NA&amp;VAR:V=9.19","5780&amp;VAR:null=.html"}</definedName>
    <definedName name="_145__FDSAUDITLINK__" hidden="1">{"fdsup://directions/FAT%20Viewer?VAR:PED=LTM&amp;VAR:AUDIT_MODE=SUMMARY&amp;VAR:PERIOD=FIXED&amp;VAR:AUDIT_ID=00000117&amp;VAR:DATE=20090616&amp;action=UPDATE&amp;creator=factset&amp;DOC_NAME=FAT:FMA_audit_SUMMARY.fat&amp;DISPLAY_STRING=Display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EBITDA&amp;VAR:CHGPERIOD=NA&amp;VAR:FQLFORMULA=FMA_EVAL_EBITDA&amp;VAR:CURRENCY=NA&amp;VAR:P=NA&amp;VAR:V=9.19","5780&amp;VAR:null=.html"}</definedName>
    <definedName name="_1450__FDSAUDITLINK__" localSheetId="1" hidden="1">{"fdsup://directions/FAT%20Viewer?VAR:PED=LTM&amp;VAR:AUDIT_MODE=SUMMARY&amp;VAR:PERIOD=FIXED&amp;VAR:AUDIT_ID=00000117&amp;VAR:DATE=20040408&amp;action=UPDATE&amp;creator=factset&amp;DOC_NAME=FAT:FMA_audit_SUMMARY.fat&amp;DISPLAY_STRING=Display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EBITDA&amp;VAR:CHGPERIOD=NA&amp;VAR:FQLFORMULA=FMA_EVAL_EBITDA&amp;VAR:CURRENCY=NA&amp;VAR:P=NA&amp;VAR:V=11.9","29695&amp;VAR:null=.html"}</definedName>
    <definedName name="_1450__FDSAUDITLINK__" hidden="1">{"fdsup://directions/FAT%20Viewer?VAR:PED=LTM&amp;VAR:AUDIT_MODE=SUMMARY&amp;VAR:PERIOD=FIXED&amp;VAR:AUDIT_ID=00000117&amp;VAR:DATE=20040408&amp;action=UPDATE&amp;creator=factset&amp;DOC_NAME=FAT:FMA_audit_SUMMARY.fat&amp;DISPLAY_STRING=Display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EBITDA&amp;VAR:CHGPERIOD=NA&amp;VAR:FQLFORMULA=FMA_EVAL_EBITDA&amp;VAR:CURRENCY=NA&amp;VAR:P=NA&amp;VAR:V=11.9","29695&amp;VAR:null=.html"}</definedName>
    <definedName name="_1451__FDSAUDITLINK__" localSheetId="1" hidden="1">{"fdsup://directions/FAT%20Viewer?VAR:PED=LTM&amp;VAR:AUDIT_MODE=SUMMARY&amp;VAR:PERIOD=FIXED&amp;VAR:AUDIT_ID=00000117&amp;VAR:DATE=20040407&amp;action=UPDATE&amp;creator=factset&amp;DOC_NAME=FAT:FMA_audit_SUMMARY.fat&amp;DISPLAY_STRING=Display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EBITDA&amp;VAR:CHGPERIOD=NA&amp;VAR:FQLFORMULA=FMA_EVAL_EBITDA&amp;VAR:CURRENCY=NA&amp;VAR:P=NA&amp;VAR:V=11.9","41092&amp;VAR:null=.html"}</definedName>
    <definedName name="_1451__FDSAUDITLINK__" hidden="1">{"fdsup://directions/FAT%20Viewer?VAR:PED=LTM&amp;VAR:AUDIT_MODE=SUMMARY&amp;VAR:PERIOD=FIXED&amp;VAR:AUDIT_ID=00000117&amp;VAR:DATE=20040407&amp;action=UPDATE&amp;creator=factset&amp;DOC_NAME=FAT:FMA_audit_SUMMARY.fat&amp;DISPLAY_STRING=Display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EBITDA&amp;VAR:CHGPERIOD=NA&amp;VAR:FQLFORMULA=FMA_EVAL_EBITDA&amp;VAR:CURRENCY=NA&amp;VAR:P=NA&amp;VAR:V=11.9","41092&amp;VAR:null=.html"}</definedName>
    <definedName name="_1452__FDSAUDITLINK__" localSheetId="1" hidden="1">{"fdsup://directions/FAT%20Viewer?VAR:PED=LTM&amp;VAR:AUDIT_MODE=SUMMARY&amp;VAR:PERIOD=FIXED&amp;VAR:AUDIT_ID=00000117&amp;VAR:DATE=20040406&amp;action=UPDATE&amp;creator=factset&amp;DOC_NAME=FAT:FMA_audit_SUMMARY.fat&amp;DISPLAY_STRING=Display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EBITDA&amp;VAR:CHGPERIOD=NA&amp;VAR:FQLFORMULA=FMA_EVAL_EBITDA&amp;VAR:CURRENCY=NA&amp;VAR:P=NA&amp;VAR:V=12.0","01134&amp;VAR:null=.html"}</definedName>
    <definedName name="_1452__FDSAUDITLINK__" hidden="1">{"fdsup://directions/FAT%20Viewer?VAR:PED=LTM&amp;VAR:AUDIT_MODE=SUMMARY&amp;VAR:PERIOD=FIXED&amp;VAR:AUDIT_ID=00000117&amp;VAR:DATE=20040406&amp;action=UPDATE&amp;creator=factset&amp;DOC_NAME=FAT:FMA_audit_SUMMARY.fat&amp;DISPLAY_STRING=Display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EBITDA&amp;VAR:CHGPERIOD=NA&amp;VAR:FQLFORMULA=FMA_EVAL_EBITDA&amp;VAR:CURRENCY=NA&amp;VAR:P=NA&amp;VAR:V=12.0","01134&amp;VAR:null=.html"}</definedName>
    <definedName name="_1453__FDSAUDITLINK__" localSheetId="1" hidden="1">{"fdsup://directions/FAT%20Viewer?VAR:PED=LTM&amp;VAR:AUDIT_MODE=SUMMARY&amp;VAR:PERIOD=FIXED&amp;VAR:AUDIT_ID=00000117&amp;VAR:DATE=20040405&amp;action=UPDATE&amp;creator=factset&amp;DOC_NAME=FAT:FMA_audit_SUMMARY.fat&amp;DISPLAY_STRING=Display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EBITDA&amp;VAR:CHGPERIOD=NA&amp;VAR:FQLFORMULA=FMA_EVAL_EBITDA&amp;VAR:CURRENCY=NA&amp;VAR:P=NA&amp;VAR:V=12.0","31833&amp;VAR:null=.html"}</definedName>
    <definedName name="_1453__FDSAUDITLINK__" hidden="1">{"fdsup://directions/FAT%20Viewer?VAR:PED=LTM&amp;VAR:AUDIT_MODE=SUMMARY&amp;VAR:PERIOD=FIXED&amp;VAR:AUDIT_ID=00000117&amp;VAR:DATE=20040405&amp;action=UPDATE&amp;creator=factset&amp;DOC_NAME=FAT:FMA_audit_SUMMARY.fat&amp;DISPLAY_STRING=Display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EBITDA&amp;VAR:CHGPERIOD=NA&amp;VAR:FQLFORMULA=FMA_EVAL_EBITDA&amp;VAR:CURRENCY=NA&amp;VAR:P=NA&amp;VAR:V=12.0","31833&amp;VAR:null=.html"}</definedName>
    <definedName name="_1454__FDSAUDITLINK__" localSheetId="1" hidden="1">{"fdsup://directions/FAT%20Viewer?VAR:PED=LTM&amp;VAR:AUDIT_MODE=SUMMARY&amp;VAR:PERIOD=FIXED&amp;VAR:AUDIT_ID=00000117&amp;VAR:DATE=20040402&amp;action=UPDATE&amp;creator=factset&amp;DOC_NAME=FAT:FMA_audit_SUMMARY.fat&amp;DISPLAY_STRING=Display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EBITDA&amp;VAR:CHGPERIOD=NA&amp;VAR:FQLFORMULA=FMA_EVAL_EBITDA&amp;VAR:CURRENCY=NA&amp;VAR:P=NA&amp;VAR:V=11.9","62328&amp;VAR:null=.html"}</definedName>
    <definedName name="_1454__FDSAUDITLINK__" hidden="1">{"fdsup://directions/FAT%20Viewer?VAR:PED=LTM&amp;VAR:AUDIT_MODE=SUMMARY&amp;VAR:PERIOD=FIXED&amp;VAR:AUDIT_ID=00000117&amp;VAR:DATE=20040402&amp;action=UPDATE&amp;creator=factset&amp;DOC_NAME=FAT:FMA_audit_SUMMARY.fat&amp;DISPLAY_STRING=Display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EBITDA&amp;VAR:CHGPERIOD=NA&amp;VAR:FQLFORMULA=FMA_EVAL_EBITDA&amp;VAR:CURRENCY=NA&amp;VAR:P=NA&amp;VAR:V=11.9","62328&amp;VAR:null=.html"}</definedName>
    <definedName name="_1455__FDSAUDITLINK__" localSheetId="1" hidden="1">{"fdsup://directions/FAT%20Viewer?VAR:PED=LTM&amp;VAR:AUDIT_MODE=SUMMARY&amp;VAR:PERIOD=FIXED&amp;VAR:AUDIT_ID=00000117&amp;VAR:DATE=20040401&amp;action=UPDATE&amp;creator=factset&amp;DOC_NAME=FAT:FMA_audit_SUMMARY.fat&amp;DISPLAY_STRING=Display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EBITDA&amp;VAR:CHGPERIOD=NA&amp;VAR:FQLFORMULA=FMA_EVAL_EBITDA&amp;VAR:CURRENCY=NA&amp;VAR:P=NA&amp;VAR:V=11.8","55204&amp;VAR:null=.html"}</definedName>
    <definedName name="_1455__FDSAUDITLINK__" hidden="1">{"fdsup://directions/FAT%20Viewer?VAR:PED=LTM&amp;VAR:AUDIT_MODE=SUMMARY&amp;VAR:PERIOD=FIXED&amp;VAR:AUDIT_ID=00000117&amp;VAR:DATE=20040401&amp;action=UPDATE&amp;creator=factset&amp;DOC_NAME=FAT:FMA_audit_SUMMARY.fat&amp;DISPLAY_STRING=Display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EBITDA&amp;VAR:CHGPERIOD=NA&amp;VAR:FQLFORMULA=FMA_EVAL_EBITDA&amp;VAR:CURRENCY=NA&amp;VAR:P=NA&amp;VAR:V=11.8","55204&amp;VAR:null=.html"}</definedName>
    <definedName name="_1456__FDSAUDITLINK__" localSheetId="1" hidden="1">{"fdsup://directions/FAT%20Viewer?VAR:PED=LTM&amp;VAR:AUDIT_MODE=SUMMARY&amp;VAR:PERIOD=FIXED&amp;VAR:AUDIT_ID=00000117&amp;VAR:DATE=20040331&amp;action=UPDATE&amp;creator=factset&amp;DOC_NAME=FAT:FMA_audit_SUMMARY.fat&amp;DISPLAY_STRING=Display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EBITDA&amp;VAR:CHGPERIOD=NA&amp;VAR:FQLFORMULA=FMA_EVAL_EBITDA&amp;VAR:CURRENCY=NA&amp;VAR:P=NA&amp;VAR:V=11.8","10207&amp;VAR:null=.html"}</definedName>
    <definedName name="_1456__FDSAUDITLINK__" hidden="1">{"fdsup://directions/FAT%20Viewer?VAR:PED=LTM&amp;VAR:AUDIT_MODE=SUMMARY&amp;VAR:PERIOD=FIXED&amp;VAR:AUDIT_ID=00000117&amp;VAR:DATE=20040331&amp;action=UPDATE&amp;creator=factset&amp;DOC_NAME=FAT:FMA_audit_SUMMARY.fat&amp;DISPLAY_STRING=Display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EBITDA&amp;VAR:CHGPERIOD=NA&amp;VAR:FQLFORMULA=FMA_EVAL_EBITDA&amp;VAR:CURRENCY=NA&amp;VAR:P=NA&amp;VAR:V=11.8","10207&amp;VAR:null=.html"}</definedName>
    <definedName name="_1457__FDSAUDITLINK__" localSheetId="1" hidden="1">{"fdsup://directions/FAT%20Viewer?VAR:PED=LTM&amp;VAR:AUDIT_MODE=SUMMARY&amp;VAR:PERIOD=FIXED&amp;VAR:AUDIT_ID=00000117&amp;VAR:DATE=20040330&amp;action=UPDATE&amp;creator=factset&amp;DOC_NAME=FAT:FMA_audit_SUMMARY.fat&amp;DISPLAY_STRING=Display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EBITDA&amp;VAR:CHGPERIOD=NA&amp;VAR:FQLFORMULA=FMA_EVAL_EBITDA&amp;VAR:CURRENCY=NA&amp;VAR:P=NA&amp;VAR:V=11.8","11911&amp;VAR:null=.html"}</definedName>
    <definedName name="_1457__FDSAUDITLINK__" hidden="1">{"fdsup://directions/FAT%20Viewer?VAR:PED=LTM&amp;VAR:AUDIT_MODE=SUMMARY&amp;VAR:PERIOD=FIXED&amp;VAR:AUDIT_ID=00000117&amp;VAR:DATE=20040330&amp;action=UPDATE&amp;creator=factset&amp;DOC_NAME=FAT:FMA_audit_SUMMARY.fat&amp;DISPLAY_STRING=Display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EBITDA&amp;VAR:CHGPERIOD=NA&amp;VAR:FQLFORMULA=FMA_EVAL_EBITDA&amp;VAR:CURRENCY=NA&amp;VAR:P=NA&amp;VAR:V=11.8","11911&amp;VAR:null=.html"}</definedName>
    <definedName name="_1458__FDSAUDITLINK__" localSheetId="1" hidden="1">{"fdsup://directions/FAT%20Viewer?VAR:PED=LTM&amp;VAR:AUDIT_MODE=SUMMARY&amp;VAR:PERIOD=FIXED&amp;VAR:AUDIT_ID=00000117&amp;VAR:DATE=20040329&amp;action=UPDATE&amp;creator=factset&amp;DOC_NAME=FAT:FMA_audit_SUMMARY.fat&amp;DISPLAY_STRING=Display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EBITDA&amp;VAR:CHGPERIOD=NA&amp;VAR:FQLFORMULA=FMA_EVAL_EBITDA&amp;VAR:CURRENCY=NA&amp;VAR:P=NA&amp;VAR:V=11.7","71021&amp;VAR:null=.html"}</definedName>
    <definedName name="_1458__FDSAUDITLINK__" hidden="1">{"fdsup://directions/FAT%20Viewer?VAR:PED=LTM&amp;VAR:AUDIT_MODE=SUMMARY&amp;VAR:PERIOD=FIXED&amp;VAR:AUDIT_ID=00000117&amp;VAR:DATE=20040329&amp;action=UPDATE&amp;creator=factset&amp;DOC_NAME=FAT:FMA_audit_SUMMARY.fat&amp;DISPLAY_STRING=Display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EBITDA&amp;VAR:CHGPERIOD=NA&amp;VAR:FQLFORMULA=FMA_EVAL_EBITDA&amp;VAR:CURRENCY=NA&amp;VAR:P=NA&amp;VAR:V=11.7","71021&amp;VAR:null=.html"}</definedName>
    <definedName name="_1459__FDSAUDITLINK__" localSheetId="1" hidden="1">{"fdsup://directions/FAT%20Viewer?VAR:PED=LTM&amp;VAR:AUDIT_MODE=SUMMARY&amp;VAR:PERIOD=FIXED&amp;VAR:AUDIT_ID=00000117&amp;VAR:DATE=20040326&amp;action=UPDATE&amp;creator=factset&amp;DOC_NAME=FAT:FMA_audit_SUMMARY.fat&amp;DISPLAY_STRING=Display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EBITDA&amp;VAR:CHGPERIOD=NA&amp;VAR:FQLFORMULA=FMA_EVAL_EBITDA&amp;VAR:CURRENCY=NA&amp;VAR:P=NA&amp;VAR:V=11.6","54544&amp;VAR:null=.html"}</definedName>
    <definedName name="_1459__FDSAUDITLINK__" hidden="1">{"fdsup://directions/FAT%20Viewer?VAR:PED=LTM&amp;VAR:AUDIT_MODE=SUMMARY&amp;VAR:PERIOD=FIXED&amp;VAR:AUDIT_ID=00000117&amp;VAR:DATE=20040326&amp;action=UPDATE&amp;creator=factset&amp;DOC_NAME=FAT:FMA_audit_SUMMARY.fat&amp;DISPLAY_STRING=Display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EBITDA&amp;VAR:CHGPERIOD=NA&amp;VAR:FQLFORMULA=FMA_EVAL_EBITDA&amp;VAR:CURRENCY=NA&amp;VAR:P=NA&amp;VAR:V=11.6","54544&amp;VAR:null=.html"}</definedName>
    <definedName name="_146__FDSAUDITLINK__" localSheetId="1" hidden="1">{"fdsup://directions/FAT%20Viewer?VAR:PED=LTM&amp;VAR:AUDIT_MODE=SUMMARY&amp;VAR:PERIOD=FIXED&amp;VAR:AUDIT_ID=00000117&amp;VAR:DATE=20090615&amp;action=UPDATE&amp;creator=factset&amp;DOC_NAME=FAT:FMA_audit_SUMMARY.fat&amp;DISPLAY_STRING=Display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EBITDA&amp;VAR:CHGPERIOD=NA&amp;VAR:FQLFORMULA=FMA_EVAL_EBITDA&amp;VAR:CURRENCY=NA&amp;VAR:P=NA&amp;VAR:V=9.28","0542&amp;VAR:null=.html"}</definedName>
    <definedName name="_146__FDSAUDITLINK__" hidden="1">{"fdsup://directions/FAT%20Viewer?VAR:PED=LTM&amp;VAR:AUDIT_MODE=SUMMARY&amp;VAR:PERIOD=FIXED&amp;VAR:AUDIT_ID=00000117&amp;VAR:DATE=20090615&amp;action=UPDATE&amp;creator=factset&amp;DOC_NAME=FAT:FMA_audit_SUMMARY.fat&amp;DISPLAY_STRING=Display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EBITDA&amp;VAR:CHGPERIOD=NA&amp;VAR:FQLFORMULA=FMA_EVAL_EBITDA&amp;VAR:CURRENCY=NA&amp;VAR:P=NA&amp;VAR:V=9.28","0542&amp;VAR:null=.html"}</definedName>
    <definedName name="_1460__FDSAUDITLINK__" localSheetId="1" hidden="1">{"fdsup://directions/FAT%20Viewer?VAR:PED=LTM&amp;VAR:AUDIT_MODE=SUMMARY&amp;VAR:PERIOD=FIXED&amp;VAR:AUDIT_ID=00000117&amp;VAR:DATE=20040325&amp;action=UPDATE&amp;creator=factset&amp;DOC_NAME=FAT:FMA_audit_SUMMARY.fat&amp;DISPLAY_STRING=Display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EBITDA&amp;VAR:CHGPERIOD=NA&amp;VAR:FQLFORMULA=FMA_EVAL_EBITDA&amp;VAR:CURRENCY=NA&amp;VAR:P=NA&amp;VAR:V=11.6","55999&amp;VAR:null=.html"}</definedName>
    <definedName name="_1460__FDSAUDITLINK__" hidden="1">{"fdsup://directions/FAT%20Viewer?VAR:PED=LTM&amp;VAR:AUDIT_MODE=SUMMARY&amp;VAR:PERIOD=FIXED&amp;VAR:AUDIT_ID=00000117&amp;VAR:DATE=20040325&amp;action=UPDATE&amp;creator=factset&amp;DOC_NAME=FAT:FMA_audit_SUMMARY.fat&amp;DISPLAY_STRING=Display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EBITDA&amp;VAR:CHGPERIOD=NA&amp;VAR:FQLFORMULA=FMA_EVAL_EBITDA&amp;VAR:CURRENCY=NA&amp;VAR:P=NA&amp;VAR:V=11.6","55999&amp;VAR:null=.html"}</definedName>
    <definedName name="_1461__FDSAUDITLINK__" localSheetId="1" hidden="1">{"fdsup://directions/FAT%20Viewer?VAR:PED=LTM&amp;VAR:AUDIT_MODE=SUMMARY&amp;VAR:PERIOD=FIXED&amp;VAR:AUDIT_ID=00000117&amp;VAR:DATE=20040324&amp;action=UPDATE&amp;creator=factset&amp;DOC_NAME=FAT:FMA_audit_SUMMARY.fat&amp;DISPLAY_STRING=Display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EBITDA&amp;VAR:CHGPERIOD=NA&amp;VAR:FQLFORMULA=FMA_EVAL_EBITDA&amp;VAR:CURRENCY=NA&amp;VAR:P=NA&amp;VAR:V=11.5","00146&amp;VAR:null=.html"}</definedName>
    <definedName name="_1461__FDSAUDITLINK__" hidden="1">{"fdsup://directions/FAT%20Viewer?VAR:PED=LTM&amp;VAR:AUDIT_MODE=SUMMARY&amp;VAR:PERIOD=FIXED&amp;VAR:AUDIT_ID=00000117&amp;VAR:DATE=20040324&amp;action=UPDATE&amp;creator=factset&amp;DOC_NAME=FAT:FMA_audit_SUMMARY.fat&amp;DISPLAY_STRING=Display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EBITDA&amp;VAR:CHGPERIOD=NA&amp;VAR:FQLFORMULA=FMA_EVAL_EBITDA&amp;VAR:CURRENCY=NA&amp;VAR:P=NA&amp;VAR:V=11.5","00146&amp;VAR:null=.html"}</definedName>
    <definedName name="_1462__FDSAUDITLINK__" localSheetId="1" hidden="1">{"fdsup://directions/FAT%20Viewer?VAR:PED=LTM&amp;VAR:AUDIT_MODE=SUMMARY&amp;VAR:PERIOD=FIXED&amp;VAR:AUDIT_ID=00000117&amp;VAR:DATE=20040323&amp;action=UPDATE&amp;creator=factset&amp;DOC_NAME=FAT:FMA_audit_SUMMARY.fat&amp;DISPLAY_STRING=Display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EBITDA&amp;VAR:CHGPERIOD=NA&amp;VAR:FQLFORMULA=FMA_EVAL_EBITDA&amp;VAR:CURRENCY=NA&amp;VAR:P=NA&amp;VAR:V=11.5","16287&amp;VAR:null=.html"}</definedName>
    <definedName name="_1462__FDSAUDITLINK__" hidden="1">{"fdsup://directions/FAT%20Viewer?VAR:PED=LTM&amp;VAR:AUDIT_MODE=SUMMARY&amp;VAR:PERIOD=FIXED&amp;VAR:AUDIT_ID=00000117&amp;VAR:DATE=20040323&amp;action=UPDATE&amp;creator=factset&amp;DOC_NAME=FAT:FMA_audit_SUMMARY.fat&amp;DISPLAY_STRING=Display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EBITDA&amp;VAR:CHGPERIOD=NA&amp;VAR:FQLFORMULA=FMA_EVAL_EBITDA&amp;VAR:CURRENCY=NA&amp;VAR:P=NA&amp;VAR:V=11.5","16287&amp;VAR:null=.html"}</definedName>
    <definedName name="_1463__FDSAUDITLINK__" localSheetId="1" hidden="1">{"fdsup://directions/FAT%20Viewer?VAR:PED=LTM&amp;VAR:AUDIT_MODE=SUMMARY&amp;VAR:PERIOD=FIXED&amp;VAR:AUDIT_ID=00000117&amp;VAR:DATE=20040322&amp;action=UPDATE&amp;creator=factset&amp;DOC_NAME=FAT:FMA_audit_SUMMARY.fat&amp;DISPLAY_STRING=Display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EBITDA&amp;VAR:CHGPERIOD=NA&amp;VAR:FQLFORMULA=FMA_EVAL_EBITDA&amp;VAR:CURRENCY=NA&amp;VAR:P=NA&amp;VAR:V=11.5","22132&amp;VAR:null=.html"}</definedName>
    <definedName name="_1463__FDSAUDITLINK__" hidden="1">{"fdsup://directions/FAT%20Viewer?VAR:PED=LTM&amp;VAR:AUDIT_MODE=SUMMARY&amp;VAR:PERIOD=FIXED&amp;VAR:AUDIT_ID=00000117&amp;VAR:DATE=20040322&amp;action=UPDATE&amp;creator=factset&amp;DOC_NAME=FAT:FMA_audit_SUMMARY.fat&amp;DISPLAY_STRING=Display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EBITDA&amp;VAR:CHGPERIOD=NA&amp;VAR:FQLFORMULA=FMA_EVAL_EBITDA&amp;VAR:CURRENCY=NA&amp;VAR:P=NA&amp;VAR:V=11.5","22132&amp;VAR:null=.html"}</definedName>
    <definedName name="_1464__FDSAUDITLINK__" localSheetId="1" hidden="1">{"fdsup://directions/FAT%20Viewer?VAR:PED=LTM&amp;VAR:AUDIT_MODE=SUMMARY&amp;VAR:PERIOD=FIXED&amp;VAR:AUDIT_ID=00000117&amp;VAR:DATE=20040319&amp;action=UPDATE&amp;creator=factset&amp;DOC_NAME=FAT:FMA_audit_SUMMARY.fat&amp;DISPLAY_STRING=Display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EBITDA&amp;VAR:CHGPERIOD=NA&amp;VAR:FQLFORMULA=FMA_EVAL_EBITDA&amp;VAR:CURRENCY=NA&amp;VAR:P=NA&amp;VAR:V=11.6","44876&amp;VAR:null=.html"}</definedName>
    <definedName name="_1464__FDSAUDITLINK__" hidden="1">{"fdsup://directions/FAT%20Viewer?VAR:PED=LTM&amp;VAR:AUDIT_MODE=SUMMARY&amp;VAR:PERIOD=FIXED&amp;VAR:AUDIT_ID=00000117&amp;VAR:DATE=20040319&amp;action=UPDATE&amp;creator=factset&amp;DOC_NAME=FAT:FMA_audit_SUMMARY.fat&amp;DISPLAY_STRING=Display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EBITDA&amp;VAR:CHGPERIOD=NA&amp;VAR:FQLFORMULA=FMA_EVAL_EBITDA&amp;VAR:CURRENCY=NA&amp;VAR:P=NA&amp;VAR:V=11.6","44876&amp;VAR:null=.html"}</definedName>
    <definedName name="_1465__FDSAUDITLINK__" localSheetId="1" hidden="1">{"fdsup://directions/FAT%20Viewer?VAR:PED=LTM&amp;VAR:AUDIT_MODE=SUMMARY&amp;VAR:PERIOD=FIXED&amp;VAR:AUDIT_ID=00000117&amp;VAR:DATE=20040318&amp;action=UPDATE&amp;creator=factset&amp;DOC_NAME=FAT:FMA_audit_SUMMARY.fat&amp;DISPLAY_STRING=Display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EBITDA&amp;VAR:CHGPERIOD=NA&amp;VAR:FQLFORMULA=FMA_EVAL_EBITDA&amp;VAR:CURRENCY=NA&amp;VAR:P=NA&amp;VAR:V=11.7","42407&amp;VAR:null=.html"}</definedName>
    <definedName name="_1465__FDSAUDITLINK__" hidden="1">{"fdsup://directions/FAT%20Viewer?VAR:PED=LTM&amp;VAR:AUDIT_MODE=SUMMARY&amp;VAR:PERIOD=FIXED&amp;VAR:AUDIT_ID=00000117&amp;VAR:DATE=20040318&amp;action=UPDATE&amp;creator=factset&amp;DOC_NAME=FAT:FMA_audit_SUMMARY.fat&amp;DISPLAY_STRING=Display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EBITDA&amp;VAR:CHGPERIOD=NA&amp;VAR:FQLFORMULA=FMA_EVAL_EBITDA&amp;VAR:CURRENCY=NA&amp;VAR:P=NA&amp;VAR:V=11.7","42407&amp;VAR:null=.html"}</definedName>
    <definedName name="_1466__FDSAUDITLINK__" localSheetId="1" hidden="1">{"fdsup://directions/FAT%20Viewer?VAR:PED=LTM&amp;VAR:AUDIT_MODE=SUMMARY&amp;VAR:PERIOD=FIXED&amp;VAR:AUDIT_ID=00000117&amp;VAR:DATE=20040317&amp;action=UPDATE&amp;creator=factset&amp;DOC_NAME=FAT:FMA_audit_SUMMARY.fat&amp;DISPLAY_STRING=Display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EBITDA&amp;VAR:CHGPERIOD=NA&amp;VAR:FQLFORMULA=FMA_EVAL_EBITDA&amp;VAR:CURRENCY=NA&amp;VAR:P=NA&amp;VAR:V=11.7","57709&amp;VAR:null=.html"}</definedName>
    <definedName name="_1466__FDSAUDITLINK__" hidden="1">{"fdsup://directions/FAT%20Viewer?VAR:PED=LTM&amp;VAR:AUDIT_MODE=SUMMARY&amp;VAR:PERIOD=FIXED&amp;VAR:AUDIT_ID=00000117&amp;VAR:DATE=20040317&amp;action=UPDATE&amp;creator=factset&amp;DOC_NAME=FAT:FMA_audit_SUMMARY.fat&amp;DISPLAY_STRING=Display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EBITDA&amp;VAR:CHGPERIOD=NA&amp;VAR:FQLFORMULA=FMA_EVAL_EBITDA&amp;VAR:CURRENCY=NA&amp;VAR:P=NA&amp;VAR:V=11.7","57709&amp;VAR:null=.html"}</definedName>
    <definedName name="_1467__FDSAUDITLINK__" localSheetId="1" hidden="1">{"fdsup://directions/FAT%20Viewer?VAR:PED=LTM&amp;VAR:AUDIT_MODE=SUMMARY&amp;VAR:PERIOD=FIXED&amp;VAR:AUDIT_ID=00000117&amp;VAR:DATE=20040316&amp;action=UPDATE&amp;creator=factset&amp;DOC_NAME=FAT:FMA_audit_SUMMARY.fat&amp;DISPLAY_STRING=Display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EBITDA&amp;VAR:CHGPERIOD=NA&amp;VAR:FQLFORMULA=FMA_EVAL_EBITDA&amp;VAR:CURRENCY=NA&amp;VAR:P=NA&amp;VAR:V=11.6","49678&amp;VAR:null=.html"}</definedName>
    <definedName name="_1467__FDSAUDITLINK__" hidden="1">{"fdsup://directions/FAT%20Viewer?VAR:PED=LTM&amp;VAR:AUDIT_MODE=SUMMARY&amp;VAR:PERIOD=FIXED&amp;VAR:AUDIT_ID=00000117&amp;VAR:DATE=20040316&amp;action=UPDATE&amp;creator=factset&amp;DOC_NAME=FAT:FMA_audit_SUMMARY.fat&amp;DISPLAY_STRING=Display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EBITDA&amp;VAR:CHGPERIOD=NA&amp;VAR:FQLFORMULA=FMA_EVAL_EBITDA&amp;VAR:CURRENCY=NA&amp;VAR:P=NA&amp;VAR:V=11.6","49678&amp;VAR:null=.html"}</definedName>
    <definedName name="_1468__FDSAUDITLINK__" localSheetId="1" hidden="1">{"fdsup://directions/FAT%20Viewer?VAR:PED=LTM&amp;VAR:AUDIT_MODE=SUMMARY&amp;VAR:PERIOD=FIXED&amp;VAR:AUDIT_ID=00000117&amp;VAR:DATE=20040315&amp;action=UPDATE&amp;creator=factset&amp;DOC_NAME=FAT:FMA_audit_SUMMARY.fat&amp;DISPLAY_STRING=Display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EBITDA&amp;VAR:CHGPERIOD=NA&amp;VAR:FQLFORMULA=FMA_EVAL_EBITDA&amp;VAR:CURRENCY=NA&amp;VAR:P=NA&amp;VAR:V=11.6","08814&amp;VAR:null=.html"}</definedName>
    <definedName name="_1468__FDSAUDITLINK__" hidden="1">{"fdsup://directions/FAT%20Viewer?VAR:PED=LTM&amp;VAR:AUDIT_MODE=SUMMARY&amp;VAR:PERIOD=FIXED&amp;VAR:AUDIT_ID=00000117&amp;VAR:DATE=20040315&amp;action=UPDATE&amp;creator=factset&amp;DOC_NAME=FAT:FMA_audit_SUMMARY.fat&amp;DISPLAY_STRING=Display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EBITDA&amp;VAR:CHGPERIOD=NA&amp;VAR:FQLFORMULA=FMA_EVAL_EBITDA&amp;VAR:CURRENCY=NA&amp;VAR:P=NA&amp;VAR:V=11.6","08814&amp;VAR:null=.html"}</definedName>
    <definedName name="_1469__FDSAUDITLINK__" localSheetId="1" hidden="1">{"fdsup://directions/FAT%20Viewer?VAR:PED=LTM&amp;VAR:AUDIT_MODE=SUMMARY&amp;VAR:PERIOD=FIXED&amp;VAR:AUDIT_ID=00000117&amp;VAR:DATE=20040312&amp;action=UPDATE&amp;creator=factset&amp;DOC_NAME=FAT:FMA_audit_SUMMARY.fat&amp;DISPLAY_STRING=Display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EBITDA&amp;VAR:CHGPERIOD=NA&amp;VAR:FQLFORMULA=FMA_EVAL_EBITDA&amp;VAR:CURRENCY=NA&amp;VAR:P=NA&amp;VAR:V=11.7","90452&amp;VAR:null=.html"}</definedName>
    <definedName name="_1469__FDSAUDITLINK__" hidden="1">{"fdsup://directions/FAT%20Viewer?VAR:PED=LTM&amp;VAR:AUDIT_MODE=SUMMARY&amp;VAR:PERIOD=FIXED&amp;VAR:AUDIT_ID=00000117&amp;VAR:DATE=20040312&amp;action=UPDATE&amp;creator=factset&amp;DOC_NAME=FAT:FMA_audit_SUMMARY.fat&amp;DISPLAY_STRING=Display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EBITDA&amp;VAR:CHGPERIOD=NA&amp;VAR:FQLFORMULA=FMA_EVAL_EBITDA&amp;VAR:CURRENCY=NA&amp;VAR:P=NA&amp;VAR:V=11.7","90452&amp;VAR:null=.html"}</definedName>
    <definedName name="_147__FDSAUDITLINK__" localSheetId="1" hidden="1">{"fdsup://directions/FAT%20Viewer?VAR:PED=LTM&amp;VAR:AUDIT_MODE=SUMMARY&amp;VAR:PERIOD=FIXED&amp;VAR:AUDIT_ID=00000117&amp;VAR:DATE=20090612&amp;action=UPDATE&amp;creator=factset&amp;DOC_NAME=FAT:FMA_audit_SUMMARY.fat&amp;DISPLAY_STRING=Display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EBITDA&amp;VAR:CHGPERIOD=NA&amp;VAR:FQLFORMULA=FMA_EVAL_EBITDA&amp;VAR:CURRENCY=NA&amp;VAR:P=NA&amp;VAR:V=9.41","1243&amp;VAR:null=.html"}</definedName>
    <definedName name="_147__FDSAUDITLINK__" hidden="1">{"fdsup://directions/FAT%20Viewer?VAR:PED=LTM&amp;VAR:AUDIT_MODE=SUMMARY&amp;VAR:PERIOD=FIXED&amp;VAR:AUDIT_ID=00000117&amp;VAR:DATE=20090612&amp;action=UPDATE&amp;creator=factset&amp;DOC_NAME=FAT:FMA_audit_SUMMARY.fat&amp;DISPLAY_STRING=Display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EBITDA&amp;VAR:CHGPERIOD=NA&amp;VAR:FQLFORMULA=FMA_EVAL_EBITDA&amp;VAR:CURRENCY=NA&amp;VAR:P=NA&amp;VAR:V=9.41","1243&amp;VAR:null=.html"}</definedName>
    <definedName name="_1470__FDSAUDITLINK__" localSheetId="1" hidden="1">{"fdsup://directions/FAT%20Viewer?VAR:PED=LTM&amp;VAR:AUDIT_MODE=SUMMARY&amp;VAR:PERIOD=FIXED&amp;VAR:AUDIT_ID=00000117&amp;VAR:DATE=20040311&amp;action=UPDATE&amp;creator=factset&amp;DOC_NAME=FAT:FMA_audit_SUMMARY.fat&amp;DISPLAY_STRING=Display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EBITDA&amp;VAR:CHGPERIOD=NA&amp;VAR:FQLFORMULA=FMA_EVAL_EBITDA&amp;VAR:CURRENCY=NA&amp;VAR:P=NA&amp;VAR:V=11.6","75631&amp;VAR:null=.html"}</definedName>
    <definedName name="_1470__FDSAUDITLINK__" hidden="1">{"fdsup://directions/FAT%20Viewer?VAR:PED=LTM&amp;VAR:AUDIT_MODE=SUMMARY&amp;VAR:PERIOD=FIXED&amp;VAR:AUDIT_ID=00000117&amp;VAR:DATE=20040311&amp;action=UPDATE&amp;creator=factset&amp;DOC_NAME=FAT:FMA_audit_SUMMARY.fat&amp;DISPLAY_STRING=Display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EBITDA&amp;VAR:CHGPERIOD=NA&amp;VAR:FQLFORMULA=FMA_EVAL_EBITDA&amp;VAR:CURRENCY=NA&amp;VAR:P=NA&amp;VAR:V=11.6","75631&amp;VAR:null=.html"}</definedName>
    <definedName name="_1471__FDSAUDITLINK__" localSheetId="1" hidden="1">{"fdsup://directions/FAT%20Viewer?VAR:PED=LTM&amp;VAR:AUDIT_MODE=SUMMARY&amp;VAR:PERIOD=FIXED&amp;VAR:AUDIT_ID=00000117&amp;VAR:DATE=20040310&amp;action=UPDATE&amp;creator=factset&amp;DOC_NAME=FAT:FMA_audit_SUMMARY.fat&amp;DISPLAY_STRING=Display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EBITDA&amp;VAR:CHGPERIOD=NA&amp;VAR:FQLFORMULA=FMA_EVAL_EBITDA&amp;VAR:CURRENCY=NA&amp;VAR:P=NA&amp;VAR:V=11.8","17259&amp;VAR:null=.html"}</definedName>
    <definedName name="_1471__FDSAUDITLINK__" hidden="1">{"fdsup://directions/FAT%20Viewer?VAR:PED=LTM&amp;VAR:AUDIT_MODE=SUMMARY&amp;VAR:PERIOD=FIXED&amp;VAR:AUDIT_ID=00000117&amp;VAR:DATE=20040310&amp;action=UPDATE&amp;creator=factset&amp;DOC_NAME=FAT:FMA_audit_SUMMARY.fat&amp;DISPLAY_STRING=Display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EBITDA&amp;VAR:CHGPERIOD=NA&amp;VAR:FQLFORMULA=FMA_EVAL_EBITDA&amp;VAR:CURRENCY=NA&amp;VAR:P=NA&amp;VAR:V=11.8","17259&amp;VAR:null=.html"}</definedName>
    <definedName name="_1472__FDSAUDITLINK__" localSheetId="1" hidden="1">{"fdsup://directions/FAT%20Viewer?VAR:PED=LTM&amp;VAR:AUDIT_MODE=SUMMARY&amp;VAR:PERIOD=FIXED&amp;VAR:AUDIT_ID=00000117&amp;VAR:DATE=20040309&amp;action=UPDATE&amp;creator=factset&amp;DOC_NAME=FAT:FMA_audit_SUMMARY.fat&amp;DISPLAY_STRING=Display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EBITDA&amp;VAR:CHGPERIOD=NA&amp;VAR:FQLFORMULA=FMA_EVAL_EBITDA&amp;VAR:CURRENCY=NA&amp;VAR:P=NA&amp;VAR:V=11.9","62706&amp;VAR:null=.html"}</definedName>
    <definedName name="_1472__FDSAUDITLINK__" hidden="1">{"fdsup://directions/FAT%20Viewer?VAR:PED=LTM&amp;VAR:AUDIT_MODE=SUMMARY&amp;VAR:PERIOD=FIXED&amp;VAR:AUDIT_ID=00000117&amp;VAR:DATE=20040309&amp;action=UPDATE&amp;creator=factset&amp;DOC_NAME=FAT:FMA_audit_SUMMARY.fat&amp;DISPLAY_STRING=Display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EBITDA&amp;VAR:CHGPERIOD=NA&amp;VAR:FQLFORMULA=FMA_EVAL_EBITDA&amp;VAR:CURRENCY=NA&amp;VAR:P=NA&amp;VAR:V=11.9","62706&amp;VAR:null=.html"}</definedName>
    <definedName name="_1473__FDSAUDITLINK__" localSheetId="1" hidden="1">{"fdsup://directions/FAT%20Viewer?VAR:PED=LTM&amp;VAR:AUDIT_MODE=SUMMARY&amp;VAR:PERIOD=FIXED&amp;VAR:AUDIT_ID=00000117&amp;VAR:DATE=20040308&amp;action=UPDATE&amp;creator=factset&amp;DOC_NAME=FAT:FMA_audit_SUMMARY.fat&amp;DISPLAY_STRING=Display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EBITDA&amp;VAR:CHGPERIOD=NA&amp;VAR:FQLFORMULA=FMA_EVAL_EBITDA&amp;VAR:CURRENCY=NA&amp;VAR:P=NA&amp;VAR:V=12.0","15901&amp;VAR:null=.html"}</definedName>
    <definedName name="_1473__FDSAUDITLINK__" hidden="1">{"fdsup://directions/FAT%20Viewer?VAR:PED=LTM&amp;VAR:AUDIT_MODE=SUMMARY&amp;VAR:PERIOD=FIXED&amp;VAR:AUDIT_ID=00000117&amp;VAR:DATE=20040308&amp;action=UPDATE&amp;creator=factset&amp;DOC_NAME=FAT:FMA_audit_SUMMARY.fat&amp;DISPLAY_STRING=Display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EBITDA&amp;VAR:CHGPERIOD=NA&amp;VAR:FQLFORMULA=FMA_EVAL_EBITDA&amp;VAR:CURRENCY=NA&amp;VAR:P=NA&amp;VAR:V=12.0","15901&amp;VAR:null=.html"}</definedName>
    <definedName name="_1474__FDSAUDITLINK__" localSheetId="1" hidden="1">{"fdsup://directions/FAT%20Viewer?VAR:PED=LTM&amp;VAR:AUDIT_MODE=SUMMARY&amp;VAR:PERIOD=FIXED&amp;VAR:AUDIT_ID=00000117&amp;VAR:DATE=20040305&amp;action=UPDATE&amp;creator=factset&amp;DOC_NAME=FAT:FMA_audit_SUMMARY.fat&amp;DISPLAY_STRING=Display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EBITDA&amp;VAR:CHGPERIOD=NA&amp;VAR:FQLFORMULA=FMA_EVAL_EBITDA&amp;VAR:CURRENCY=NA&amp;VAR:P=NA&amp;VAR:V=12.1","00138&amp;VAR:null=.html"}</definedName>
    <definedName name="_1474__FDSAUDITLINK__" hidden="1">{"fdsup://directions/FAT%20Viewer?VAR:PED=LTM&amp;VAR:AUDIT_MODE=SUMMARY&amp;VAR:PERIOD=FIXED&amp;VAR:AUDIT_ID=00000117&amp;VAR:DATE=20040305&amp;action=UPDATE&amp;creator=factset&amp;DOC_NAME=FAT:FMA_audit_SUMMARY.fat&amp;DISPLAY_STRING=Display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EBITDA&amp;VAR:CHGPERIOD=NA&amp;VAR:FQLFORMULA=FMA_EVAL_EBITDA&amp;VAR:CURRENCY=NA&amp;VAR:P=NA&amp;VAR:V=12.1","00138&amp;VAR:null=.html"}</definedName>
    <definedName name="_1475__FDSAUDITLINK__" localSheetId="1" hidden="1">{"fdsup://directions/FAT%20Viewer?VAR:PED=LTM&amp;VAR:AUDIT_MODE=SUMMARY&amp;VAR:PERIOD=FIXED&amp;VAR:AUDIT_ID=00000117&amp;VAR:DATE=20040304&amp;action=UPDATE&amp;creator=factset&amp;DOC_NAME=FAT:FMA_audit_SUMMARY.fat&amp;DISPLAY_STRING=Display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EBITDA&amp;VAR:CHGPERIOD=NA&amp;VAR:FQLFORMULA=FMA_EVAL_EBITDA&amp;VAR:CURRENCY=NA&amp;VAR:P=NA&amp;VAR:V=12.0","90840&amp;VAR:null=.html"}</definedName>
    <definedName name="_1475__FDSAUDITLINK__" hidden="1">{"fdsup://directions/FAT%20Viewer?VAR:PED=LTM&amp;VAR:AUDIT_MODE=SUMMARY&amp;VAR:PERIOD=FIXED&amp;VAR:AUDIT_ID=00000117&amp;VAR:DATE=20040304&amp;action=UPDATE&amp;creator=factset&amp;DOC_NAME=FAT:FMA_audit_SUMMARY.fat&amp;DISPLAY_STRING=Display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EBITDA&amp;VAR:CHGPERIOD=NA&amp;VAR:FQLFORMULA=FMA_EVAL_EBITDA&amp;VAR:CURRENCY=NA&amp;VAR:P=NA&amp;VAR:V=12.0","90840&amp;VAR:null=.html"}</definedName>
    <definedName name="_1476__FDSAUDITLINK__" localSheetId="1" hidden="1">{"fdsup://directions/FAT%20Viewer?VAR:PED=LTM&amp;VAR:AUDIT_MODE=SUMMARY&amp;VAR:PERIOD=FIXED&amp;VAR:AUDIT_ID=00000117&amp;VAR:DATE=20040303&amp;action=UPDATE&amp;creator=factset&amp;DOC_NAME=FAT:FMA_audit_SUMMARY.fat&amp;DISPLAY_STRING=Display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EBITDA&amp;VAR:CHGPERIOD=NA&amp;VAR:FQLFORMULA=FMA_EVAL_EBITDA&amp;VAR:CURRENCY=NA&amp;VAR:P=NA&amp;VAR:V=12.0","57516&amp;VAR:null=.html"}</definedName>
    <definedName name="_1476__FDSAUDITLINK__" hidden="1">{"fdsup://directions/FAT%20Viewer?VAR:PED=LTM&amp;VAR:AUDIT_MODE=SUMMARY&amp;VAR:PERIOD=FIXED&amp;VAR:AUDIT_ID=00000117&amp;VAR:DATE=20040303&amp;action=UPDATE&amp;creator=factset&amp;DOC_NAME=FAT:FMA_audit_SUMMARY.fat&amp;DISPLAY_STRING=Display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EBITDA&amp;VAR:CHGPERIOD=NA&amp;VAR:FQLFORMULA=FMA_EVAL_EBITDA&amp;VAR:CURRENCY=NA&amp;VAR:P=NA&amp;VAR:V=12.0","57516&amp;VAR:null=.html"}</definedName>
    <definedName name="_1477__FDSAUDITLINK__" localSheetId="1" hidden="1">{"fdsup://directions/FAT%20Viewer?VAR:PED=LTM&amp;VAR:AUDIT_MODE=SUMMARY&amp;VAR:PERIOD=FIXED&amp;VAR:AUDIT_ID=00000117&amp;VAR:DATE=20040302&amp;action=UPDATE&amp;creator=factset&amp;DOC_NAME=FAT:FMA_audit_SUMMARY.fat&amp;DISPLAY_STRING=Display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EBITDA&amp;VAR:CHGPERIOD=NA&amp;VAR:FQLFORMULA=FMA_EVAL_EBITDA&amp;VAR:CURRENCY=NA&amp;VAR:P=NA&amp;VAR:V=12.0","51787&amp;VAR:null=.html"}</definedName>
    <definedName name="_1477__FDSAUDITLINK__" hidden="1">{"fdsup://directions/FAT%20Viewer?VAR:PED=LTM&amp;VAR:AUDIT_MODE=SUMMARY&amp;VAR:PERIOD=FIXED&amp;VAR:AUDIT_ID=00000117&amp;VAR:DATE=20040302&amp;action=UPDATE&amp;creator=factset&amp;DOC_NAME=FAT:FMA_audit_SUMMARY.fat&amp;DISPLAY_STRING=Display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EBITDA&amp;VAR:CHGPERIOD=NA&amp;VAR:FQLFORMULA=FMA_EVAL_EBITDA&amp;VAR:CURRENCY=NA&amp;VAR:P=NA&amp;VAR:V=12.0","51787&amp;VAR:null=.html"}</definedName>
    <definedName name="_1478__FDSAUDITLINK__" localSheetId="1" hidden="1">{"fdsup://directions/FAT%20Viewer?VAR:PED=LTM&amp;VAR:AUDIT_MODE=SUMMARY&amp;VAR:PERIOD=FIXED&amp;VAR:AUDIT_ID=00000117&amp;VAR:DATE=20040301&amp;action=UPDATE&amp;creator=factset&amp;DOC_NAME=FAT:FMA_audit_SUMMARY.fat&amp;DISPLAY_STRING=Display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EBITDA&amp;VAR:CHGPERIOD=NA&amp;VAR:FQLFORMULA=FMA_EVAL_EBITDA&amp;VAR:CURRENCY=NA&amp;VAR:P=NA&amp;VAR:V=12.1","10003&amp;VAR:null=.html"}</definedName>
    <definedName name="_1478__FDSAUDITLINK__" hidden="1">{"fdsup://directions/FAT%20Viewer?VAR:PED=LTM&amp;VAR:AUDIT_MODE=SUMMARY&amp;VAR:PERIOD=FIXED&amp;VAR:AUDIT_ID=00000117&amp;VAR:DATE=20040301&amp;action=UPDATE&amp;creator=factset&amp;DOC_NAME=FAT:FMA_audit_SUMMARY.fat&amp;DISPLAY_STRING=Display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EBITDA&amp;VAR:CHGPERIOD=NA&amp;VAR:FQLFORMULA=FMA_EVAL_EBITDA&amp;VAR:CURRENCY=NA&amp;VAR:P=NA&amp;VAR:V=12.1","10003&amp;VAR:null=.html"}</definedName>
    <definedName name="_1479__FDSAUDITLINK__" localSheetId="1" hidden="1">{"fdsup://directions/FAT%20Viewer?VAR:PED=LTM&amp;VAR:AUDIT_MODE=SUMMARY&amp;VAR:PERIOD=FIXED&amp;VAR:AUDIT_ID=00000117&amp;VAR:DATE=20040227&amp;action=UPDATE&amp;creator=factset&amp;DOC_NAME=FAT:FMA_audit_SUMMARY.fat&amp;DISPLAY_STRING=Display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EBITDA&amp;VAR:CHGPERIOD=NA&amp;VAR:FQLFORMULA=FMA_EVAL_EBITDA&amp;VAR:CURRENCY=NA&amp;VAR:P=NA&amp;VAR:V=12.0","02135&amp;VAR:null=.html"}</definedName>
    <definedName name="_1479__FDSAUDITLINK__" hidden="1">{"fdsup://directions/FAT%20Viewer?VAR:PED=LTM&amp;VAR:AUDIT_MODE=SUMMARY&amp;VAR:PERIOD=FIXED&amp;VAR:AUDIT_ID=00000117&amp;VAR:DATE=20040227&amp;action=UPDATE&amp;creator=factset&amp;DOC_NAME=FAT:FMA_audit_SUMMARY.fat&amp;DISPLAY_STRING=Display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EBITDA&amp;VAR:CHGPERIOD=NA&amp;VAR:FQLFORMULA=FMA_EVAL_EBITDA&amp;VAR:CURRENCY=NA&amp;VAR:P=NA&amp;VAR:V=12.0","02135&amp;VAR:null=.html"}</definedName>
    <definedName name="_148__FDSAUDITLINK__" localSheetId="1" hidden="1">{"fdsup://directions/FAT%20Viewer?VAR:PED=LTM&amp;VAR:AUDIT_MODE=SUMMARY&amp;VAR:PERIOD=FIXED&amp;VAR:AUDIT_ID=00000117&amp;VAR:DATE=20090611&amp;action=UPDATE&amp;creator=factset&amp;DOC_NAME=FAT:FMA_audit_SUMMARY.fat&amp;DISPLAY_STRING=Display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EBITDA&amp;VAR:CHGPERIOD=NA&amp;VAR:FQLFORMULA=FMA_EVAL_EBITDA&amp;VAR:CURRENCY=NA&amp;VAR:P=NA&amp;VAR:V=9.40","5172&amp;VAR:null=.html"}</definedName>
    <definedName name="_148__FDSAUDITLINK__" hidden="1">{"fdsup://directions/FAT%20Viewer?VAR:PED=LTM&amp;VAR:AUDIT_MODE=SUMMARY&amp;VAR:PERIOD=FIXED&amp;VAR:AUDIT_ID=00000117&amp;VAR:DATE=20090611&amp;action=UPDATE&amp;creator=factset&amp;DOC_NAME=FAT:FMA_audit_SUMMARY.fat&amp;DISPLAY_STRING=Display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EBITDA&amp;VAR:CHGPERIOD=NA&amp;VAR:FQLFORMULA=FMA_EVAL_EBITDA&amp;VAR:CURRENCY=NA&amp;VAR:P=NA&amp;VAR:V=9.40","5172&amp;VAR:null=.html"}</definedName>
    <definedName name="_1480__FDSAUDITLINK__" localSheetId="1" hidden="1">{"fdsup://directions/FAT%20Viewer?VAR:PED=LTM&amp;VAR:AUDIT_MODE=SUMMARY&amp;VAR:PERIOD=FIXED&amp;VAR:AUDIT_ID=00000117&amp;VAR:DATE=20040226&amp;action=UPDATE&amp;creator=factset&amp;DOC_NAME=FAT:FMA_audit_SUMMARY.fat&amp;DISPLAY_STRING=Display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EBITDA&amp;VAR:CHGPERIOD=NA&amp;VAR:FQLFORMULA=FMA_EVAL_EBITDA&amp;VAR:CURRENCY=NA&amp;VAR:P=NA&amp;VAR:V=12.0","05678&amp;VAR:null=.html"}</definedName>
    <definedName name="_1480__FDSAUDITLINK__" hidden="1">{"fdsup://directions/FAT%20Viewer?VAR:PED=LTM&amp;VAR:AUDIT_MODE=SUMMARY&amp;VAR:PERIOD=FIXED&amp;VAR:AUDIT_ID=00000117&amp;VAR:DATE=20040226&amp;action=UPDATE&amp;creator=factset&amp;DOC_NAME=FAT:FMA_audit_SUMMARY.fat&amp;DISPLAY_STRING=Display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EBITDA&amp;VAR:CHGPERIOD=NA&amp;VAR:FQLFORMULA=FMA_EVAL_EBITDA&amp;VAR:CURRENCY=NA&amp;VAR:P=NA&amp;VAR:V=12.0","05678&amp;VAR:null=.html"}</definedName>
    <definedName name="_1481__FDSAUDITLINK__" localSheetId="1" hidden="1">{"fdsup://directions/FAT%20Viewer?VAR:PED=LTM&amp;VAR:AUDIT_MODE=SUMMARY&amp;VAR:PERIOD=FIXED&amp;VAR:AUDIT_ID=00000117&amp;VAR:DATE=20040225&amp;action=UPDATE&amp;creator=factset&amp;DOC_NAME=FAT:FMA_audit_SUMMARY.fat&amp;DISPLAY_STRING=Display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EBITDA&amp;VAR:CHGPERIOD=NA&amp;VAR:FQLFORMULA=FMA_EVAL_EBITDA&amp;VAR:CURRENCY=NA&amp;VAR:P=NA&amp;VAR:V=11.9","93344&amp;VAR:null=.html"}</definedName>
    <definedName name="_1481__FDSAUDITLINK__" hidden="1">{"fdsup://directions/FAT%20Viewer?VAR:PED=LTM&amp;VAR:AUDIT_MODE=SUMMARY&amp;VAR:PERIOD=FIXED&amp;VAR:AUDIT_ID=00000117&amp;VAR:DATE=20040225&amp;action=UPDATE&amp;creator=factset&amp;DOC_NAME=FAT:FMA_audit_SUMMARY.fat&amp;DISPLAY_STRING=Display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EBITDA&amp;VAR:CHGPERIOD=NA&amp;VAR:FQLFORMULA=FMA_EVAL_EBITDA&amp;VAR:CURRENCY=NA&amp;VAR:P=NA&amp;VAR:V=11.9","93344&amp;VAR:null=.html"}</definedName>
    <definedName name="_1482__FDSAUDITLINK__" localSheetId="1" hidden="1">{"fdsup://directions/FAT%20Viewer?VAR:PED=LTM&amp;VAR:AUDIT_MODE=SUMMARY&amp;VAR:PERIOD=FIXED&amp;VAR:AUDIT_ID=00000117&amp;VAR:DATE=20040224&amp;action=UPDATE&amp;creator=factset&amp;DOC_NAME=FAT:FMA_audit_SUMMARY.fat&amp;DISPLAY_STRING=Display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EBITDA&amp;VAR:CHGPERIOD=NA&amp;VAR:FQLFORMULA=FMA_EVAL_EBITDA&amp;VAR:CURRENCY=NA&amp;VAR:P=NA&amp;VAR:V=11.9","55343&amp;VAR:null=.html"}</definedName>
    <definedName name="_1482__FDSAUDITLINK__" hidden="1">{"fdsup://directions/FAT%20Viewer?VAR:PED=LTM&amp;VAR:AUDIT_MODE=SUMMARY&amp;VAR:PERIOD=FIXED&amp;VAR:AUDIT_ID=00000117&amp;VAR:DATE=20040224&amp;action=UPDATE&amp;creator=factset&amp;DOC_NAME=FAT:FMA_audit_SUMMARY.fat&amp;DISPLAY_STRING=Display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EBITDA&amp;VAR:CHGPERIOD=NA&amp;VAR:FQLFORMULA=FMA_EVAL_EBITDA&amp;VAR:CURRENCY=NA&amp;VAR:P=NA&amp;VAR:V=11.9","55343&amp;VAR:null=.html"}</definedName>
    <definedName name="_1483__FDSAUDITLINK__" localSheetId="1" hidden="1">{"fdsup://directions/FAT%20Viewer?VAR:PED=LTM&amp;VAR:AUDIT_MODE=SUMMARY&amp;VAR:PERIOD=FIXED&amp;VAR:AUDIT_ID=00000117&amp;VAR:DATE=20040223&amp;action=UPDATE&amp;creator=factset&amp;DOC_NAME=FAT:FMA_audit_SUMMARY.fat&amp;DISPLAY_STRING=Display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EBITDA&amp;VAR:CHGPERIOD=NA&amp;VAR:FQLFORMULA=FMA_EVAL_EBITDA&amp;VAR:CURRENCY=NA&amp;VAR:P=NA&amp;VAR:V=11.9","68643&amp;VAR:null=.html"}</definedName>
    <definedName name="_1483__FDSAUDITLINK__" hidden="1">{"fdsup://directions/FAT%20Viewer?VAR:PED=LTM&amp;VAR:AUDIT_MODE=SUMMARY&amp;VAR:PERIOD=FIXED&amp;VAR:AUDIT_ID=00000117&amp;VAR:DATE=20040223&amp;action=UPDATE&amp;creator=factset&amp;DOC_NAME=FAT:FMA_audit_SUMMARY.fat&amp;DISPLAY_STRING=Display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EBITDA&amp;VAR:CHGPERIOD=NA&amp;VAR:FQLFORMULA=FMA_EVAL_EBITDA&amp;VAR:CURRENCY=NA&amp;VAR:P=NA&amp;VAR:V=11.9","68643&amp;VAR:null=.html"}</definedName>
    <definedName name="_1484__FDSAUDITLINK__" localSheetId="1" hidden="1">{"fdsup://directions/FAT%20Viewer?VAR:PED=LTM&amp;VAR:AUDIT_MODE=SUMMARY&amp;VAR:PERIOD=FIXED&amp;VAR:AUDIT_ID=00000117&amp;VAR:DATE=20040220&amp;action=UPDATE&amp;creator=factset&amp;DOC_NAME=FAT:FMA_audit_SUMMARY.fat&amp;DISPLAY_STRING=Display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EBITDA&amp;VAR:CHGPERIOD=NA&amp;VAR:FQLFORMULA=FMA_EVAL_EBITDA&amp;VAR:CURRENCY=NA&amp;VAR:P=NA&amp;VAR:V=12.0","02615&amp;VAR:null=.html"}</definedName>
    <definedName name="_1484__FDSAUDITLINK__" hidden="1">{"fdsup://directions/FAT%20Viewer?VAR:PED=LTM&amp;VAR:AUDIT_MODE=SUMMARY&amp;VAR:PERIOD=FIXED&amp;VAR:AUDIT_ID=00000117&amp;VAR:DATE=20040220&amp;action=UPDATE&amp;creator=factset&amp;DOC_NAME=FAT:FMA_audit_SUMMARY.fat&amp;DISPLAY_STRING=Display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EBITDA&amp;VAR:CHGPERIOD=NA&amp;VAR:FQLFORMULA=FMA_EVAL_EBITDA&amp;VAR:CURRENCY=NA&amp;VAR:P=NA&amp;VAR:V=12.0","02615&amp;VAR:null=.html"}</definedName>
    <definedName name="_1485__FDSAUDITLINK__" localSheetId="1" hidden="1">{"fdsup://directions/FAT%20Viewer?VAR:PED=LTM&amp;VAR:AUDIT_MODE=SUMMARY&amp;VAR:PERIOD=FIXED&amp;VAR:AUDIT_ID=00000117&amp;VAR:DATE=20040219&amp;action=UPDATE&amp;creator=factset&amp;DOC_NAME=FAT:FMA_audit_SUMMARY.fat&amp;DISPLAY_STRING=Display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EBITDA&amp;VAR:CHGPERIOD=NA&amp;VAR:FQLFORMULA=FMA_EVAL_EBITDA&amp;VAR:CURRENCY=NA&amp;VAR:P=NA&amp;VAR:V=12.0","30141&amp;VAR:null=.html"}</definedName>
    <definedName name="_1485__FDSAUDITLINK__" hidden="1">{"fdsup://directions/FAT%20Viewer?VAR:PED=LTM&amp;VAR:AUDIT_MODE=SUMMARY&amp;VAR:PERIOD=FIXED&amp;VAR:AUDIT_ID=00000117&amp;VAR:DATE=20040219&amp;action=UPDATE&amp;creator=factset&amp;DOC_NAME=FAT:FMA_audit_SUMMARY.fat&amp;DISPLAY_STRING=Display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EBITDA&amp;VAR:CHGPERIOD=NA&amp;VAR:FQLFORMULA=FMA_EVAL_EBITDA&amp;VAR:CURRENCY=NA&amp;VAR:P=NA&amp;VAR:V=12.0","30141&amp;VAR:null=.html"}</definedName>
    <definedName name="_1486__FDSAUDITLINK__" localSheetId="1" hidden="1">{"fdsup://directions/FAT%20Viewer?VAR:PED=LTM&amp;VAR:AUDIT_MODE=SUMMARY&amp;VAR:PERIOD=FIXED&amp;VAR:AUDIT_ID=00000117&amp;VAR:DATE=20040218&amp;action=UPDATE&amp;creator=factset&amp;DOC_NAME=FAT:FMA_audit_SUMMARY.fat&amp;DISPLAY_STRING=Display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EBITDA&amp;VAR:CHGPERIOD=NA&amp;VAR:FQLFORMULA=FMA_EVAL_EBITDA&amp;VAR:CURRENCY=NA&amp;VAR:P=NA&amp;VAR:V=12.0","73892&amp;VAR:null=.html"}</definedName>
    <definedName name="_1486__FDSAUDITLINK__" hidden="1">{"fdsup://directions/FAT%20Viewer?VAR:PED=LTM&amp;VAR:AUDIT_MODE=SUMMARY&amp;VAR:PERIOD=FIXED&amp;VAR:AUDIT_ID=00000117&amp;VAR:DATE=20040218&amp;action=UPDATE&amp;creator=factset&amp;DOC_NAME=FAT:FMA_audit_SUMMARY.fat&amp;DISPLAY_STRING=Display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EBITDA&amp;VAR:CHGPERIOD=NA&amp;VAR:FQLFORMULA=FMA_EVAL_EBITDA&amp;VAR:CURRENCY=NA&amp;VAR:P=NA&amp;VAR:V=12.0","73892&amp;VAR:null=.html"}</definedName>
    <definedName name="_1487__FDSAUDITLINK__" localSheetId="1" hidden="1">{"fdsup://directions/FAT%20Viewer?VAR:PED=LTM&amp;VAR:AUDIT_MODE=SUMMARY&amp;VAR:PERIOD=FIXED&amp;VAR:AUDIT_ID=00000117&amp;VAR:DATE=20040217&amp;action=UPDATE&amp;creator=factset&amp;DOC_NAME=FAT:FMA_audit_SUMMARY.fat&amp;DISPLAY_STRING=Display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EBITDA&amp;VAR:CHGPERIOD=NA&amp;VAR:FQLFORMULA=FMA_EVAL_EBITDA&amp;VAR:CURRENCY=NA&amp;VAR:P=NA&amp;VAR:V=12.1","13590&amp;VAR:null=.html"}</definedName>
    <definedName name="_1487__FDSAUDITLINK__" hidden="1">{"fdsup://directions/FAT%20Viewer?VAR:PED=LTM&amp;VAR:AUDIT_MODE=SUMMARY&amp;VAR:PERIOD=FIXED&amp;VAR:AUDIT_ID=00000117&amp;VAR:DATE=20040217&amp;action=UPDATE&amp;creator=factset&amp;DOC_NAME=FAT:FMA_audit_SUMMARY.fat&amp;DISPLAY_STRING=Display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EBITDA&amp;VAR:CHGPERIOD=NA&amp;VAR:FQLFORMULA=FMA_EVAL_EBITDA&amp;VAR:CURRENCY=NA&amp;VAR:P=NA&amp;VAR:V=12.1","13590&amp;VAR:null=.html"}</definedName>
    <definedName name="_1488__FDSAUDITLINK__" localSheetId="1" hidden="1">{"fdsup://directions/FAT%20Viewer?VAR:PED=LTM&amp;VAR:AUDIT_MODE=SUMMARY&amp;VAR:PERIOD=FIXED&amp;VAR:AUDIT_ID=00000117&amp;VAR:DATE=20040213&amp;action=UPDATE&amp;creator=factset&amp;DOC_NAME=FAT:FMA_audit_SUMMARY.fat&amp;DISPLAY_STRING=Display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EBITDA&amp;VAR:CHGPERIOD=NA&amp;VAR:FQLFORMULA=FMA_EVAL_EBITDA&amp;VAR:CURRENCY=NA&amp;VAR:P=NA&amp;VAR:V=12.0","23738&amp;VAR:null=.html"}</definedName>
    <definedName name="_1488__FDSAUDITLINK__" hidden="1">{"fdsup://directions/FAT%20Viewer?VAR:PED=LTM&amp;VAR:AUDIT_MODE=SUMMARY&amp;VAR:PERIOD=FIXED&amp;VAR:AUDIT_ID=00000117&amp;VAR:DATE=20040213&amp;action=UPDATE&amp;creator=factset&amp;DOC_NAME=FAT:FMA_audit_SUMMARY.fat&amp;DISPLAY_STRING=Display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EBITDA&amp;VAR:CHGPERIOD=NA&amp;VAR:FQLFORMULA=FMA_EVAL_EBITDA&amp;VAR:CURRENCY=NA&amp;VAR:P=NA&amp;VAR:V=12.0","23738&amp;VAR:null=.html"}</definedName>
    <definedName name="_1489__FDSAUDITLINK__" localSheetId="1" hidden="1">{"fdsup://directions/FAT%20Viewer?VAR:PED=LTM&amp;VAR:AUDIT_MODE=SUMMARY&amp;VAR:PERIOD=FIXED&amp;VAR:AUDIT_ID=00000117&amp;VAR:DATE=20040212&amp;action=UPDATE&amp;creator=factset&amp;DOC_NAME=FAT:FMA_audit_SUMMARY.fat&amp;DISPLAY_STRING=Display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EBITDA&amp;VAR:CHGPERIOD=NA&amp;VAR:FQLFORMULA=FMA_EVAL_EBITDA&amp;VAR:CURRENCY=NA&amp;VAR:P=NA&amp;VAR:V=13.3","26467&amp;VAR:null=.html"}</definedName>
    <definedName name="_1489__FDSAUDITLINK__" hidden="1">{"fdsup://directions/FAT%20Viewer?VAR:PED=LTM&amp;VAR:AUDIT_MODE=SUMMARY&amp;VAR:PERIOD=FIXED&amp;VAR:AUDIT_ID=00000117&amp;VAR:DATE=20040212&amp;action=UPDATE&amp;creator=factset&amp;DOC_NAME=FAT:FMA_audit_SUMMARY.fat&amp;DISPLAY_STRING=Display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EBITDA&amp;VAR:CHGPERIOD=NA&amp;VAR:FQLFORMULA=FMA_EVAL_EBITDA&amp;VAR:CURRENCY=NA&amp;VAR:P=NA&amp;VAR:V=13.3","26467&amp;VAR:null=.html"}</definedName>
    <definedName name="_149__FDSAUDITLINK__" localSheetId="1" hidden="1">{"fdsup://directions/FAT%20Viewer?VAR:PED=LTM&amp;VAR:AUDIT_MODE=SUMMARY&amp;VAR:PERIOD=FIXED&amp;VAR:AUDIT_ID=00000117&amp;VAR:DATE=20090610&amp;action=UPDATE&amp;creator=factset&amp;DOC_NAME=FAT:FMA_audit_SUMMARY.fat&amp;DISPLAY_STRING=Display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EBITDA&amp;VAR:CHGPERIOD=NA&amp;VAR:FQLFORMULA=FMA_EVAL_EBITDA&amp;VAR:CURRENCY=NA&amp;VAR:P=NA&amp;VAR:V=9.37","2153&amp;VAR:null=.html"}</definedName>
    <definedName name="_149__FDSAUDITLINK__" hidden="1">{"fdsup://directions/FAT%20Viewer?VAR:PED=LTM&amp;VAR:AUDIT_MODE=SUMMARY&amp;VAR:PERIOD=FIXED&amp;VAR:AUDIT_ID=00000117&amp;VAR:DATE=20090610&amp;action=UPDATE&amp;creator=factset&amp;DOC_NAME=FAT:FMA_audit_SUMMARY.fat&amp;DISPLAY_STRING=Display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EBITDA&amp;VAR:CHGPERIOD=NA&amp;VAR:FQLFORMULA=FMA_EVAL_EBITDA&amp;VAR:CURRENCY=NA&amp;VAR:P=NA&amp;VAR:V=9.37","2153&amp;VAR:null=.html"}</definedName>
    <definedName name="_1490__FDSAUDITLINK__" localSheetId="1" hidden="1">{"fdsup://directions/FAT%20Viewer?VAR:PED=LTM&amp;VAR:AUDIT_MODE=SUMMARY&amp;VAR:PERIOD=FIXED&amp;VAR:AUDIT_ID=00000117&amp;VAR:DATE=20040211&amp;action=UPDATE&amp;creator=factset&amp;DOC_NAME=FAT:FMA_audit_SUMMARY.fat&amp;DISPLAY_STRING=Display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EBITDA&amp;VAR:CHGPERIOD=NA&amp;VAR:FQLFORMULA=FMA_EVAL_EBITDA&amp;VAR:CURRENCY=NA&amp;VAR:P=NA&amp;VAR:V=13.3","83396&amp;VAR:null=.html"}</definedName>
    <definedName name="_1490__FDSAUDITLINK__" hidden="1">{"fdsup://directions/FAT%20Viewer?VAR:PED=LTM&amp;VAR:AUDIT_MODE=SUMMARY&amp;VAR:PERIOD=FIXED&amp;VAR:AUDIT_ID=00000117&amp;VAR:DATE=20040211&amp;action=UPDATE&amp;creator=factset&amp;DOC_NAME=FAT:FMA_audit_SUMMARY.fat&amp;DISPLAY_STRING=Display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EBITDA&amp;VAR:CHGPERIOD=NA&amp;VAR:FQLFORMULA=FMA_EVAL_EBITDA&amp;VAR:CURRENCY=NA&amp;VAR:P=NA&amp;VAR:V=13.3","83396&amp;VAR:null=.html"}</definedName>
    <definedName name="_1491__FDSAUDITLINK__" localSheetId="1" hidden="1">{"fdsup://directions/FAT%20Viewer?VAR:PED=LTM&amp;VAR:AUDIT_MODE=SUMMARY&amp;VAR:PERIOD=FIXED&amp;VAR:AUDIT_ID=00000117&amp;VAR:DATE=20040210&amp;action=UPDATE&amp;creator=factset&amp;DOC_NAME=FAT:FMA_audit_SUMMARY.fat&amp;DISPLAY_STRING=Display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EBITDA&amp;VAR:CHGPERIOD=NA&amp;VAR:FQLFORMULA=FMA_EVAL_EBITDA&amp;VAR:CURRENCY=NA&amp;VAR:P=NA&amp;VAR:V=13.2","71265&amp;VAR:null=.html"}</definedName>
    <definedName name="_1491__FDSAUDITLINK__" hidden="1">{"fdsup://directions/FAT%20Viewer?VAR:PED=LTM&amp;VAR:AUDIT_MODE=SUMMARY&amp;VAR:PERIOD=FIXED&amp;VAR:AUDIT_ID=00000117&amp;VAR:DATE=20040210&amp;action=UPDATE&amp;creator=factset&amp;DOC_NAME=FAT:FMA_audit_SUMMARY.fat&amp;DISPLAY_STRING=Display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EBITDA&amp;VAR:CHGPERIOD=NA&amp;VAR:FQLFORMULA=FMA_EVAL_EBITDA&amp;VAR:CURRENCY=NA&amp;VAR:P=NA&amp;VAR:V=13.2","71265&amp;VAR:null=.html"}</definedName>
    <definedName name="_1492__FDSAUDITLINK__" localSheetId="1" hidden="1">{"fdsup://directions/FAT%20Viewer?VAR:PED=LTM&amp;VAR:AUDIT_MODE=SUMMARY&amp;VAR:PERIOD=FIXED&amp;VAR:AUDIT_ID=00000117&amp;VAR:DATE=20040209&amp;action=UPDATE&amp;creator=factset&amp;DOC_NAME=FAT:FMA_audit_SUMMARY.fat&amp;DISPLAY_STRING=Display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EBITDA&amp;VAR:CHGPERIOD=NA&amp;VAR:FQLFORMULA=FMA_EVAL_EBITDA&amp;VAR:CURRENCY=NA&amp;VAR:P=NA&amp;VAR:V=13.2","22528&amp;VAR:null=.html"}</definedName>
    <definedName name="_1492__FDSAUDITLINK__" hidden="1">{"fdsup://directions/FAT%20Viewer?VAR:PED=LTM&amp;VAR:AUDIT_MODE=SUMMARY&amp;VAR:PERIOD=FIXED&amp;VAR:AUDIT_ID=00000117&amp;VAR:DATE=20040209&amp;action=UPDATE&amp;creator=factset&amp;DOC_NAME=FAT:FMA_audit_SUMMARY.fat&amp;DISPLAY_STRING=Display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EBITDA&amp;VAR:CHGPERIOD=NA&amp;VAR:FQLFORMULA=FMA_EVAL_EBITDA&amp;VAR:CURRENCY=NA&amp;VAR:P=NA&amp;VAR:V=13.2","22528&amp;VAR:null=.html"}</definedName>
    <definedName name="_1493__FDSAUDITLINK__" localSheetId="1" hidden="1">{"fdsup://directions/FAT%20Viewer?VAR:PED=LTM&amp;VAR:AUDIT_MODE=SUMMARY&amp;VAR:PERIOD=FIXED&amp;VAR:AUDIT_ID=00000117&amp;VAR:DATE=20040206&amp;action=UPDATE&amp;creator=factset&amp;DOC_NAME=FAT:FMA_audit_SUMMARY.fat&amp;DISPLAY_STRING=Display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EBITDA&amp;VAR:CHGPERIOD=NA&amp;VAR:FQLFORMULA=FMA_EVAL_EBITDA&amp;VAR:CURRENCY=NA&amp;VAR:P=NA&amp;VAR:V=13.2","47521&amp;VAR:null=.html"}</definedName>
    <definedName name="_1493__FDSAUDITLINK__" hidden="1">{"fdsup://directions/FAT%20Viewer?VAR:PED=LTM&amp;VAR:AUDIT_MODE=SUMMARY&amp;VAR:PERIOD=FIXED&amp;VAR:AUDIT_ID=00000117&amp;VAR:DATE=20040206&amp;action=UPDATE&amp;creator=factset&amp;DOC_NAME=FAT:FMA_audit_SUMMARY.fat&amp;DISPLAY_STRING=Display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EBITDA&amp;VAR:CHGPERIOD=NA&amp;VAR:FQLFORMULA=FMA_EVAL_EBITDA&amp;VAR:CURRENCY=NA&amp;VAR:P=NA&amp;VAR:V=13.2","47521&amp;VAR:null=.html"}</definedName>
    <definedName name="_1494__FDSAUDITLINK__" localSheetId="1" hidden="1">{"fdsup://directions/FAT%20Viewer?VAR:PED=LTM&amp;VAR:AUDIT_MODE=SUMMARY&amp;VAR:PERIOD=FIXED&amp;VAR:AUDIT_ID=00000117&amp;VAR:DATE=20040205&amp;action=UPDATE&amp;creator=factset&amp;DOC_NAME=FAT:FMA_audit_SUMMARY.fat&amp;DISPLAY_STRING=Display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EBITDA&amp;VAR:CHGPERIOD=NA&amp;VAR:FQLFORMULA=FMA_EVAL_EBITDA&amp;VAR:CURRENCY=NA&amp;VAR:P=NA&amp;VAR:V=13.1","19565&amp;VAR:null=.html"}</definedName>
    <definedName name="_1494__FDSAUDITLINK__" hidden="1">{"fdsup://directions/FAT%20Viewer?VAR:PED=LTM&amp;VAR:AUDIT_MODE=SUMMARY&amp;VAR:PERIOD=FIXED&amp;VAR:AUDIT_ID=00000117&amp;VAR:DATE=20040205&amp;action=UPDATE&amp;creator=factset&amp;DOC_NAME=FAT:FMA_audit_SUMMARY.fat&amp;DISPLAY_STRING=Display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EBITDA&amp;VAR:CHGPERIOD=NA&amp;VAR:FQLFORMULA=FMA_EVAL_EBITDA&amp;VAR:CURRENCY=NA&amp;VAR:P=NA&amp;VAR:V=13.1","19565&amp;VAR:null=.html"}</definedName>
    <definedName name="_1495__FDSAUDITLINK__" localSheetId="1" hidden="1">{"fdsup://directions/FAT%20Viewer?VAR:PED=LTM&amp;VAR:AUDIT_MODE=SUMMARY&amp;VAR:PERIOD=FIXED&amp;VAR:AUDIT_ID=00000117&amp;VAR:DATE=20040204&amp;action=UPDATE&amp;creator=factset&amp;DOC_NAME=FAT:FMA_audit_SUMMARY.fat&amp;DISPLAY_STRING=Display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EBITDA&amp;VAR:CHGPERIOD=NA&amp;VAR:FQLFORMULA=FMA_EVAL_EBITDA&amp;VAR:CURRENCY=NA&amp;VAR:P=NA&amp;VAR:V=13.0","94598&amp;VAR:null=.html"}</definedName>
    <definedName name="_1495__FDSAUDITLINK__" hidden="1">{"fdsup://directions/FAT%20Viewer?VAR:PED=LTM&amp;VAR:AUDIT_MODE=SUMMARY&amp;VAR:PERIOD=FIXED&amp;VAR:AUDIT_ID=00000117&amp;VAR:DATE=20040204&amp;action=UPDATE&amp;creator=factset&amp;DOC_NAME=FAT:FMA_audit_SUMMARY.fat&amp;DISPLAY_STRING=Display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EBITDA&amp;VAR:CHGPERIOD=NA&amp;VAR:FQLFORMULA=FMA_EVAL_EBITDA&amp;VAR:CURRENCY=NA&amp;VAR:P=NA&amp;VAR:V=13.0","94598&amp;VAR:null=.html"}</definedName>
    <definedName name="_1496__FDSAUDITLINK__" localSheetId="1" hidden="1">{"fdsup://directions/FAT%20Viewer?VAR:PED=LTM&amp;VAR:AUDIT_MODE=SUMMARY&amp;VAR:PERIOD=FIXED&amp;VAR:AUDIT_ID=00000117&amp;VAR:DATE=20040203&amp;action=UPDATE&amp;creator=factset&amp;DOC_NAME=FAT:FMA_audit_SUMMARY.fat&amp;DISPLAY_STRING=Display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EBITDA&amp;VAR:CHGPERIOD=NA&amp;VAR:FQLFORMULA=FMA_EVAL_EBITDA&amp;VAR:CURRENCY=NA&amp;VAR:P=NA&amp;VAR:V=13.1","74808&amp;VAR:null=.html"}</definedName>
    <definedName name="_1496__FDSAUDITLINK__" hidden="1">{"fdsup://directions/FAT%20Viewer?VAR:PED=LTM&amp;VAR:AUDIT_MODE=SUMMARY&amp;VAR:PERIOD=FIXED&amp;VAR:AUDIT_ID=00000117&amp;VAR:DATE=20040203&amp;action=UPDATE&amp;creator=factset&amp;DOC_NAME=FAT:FMA_audit_SUMMARY.fat&amp;DISPLAY_STRING=Display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EBITDA&amp;VAR:CHGPERIOD=NA&amp;VAR:FQLFORMULA=FMA_EVAL_EBITDA&amp;VAR:CURRENCY=NA&amp;VAR:P=NA&amp;VAR:V=13.1","74808&amp;VAR:null=.html"}</definedName>
    <definedName name="_1497__FDSAUDITLINK__" localSheetId="1" hidden="1">{"fdsup://directions/FAT%20Viewer?VAR:PED=LTM&amp;VAR:AUDIT_MODE=SUMMARY&amp;VAR:PERIOD=FIXED&amp;VAR:AUDIT_ID=00000117&amp;VAR:DATE=20040202&amp;action=UPDATE&amp;creator=factset&amp;DOC_NAME=FAT:FMA_audit_SUMMARY.fat&amp;DISPLAY_STRING=Display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EBITDA&amp;VAR:CHGPERIOD=NA&amp;VAR:FQLFORMULA=FMA_EVAL_EBITDA&amp;VAR:CURRENCY=NA&amp;VAR:P=NA&amp;VAR:V=13.1","66188&amp;VAR:null=.html"}</definedName>
    <definedName name="_1497__FDSAUDITLINK__" hidden="1">{"fdsup://directions/FAT%20Viewer?VAR:PED=LTM&amp;VAR:AUDIT_MODE=SUMMARY&amp;VAR:PERIOD=FIXED&amp;VAR:AUDIT_ID=00000117&amp;VAR:DATE=20040202&amp;action=UPDATE&amp;creator=factset&amp;DOC_NAME=FAT:FMA_audit_SUMMARY.fat&amp;DISPLAY_STRING=Display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EBITDA&amp;VAR:CHGPERIOD=NA&amp;VAR:FQLFORMULA=FMA_EVAL_EBITDA&amp;VAR:CURRENCY=NA&amp;VAR:P=NA&amp;VAR:V=13.1","66188&amp;VAR:null=.html"}</definedName>
    <definedName name="_1498__FDSAUDITLINK__" localSheetId="1" hidden="1">{"fdsup://directions/FAT%20Viewer?VAR:PED=LTM&amp;VAR:AUDIT_MODE=SUMMARY&amp;VAR:PERIOD=FIXED&amp;VAR:AUDIT_ID=00000117&amp;VAR:DATE=20040130&amp;action=UPDATE&amp;creator=factset&amp;DOC_NAME=FAT:FMA_audit_SUMMARY.fat&amp;DISPLAY_STRING=Display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EBITDA&amp;VAR:CHGPERIOD=NA&amp;VAR:FQLFORMULA=FMA_EVAL_EBITDA&amp;VAR:CURRENCY=NA&amp;VAR:P=NA&amp;VAR:V=13.1","31778&amp;VAR:null=.html"}</definedName>
    <definedName name="_1498__FDSAUDITLINK__" hidden="1">{"fdsup://directions/FAT%20Viewer?VAR:PED=LTM&amp;VAR:AUDIT_MODE=SUMMARY&amp;VAR:PERIOD=FIXED&amp;VAR:AUDIT_ID=00000117&amp;VAR:DATE=20040130&amp;action=UPDATE&amp;creator=factset&amp;DOC_NAME=FAT:FMA_audit_SUMMARY.fat&amp;DISPLAY_STRING=Display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EBITDA&amp;VAR:CHGPERIOD=NA&amp;VAR:FQLFORMULA=FMA_EVAL_EBITDA&amp;VAR:CURRENCY=NA&amp;VAR:P=NA&amp;VAR:V=13.1","31778&amp;VAR:null=.html"}</definedName>
    <definedName name="_1499__FDSAUDITLINK__" localSheetId="1" hidden="1">{"fdsup://directions/FAT%20Viewer?VAR:PED=LTM&amp;VAR:AUDIT_MODE=SUMMARY&amp;VAR:PERIOD=FIXED&amp;VAR:AUDIT_ID=00000117&amp;VAR:DATE=20040129&amp;action=UPDATE&amp;creator=factset&amp;DOC_NAME=FAT:FMA_audit_SUMMARY.fat&amp;DISPLAY_STRING=Display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EBITDA&amp;VAR:CHGPERIOD=NA&amp;VAR:FQLFORMULA=FMA_EVAL_EBITDA&amp;VAR:CURRENCY=NA&amp;VAR:P=NA&amp;VAR:V=13.1","66793&amp;VAR:null=.html"}</definedName>
    <definedName name="_1499__FDSAUDITLINK__" hidden="1">{"fdsup://directions/FAT%20Viewer?VAR:PED=LTM&amp;VAR:AUDIT_MODE=SUMMARY&amp;VAR:PERIOD=FIXED&amp;VAR:AUDIT_ID=00000117&amp;VAR:DATE=20040129&amp;action=UPDATE&amp;creator=factset&amp;DOC_NAME=FAT:FMA_audit_SUMMARY.fat&amp;DISPLAY_STRING=Display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EBITDA&amp;VAR:CHGPERIOD=NA&amp;VAR:FQLFORMULA=FMA_EVAL_EBITDA&amp;VAR:CURRENCY=NA&amp;VAR:P=NA&amp;VAR:V=13.1","66793&amp;VAR:null=.html"}</definedName>
    <definedName name="_15__FDSAUDITLINK__" localSheetId="1" hidden="1">{"fdsup://directions/FAT%20Viewer?VAR:PED=LTM&amp;VAR:AUDIT_MODE=SUMMARY&amp;VAR:PERIOD=FIXED&amp;VAR:AUDIT_ID=00000117&amp;VAR:DATE=20091218&amp;action=UPDATE&amp;creator=factset&amp;DOC_NAME=FAT:FMA_audit_SUMMARY.fat&amp;DISPLAY_STRING=Display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EBITDA&amp;VAR:CHGPERIOD=NA&amp;VAR:FQLFORMULA=FMA_EVAL_EBITDA&amp;VAR:CURRENCY=NA&amp;VAR:P=NA&amp;VAR:V=11.9","78613&amp;VAR:null=.html"}</definedName>
    <definedName name="_15__FDSAUDITLINK__" hidden="1">{"fdsup://directions/FAT%20Viewer?VAR:PED=LTM&amp;VAR:AUDIT_MODE=SUMMARY&amp;VAR:PERIOD=FIXED&amp;VAR:AUDIT_ID=00000117&amp;VAR:DATE=20091218&amp;action=UPDATE&amp;creator=factset&amp;DOC_NAME=FAT:FMA_audit_SUMMARY.fat&amp;DISPLAY_STRING=Display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EBITDA&amp;VAR:CHGPERIOD=NA&amp;VAR:FQLFORMULA=FMA_EVAL_EBITDA&amp;VAR:CURRENCY=NA&amp;VAR:P=NA&amp;VAR:V=11.9","78613&amp;VAR:null=.html"}</definedName>
    <definedName name="_150__FDSAUDITLINK__" localSheetId="1" hidden="1">{"fdsup://directions/FAT%20Viewer?VAR:PED=LTM&amp;VAR:AUDIT_MODE=SUMMARY&amp;VAR:PERIOD=FIXED&amp;VAR:AUDIT_ID=00000117&amp;VAR:DATE=20090609&amp;action=UPDATE&amp;creator=factset&amp;DOC_NAME=FAT:FMA_audit_SUMMARY.fat&amp;DISPLAY_STRING=Display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EBITDA&amp;VAR:CHGPERIOD=NA&amp;VAR:FQLFORMULA=FMA_EVAL_EBITDA&amp;VAR:CURRENCY=NA&amp;VAR:P=NA&amp;VAR:V=9.39","0009&amp;VAR:null=.html"}</definedName>
    <definedName name="_150__FDSAUDITLINK__" hidden="1">{"fdsup://directions/FAT%20Viewer?VAR:PED=LTM&amp;VAR:AUDIT_MODE=SUMMARY&amp;VAR:PERIOD=FIXED&amp;VAR:AUDIT_ID=00000117&amp;VAR:DATE=20090609&amp;action=UPDATE&amp;creator=factset&amp;DOC_NAME=FAT:FMA_audit_SUMMARY.fat&amp;DISPLAY_STRING=Display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EBITDA&amp;VAR:CHGPERIOD=NA&amp;VAR:FQLFORMULA=FMA_EVAL_EBITDA&amp;VAR:CURRENCY=NA&amp;VAR:P=NA&amp;VAR:V=9.39","0009&amp;VAR:null=.html"}</definedName>
    <definedName name="_1500__FDSAUDITLINK__" localSheetId="1" hidden="1">{"fdsup://directions/FAT%20Viewer?VAR:PED=LTM&amp;VAR:AUDIT_MODE=SUMMARY&amp;VAR:PERIOD=FIXED&amp;VAR:AUDIT_ID=00000117&amp;VAR:DATE=20040128&amp;action=UPDATE&amp;creator=factset&amp;DOC_NAME=FAT:FMA_audit_SUMMARY.fat&amp;DISPLAY_STRING=Display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EBITDA&amp;VAR:CHGPERIOD=NA&amp;VAR:FQLFORMULA=FMA_EVAL_EBITDA&amp;VAR:CURRENCY=NA&amp;VAR:P=NA&amp;VAR:V=13.1","16537&amp;VAR:null=.html"}</definedName>
    <definedName name="_1500__FDSAUDITLINK__" hidden="1">{"fdsup://directions/FAT%20Viewer?VAR:PED=LTM&amp;VAR:AUDIT_MODE=SUMMARY&amp;VAR:PERIOD=FIXED&amp;VAR:AUDIT_ID=00000117&amp;VAR:DATE=20040128&amp;action=UPDATE&amp;creator=factset&amp;DOC_NAME=FAT:FMA_audit_SUMMARY.fat&amp;DISPLAY_STRING=Display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EBITDA&amp;VAR:CHGPERIOD=NA&amp;VAR:FQLFORMULA=FMA_EVAL_EBITDA&amp;VAR:CURRENCY=NA&amp;VAR:P=NA&amp;VAR:V=13.1","16537&amp;VAR:null=.html"}</definedName>
    <definedName name="_1501__FDSAUDITLINK__" localSheetId="1" hidden="1">{"fdsup://directions/FAT%20Viewer?VAR:PED=LTM&amp;VAR:AUDIT_MODE=SUMMARY&amp;VAR:PERIOD=FIXED&amp;VAR:AUDIT_ID=00000117&amp;VAR:DATE=20040127&amp;action=UPDATE&amp;creator=factset&amp;DOC_NAME=FAT:FMA_audit_SUMMARY.fat&amp;DISPLAY_STRING=Display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EBITDA&amp;VAR:CHGPERIOD=NA&amp;VAR:FQLFORMULA=FMA_EVAL_EBITDA&amp;VAR:CURRENCY=NA&amp;VAR:P=NA&amp;VAR:V=13.2","56302&amp;VAR:null=.html"}</definedName>
    <definedName name="_1501__FDSAUDITLINK__" hidden="1">{"fdsup://directions/FAT%20Viewer?VAR:PED=LTM&amp;VAR:AUDIT_MODE=SUMMARY&amp;VAR:PERIOD=FIXED&amp;VAR:AUDIT_ID=00000117&amp;VAR:DATE=20040127&amp;action=UPDATE&amp;creator=factset&amp;DOC_NAME=FAT:FMA_audit_SUMMARY.fat&amp;DISPLAY_STRING=Display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EBITDA&amp;VAR:CHGPERIOD=NA&amp;VAR:FQLFORMULA=FMA_EVAL_EBITDA&amp;VAR:CURRENCY=NA&amp;VAR:P=NA&amp;VAR:V=13.2","56302&amp;VAR:null=.html"}</definedName>
    <definedName name="_1502__FDSAUDITLINK__" localSheetId="1" hidden="1">{"fdsup://directions/FAT%20Viewer?VAR:PED=LTM&amp;VAR:AUDIT_MODE=SUMMARY&amp;VAR:PERIOD=FIXED&amp;VAR:AUDIT_ID=00000117&amp;VAR:DATE=20040126&amp;action=UPDATE&amp;creator=factset&amp;DOC_NAME=FAT:FMA_audit_SUMMARY.fat&amp;DISPLAY_STRING=Display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EBITDA&amp;VAR:CHGPERIOD=NA&amp;VAR:FQLFORMULA=FMA_EVAL_EBITDA&amp;VAR:CURRENCY=NA&amp;VAR:P=NA&amp;VAR:V=13.3","57421&amp;VAR:null=.html"}</definedName>
    <definedName name="_1502__FDSAUDITLINK__" hidden="1">{"fdsup://directions/FAT%20Viewer?VAR:PED=LTM&amp;VAR:AUDIT_MODE=SUMMARY&amp;VAR:PERIOD=FIXED&amp;VAR:AUDIT_ID=00000117&amp;VAR:DATE=20040126&amp;action=UPDATE&amp;creator=factset&amp;DOC_NAME=FAT:FMA_audit_SUMMARY.fat&amp;DISPLAY_STRING=Display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EBITDA&amp;VAR:CHGPERIOD=NA&amp;VAR:FQLFORMULA=FMA_EVAL_EBITDA&amp;VAR:CURRENCY=NA&amp;VAR:P=NA&amp;VAR:V=13.3","57421&amp;VAR:null=.html"}</definedName>
    <definedName name="_1503__FDSAUDITLINK__" localSheetId="1" hidden="1">{"fdsup://directions/FAT%20Viewer?VAR:PED=LTM&amp;VAR:AUDIT_MODE=SUMMARY&amp;VAR:PERIOD=FIXED&amp;VAR:AUDIT_ID=00000117&amp;VAR:DATE=20040123&amp;action=UPDATE&amp;creator=factset&amp;DOC_NAME=FAT:FMA_audit_SUMMARY.fat&amp;DISPLAY_STRING=Display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EBITDA&amp;VAR:CHGPERIOD=NA&amp;VAR:FQLFORMULA=FMA_EVAL_EBITDA&amp;VAR:CURRENCY=NA&amp;VAR:P=NA&amp;VAR:V=13.2","28465&amp;VAR:null=.html"}</definedName>
    <definedName name="_1503__FDSAUDITLINK__" hidden="1">{"fdsup://directions/FAT%20Viewer?VAR:PED=LTM&amp;VAR:AUDIT_MODE=SUMMARY&amp;VAR:PERIOD=FIXED&amp;VAR:AUDIT_ID=00000117&amp;VAR:DATE=20040123&amp;action=UPDATE&amp;creator=factset&amp;DOC_NAME=FAT:FMA_audit_SUMMARY.fat&amp;DISPLAY_STRING=Display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EBITDA&amp;VAR:CHGPERIOD=NA&amp;VAR:FQLFORMULA=FMA_EVAL_EBITDA&amp;VAR:CURRENCY=NA&amp;VAR:P=NA&amp;VAR:V=13.2","28465&amp;VAR:null=.html"}</definedName>
    <definedName name="_1504__FDSAUDITLINK__" localSheetId="1" hidden="1">{"fdsup://directions/FAT%20Viewer?VAR:PED=LTM&amp;VAR:AUDIT_MODE=SUMMARY&amp;VAR:PERIOD=FIXED&amp;VAR:AUDIT_ID=00000117&amp;VAR:DATE=20040122&amp;action=UPDATE&amp;creator=factset&amp;DOC_NAME=FAT:FMA_audit_SUMMARY.fat&amp;DISPLAY_STRING=Display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EBITDA&amp;VAR:CHGPERIOD=NA&amp;VAR:FQLFORMULA=FMA_EVAL_EBITDA&amp;VAR:CURRENCY=NA&amp;VAR:P=NA&amp;VAR:V=13.2","50092&amp;VAR:null=.html"}</definedName>
    <definedName name="_1504__FDSAUDITLINK__" hidden="1">{"fdsup://directions/FAT%20Viewer?VAR:PED=LTM&amp;VAR:AUDIT_MODE=SUMMARY&amp;VAR:PERIOD=FIXED&amp;VAR:AUDIT_ID=00000117&amp;VAR:DATE=20040122&amp;action=UPDATE&amp;creator=factset&amp;DOC_NAME=FAT:FMA_audit_SUMMARY.fat&amp;DISPLAY_STRING=Display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EBITDA&amp;VAR:CHGPERIOD=NA&amp;VAR:FQLFORMULA=FMA_EVAL_EBITDA&amp;VAR:CURRENCY=NA&amp;VAR:P=NA&amp;VAR:V=13.2","50092&amp;VAR:null=.html"}</definedName>
    <definedName name="_1505__FDSAUDITLINK__" localSheetId="1" hidden="1">{"fdsup://directions/FAT%20Viewer?VAR:PED=LTM&amp;VAR:AUDIT_MODE=SUMMARY&amp;VAR:PERIOD=FIXED&amp;VAR:AUDIT_ID=00000117&amp;VAR:DATE=20040121&amp;action=UPDATE&amp;creator=factset&amp;DOC_NAME=FAT:FMA_audit_SUMMARY.fat&amp;DISPLAY_STRING=Display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EBITDA&amp;VAR:CHGPERIOD=NA&amp;VAR:FQLFORMULA=FMA_EVAL_EBITDA&amp;VAR:CURRENCY=NA&amp;VAR:P=NA&amp;VAR:V=13.2","80766&amp;VAR:null=.html"}</definedName>
    <definedName name="_1505__FDSAUDITLINK__" hidden="1">{"fdsup://directions/FAT%20Viewer?VAR:PED=LTM&amp;VAR:AUDIT_MODE=SUMMARY&amp;VAR:PERIOD=FIXED&amp;VAR:AUDIT_ID=00000117&amp;VAR:DATE=20040121&amp;action=UPDATE&amp;creator=factset&amp;DOC_NAME=FAT:FMA_audit_SUMMARY.fat&amp;DISPLAY_STRING=Display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EBITDA&amp;VAR:CHGPERIOD=NA&amp;VAR:FQLFORMULA=FMA_EVAL_EBITDA&amp;VAR:CURRENCY=NA&amp;VAR:P=NA&amp;VAR:V=13.2","80766&amp;VAR:null=.html"}</definedName>
    <definedName name="_1506__FDSAUDITLINK__" localSheetId="1" hidden="1">{"fdsup://directions/FAT%20Viewer?VAR:PED=LTM&amp;VAR:AUDIT_MODE=SUMMARY&amp;VAR:PERIOD=FIXED&amp;VAR:AUDIT_ID=00000117&amp;VAR:DATE=20040120&amp;action=UPDATE&amp;creator=factset&amp;DOC_NAME=FAT:FMA_audit_SUMMARY.fat&amp;DISPLAY_STRING=Display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EBITDA&amp;VAR:CHGPERIOD=NA&amp;VAR:FQLFORMULA=FMA_EVAL_EBITDA&amp;VAR:CURRENCY=NA&amp;VAR:P=NA&amp;VAR:V=13.2","19606&amp;VAR:null=.html"}</definedName>
    <definedName name="_1506__FDSAUDITLINK__" hidden="1">{"fdsup://directions/FAT%20Viewer?VAR:PED=LTM&amp;VAR:AUDIT_MODE=SUMMARY&amp;VAR:PERIOD=FIXED&amp;VAR:AUDIT_ID=00000117&amp;VAR:DATE=20040120&amp;action=UPDATE&amp;creator=factset&amp;DOC_NAME=FAT:FMA_audit_SUMMARY.fat&amp;DISPLAY_STRING=Display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EBITDA&amp;VAR:CHGPERIOD=NA&amp;VAR:FQLFORMULA=FMA_EVAL_EBITDA&amp;VAR:CURRENCY=NA&amp;VAR:P=NA&amp;VAR:V=13.2","19606&amp;VAR:null=.html"}</definedName>
    <definedName name="_1507__FDSAUDITLINK__" localSheetId="1" hidden="1">{"fdsup://directions/FAT%20Viewer?VAR:PED=LTM&amp;VAR:AUDIT_MODE=SUMMARY&amp;VAR:PERIOD=FIXED&amp;VAR:AUDIT_ID=00000117&amp;VAR:DATE=20040116&amp;action=UPDATE&amp;creator=factset&amp;DOC_NAME=FAT:FMA_audit_SUMMARY.fat&amp;DISPLAY_STRING=Display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EBITDA&amp;VAR:CHGPERIOD=NA&amp;VAR:FQLFORMULA=FMA_EVAL_EBITDA&amp;VAR:CURRENCY=NA&amp;VAR:P=NA&amp;VAR:V=13.2","16897&amp;VAR:null=.html"}</definedName>
    <definedName name="_1507__FDSAUDITLINK__" hidden="1">{"fdsup://directions/FAT%20Viewer?VAR:PED=LTM&amp;VAR:AUDIT_MODE=SUMMARY&amp;VAR:PERIOD=FIXED&amp;VAR:AUDIT_ID=00000117&amp;VAR:DATE=20040116&amp;action=UPDATE&amp;creator=factset&amp;DOC_NAME=FAT:FMA_audit_SUMMARY.fat&amp;DISPLAY_STRING=Display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EBITDA&amp;VAR:CHGPERIOD=NA&amp;VAR:FQLFORMULA=FMA_EVAL_EBITDA&amp;VAR:CURRENCY=NA&amp;VAR:P=NA&amp;VAR:V=13.2","16897&amp;VAR:null=.html"}</definedName>
    <definedName name="_1508__FDSAUDITLINK__" localSheetId="1" hidden="1">{"fdsup://directions/FAT%20Viewer?VAR:PED=LTM&amp;VAR:AUDIT_MODE=SUMMARY&amp;VAR:PERIOD=FIXED&amp;VAR:AUDIT_ID=00000117&amp;VAR:DATE=20040115&amp;action=UPDATE&amp;creator=factset&amp;DOC_NAME=FAT:FMA_audit_SUMMARY.fat&amp;DISPLAY_STRING=Display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EBITDA&amp;VAR:CHGPERIOD=NA&amp;VAR:FQLFORMULA=FMA_EVAL_EBITDA&amp;VAR:CURRENCY=NA&amp;VAR:P=NA&amp;VAR:V=13.1","35582&amp;VAR:null=.html"}</definedName>
    <definedName name="_1508__FDSAUDITLINK__" hidden="1">{"fdsup://directions/FAT%20Viewer?VAR:PED=LTM&amp;VAR:AUDIT_MODE=SUMMARY&amp;VAR:PERIOD=FIXED&amp;VAR:AUDIT_ID=00000117&amp;VAR:DATE=20040115&amp;action=UPDATE&amp;creator=factset&amp;DOC_NAME=FAT:FMA_audit_SUMMARY.fat&amp;DISPLAY_STRING=Display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EBITDA&amp;VAR:CHGPERIOD=NA&amp;VAR:FQLFORMULA=FMA_EVAL_EBITDA&amp;VAR:CURRENCY=NA&amp;VAR:P=NA&amp;VAR:V=13.1","35582&amp;VAR:null=.html"}</definedName>
    <definedName name="_1509__FDSAUDITLINK__" localSheetId="1" hidden="1">{"fdsup://directions/FAT%20Viewer?VAR:PED=LTM&amp;VAR:AUDIT_MODE=SUMMARY&amp;VAR:PERIOD=FIXED&amp;VAR:AUDIT_ID=00000117&amp;VAR:DATE=20040114&amp;action=UPDATE&amp;creator=factset&amp;DOC_NAME=FAT:FMA_audit_SUMMARY.fat&amp;DISPLAY_STRING=Display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EBITDA&amp;VAR:CHGPERIOD=NA&amp;VAR:FQLFORMULA=FMA_EVAL_EBITDA&amp;VAR:CURRENCY=NA&amp;VAR:P=NA&amp;VAR:V=13.1","37264&amp;VAR:null=.html"}</definedName>
    <definedName name="_1509__FDSAUDITLINK__" hidden="1">{"fdsup://directions/FAT%20Viewer?VAR:PED=LTM&amp;VAR:AUDIT_MODE=SUMMARY&amp;VAR:PERIOD=FIXED&amp;VAR:AUDIT_ID=00000117&amp;VAR:DATE=20040114&amp;action=UPDATE&amp;creator=factset&amp;DOC_NAME=FAT:FMA_audit_SUMMARY.fat&amp;DISPLAY_STRING=Display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EBITDA&amp;VAR:CHGPERIOD=NA&amp;VAR:FQLFORMULA=FMA_EVAL_EBITDA&amp;VAR:CURRENCY=NA&amp;VAR:P=NA&amp;VAR:V=13.1","37264&amp;VAR:null=.html"}</definedName>
    <definedName name="_151__FDSAUDITLINK__" localSheetId="1" hidden="1">{"fdsup://directions/FAT%20Viewer?VAR:PED=LTM&amp;VAR:AUDIT_MODE=SUMMARY&amp;VAR:PERIOD=FIXED&amp;VAR:AUDIT_ID=00000117&amp;VAR:DATE=20090608&amp;action=UPDATE&amp;creator=factset&amp;DOC_NAME=FAT:FMA_audit_SUMMARY.fat&amp;DISPLAY_STRING=Display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EBITDA&amp;VAR:CHGPERIOD=NA&amp;VAR:FQLFORMULA=FMA_EVAL_EBITDA&amp;VAR:CURRENCY=NA&amp;VAR:P=NA&amp;VAR:V=9.36","3488&amp;VAR:null=.html"}</definedName>
    <definedName name="_151__FDSAUDITLINK__" hidden="1">{"fdsup://directions/FAT%20Viewer?VAR:PED=LTM&amp;VAR:AUDIT_MODE=SUMMARY&amp;VAR:PERIOD=FIXED&amp;VAR:AUDIT_ID=00000117&amp;VAR:DATE=20090608&amp;action=UPDATE&amp;creator=factset&amp;DOC_NAME=FAT:FMA_audit_SUMMARY.fat&amp;DISPLAY_STRING=Display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EBITDA&amp;VAR:CHGPERIOD=NA&amp;VAR:FQLFORMULA=FMA_EVAL_EBITDA&amp;VAR:CURRENCY=NA&amp;VAR:P=NA&amp;VAR:V=9.36","3488&amp;VAR:null=.html"}</definedName>
    <definedName name="_1510__FDSAUDITLINK__" localSheetId="1" hidden="1">{"fdsup://directions/FAT%20Viewer?VAR:PED=LTM&amp;VAR:AUDIT_MODE=SUMMARY&amp;VAR:PERIOD=FIXED&amp;VAR:AUDIT_ID=00000117&amp;VAR:DATE=20040113&amp;action=UPDATE&amp;creator=factset&amp;DOC_NAME=FAT:FMA_audit_SUMMARY.fat&amp;DISPLAY_STRING=Display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EBITDA&amp;VAR:CHGPERIOD=NA&amp;VAR:FQLFORMULA=FMA_EVAL_EBITDA&amp;VAR:CURRENCY=NA&amp;VAR:P=NA&amp;VAR:V=13.0","58378&amp;VAR:null=.html"}</definedName>
    <definedName name="_1510__FDSAUDITLINK__" hidden="1">{"fdsup://directions/FAT%20Viewer?VAR:PED=LTM&amp;VAR:AUDIT_MODE=SUMMARY&amp;VAR:PERIOD=FIXED&amp;VAR:AUDIT_ID=00000117&amp;VAR:DATE=20040113&amp;action=UPDATE&amp;creator=factset&amp;DOC_NAME=FAT:FMA_audit_SUMMARY.fat&amp;DISPLAY_STRING=Display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EBITDA&amp;VAR:CHGPERIOD=NA&amp;VAR:FQLFORMULA=FMA_EVAL_EBITDA&amp;VAR:CURRENCY=NA&amp;VAR:P=NA&amp;VAR:V=13.0","58378&amp;VAR:null=.html"}</definedName>
    <definedName name="_1511__FDSAUDITLINK__" localSheetId="1" hidden="1">{"fdsup://directions/FAT%20Viewer?VAR:PED=LTM&amp;VAR:AUDIT_MODE=SUMMARY&amp;VAR:PERIOD=FIXED&amp;VAR:AUDIT_ID=00000117&amp;VAR:DATE=20040112&amp;action=UPDATE&amp;creator=factset&amp;DOC_NAME=FAT:FMA_audit_SUMMARY.fat&amp;DISPLAY_STRING=Display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EBITDA&amp;VAR:CHGPERIOD=NA&amp;VAR:FQLFORMULA=FMA_EVAL_EBITDA&amp;VAR:CURRENCY=NA&amp;VAR:P=NA&amp;VAR:V=13.1","12729&amp;VAR:null=.html"}</definedName>
    <definedName name="_1511__FDSAUDITLINK__" hidden="1">{"fdsup://directions/FAT%20Viewer?VAR:PED=LTM&amp;VAR:AUDIT_MODE=SUMMARY&amp;VAR:PERIOD=FIXED&amp;VAR:AUDIT_ID=00000117&amp;VAR:DATE=20040112&amp;action=UPDATE&amp;creator=factset&amp;DOC_NAME=FAT:FMA_audit_SUMMARY.fat&amp;DISPLAY_STRING=Display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EBITDA&amp;VAR:CHGPERIOD=NA&amp;VAR:FQLFORMULA=FMA_EVAL_EBITDA&amp;VAR:CURRENCY=NA&amp;VAR:P=NA&amp;VAR:V=13.1","12729&amp;VAR:null=.html"}</definedName>
    <definedName name="_1512__FDSAUDITLINK__" localSheetId="1" hidden="1">{"fdsup://directions/FAT%20Viewer?VAR:PED=LTM&amp;VAR:AUDIT_MODE=SUMMARY&amp;VAR:PERIOD=FIXED&amp;VAR:AUDIT_ID=00000117&amp;VAR:DATE=20040109&amp;action=UPDATE&amp;creator=factset&amp;DOC_NAME=FAT:FMA_audit_SUMMARY.fat&amp;DISPLAY_STRING=Display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EBITDA&amp;VAR:CHGPERIOD=NA&amp;VAR:FQLFORMULA=FMA_EVAL_EBITDA&amp;VAR:CURRENCY=NA&amp;VAR:P=NA&amp;VAR:V=13.3","13133&amp;VAR:null=.html"}</definedName>
    <definedName name="_1512__FDSAUDITLINK__" hidden="1">{"fdsup://directions/FAT%20Viewer?VAR:PED=LTM&amp;VAR:AUDIT_MODE=SUMMARY&amp;VAR:PERIOD=FIXED&amp;VAR:AUDIT_ID=00000117&amp;VAR:DATE=20040109&amp;action=UPDATE&amp;creator=factset&amp;DOC_NAME=FAT:FMA_audit_SUMMARY.fat&amp;DISPLAY_STRING=Display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EBITDA&amp;VAR:CHGPERIOD=NA&amp;VAR:FQLFORMULA=FMA_EVAL_EBITDA&amp;VAR:CURRENCY=NA&amp;VAR:P=NA&amp;VAR:V=13.3","13133&amp;VAR:null=.html"}</definedName>
    <definedName name="_1513__FDSAUDITLINK__" localSheetId="1" hidden="1">{"fdsup://directions/FAT%20Viewer?VAR:PED=LTM&amp;VAR:AUDIT_MODE=SUMMARY&amp;VAR:PERIOD=FIXED&amp;VAR:AUDIT_ID=00000117&amp;VAR:DATE=20040108&amp;action=UPDATE&amp;creator=factset&amp;DOC_NAME=FAT:FMA_audit_SUMMARY.fat&amp;DISPLAY_STRING=Display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EBITDA&amp;VAR:CHGPERIOD=NA&amp;VAR:FQLFORMULA=FMA_EVAL_EBITDA&amp;VAR:CURRENCY=NA&amp;VAR:P=NA&amp;VAR:V=13.4","09967&amp;VAR:null=.html"}</definedName>
    <definedName name="_1513__FDSAUDITLINK__" hidden="1">{"fdsup://directions/FAT%20Viewer?VAR:PED=LTM&amp;VAR:AUDIT_MODE=SUMMARY&amp;VAR:PERIOD=FIXED&amp;VAR:AUDIT_ID=00000117&amp;VAR:DATE=20040108&amp;action=UPDATE&amp;creator=factset&amp;DOC_NAME=FAT:FMA_audit_SUMMARY.fat&amp;DISPLAY_STRING=Display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EBITDA&amp;VAR:CHGPERIOD=NA&amp;VAR:FQLFORMULA=FMA_EVAL_EBITDA&amp;VAR:CURRENCY=NA&amp;VAR:P=NA&amp;VAR:V=13.4","09967&amp;VAR:null=.html"}</definedName>
    <definedName name="_1514__FDSAUDITLINK__" localSheetId="1" hidden="1">{"fdsup://directions/FAT%20Viewer?VAR:PED=LTM&amp;VAR:AUDIT_MODE=SUMMARY&amp;VAR:PERIOD=FIXED&amp;VAR:AUDIT_ID=00000117&amp;VAR:DATE=20040107&amp;action=UPDATE&amp;creator=factset&amp;DOC_NAME=FAT:FMA_audit_SUMMARY.fat&amp;DISPLAY_STRING=Display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EBITDA&amp;VAR:CHGPERIOD=NA&amp;VAR:FQLFORMULA=FMA_EVAL_EBITDA&amp;VAR:CURRENCY=NA&amp;VAR:P=NA&amp;VAR:V=13.3","57137&amp;VAR:null=.html"}</definedName>
    <definedName name="_1514__FDSAUDITLINK__" hidden="1">{"fdsup://directions/FAT%20Viewer?VAR:PED=LTM&amp;VAR:AUDIT_MODE=SUMMARY&amp;VAR:PERIOD=FIXED&amp;VAR:AUDIT_ID=00000117&amp;VAR:DATE=20040107&amp;action=UPDATE&amp;creator=factset&amp;DOC_NAME=FAT:FMA_audit_SUMMARY.fat&amp;DISPLAY_STRING=Display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EBITDA&amp;VAR:CHGPERIOD=NA&amp;VAR:FQLFORMULA=FMA_EVAL_EBITDA&amp;VAR:CURRENCY=NA&amp;VAR:P=NA&amp;VAR:V=13.3","57137&amp;VAR:null=.html"}</definedName>
    <definedName name="_1515__FDSAUDITLINK__" localSheetId="1" hidden="1">{"fdsup://directions/FAT%20Viewer?VAR:PED=LTM&amp;VAR:AUDIT_MODE=SUMMARY&amp;VAR:PERIOD=FIXED&amp;VAR:AUDIT_ID=00000117&amp;VAR:DATE=20040106&amp;action=UPDATE&amp;creator=factset&amp;DOC_NAME=FAT:FMA_audit_SUMMARY.fat&amp;DISPLAY_STRING=Display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EBITDA&amp;VAR:CHGPERIOD=NA&amp;VAR:FQLFORMULA=FMA_EVAL_EBITDA&amp;VAR:CURRENCY=NA&amp;VAR:P=NA&amp;VAR:V=13.3","29835&amp;VAR:null=.html"}</definedName>
    <definedName name="_1515__FDSAUDITLINK__" hidden="1">{"fdsup://directions/FAT%20Viewer?VAR:PED=LTM&amp;VAR:AUDIT_MODE=SUMMARY&amp;VAR:PERIOD=FIXED&amp;VAR:AUDIT_ID=00000117&amp;VAR:DATE=20040106&amp;action=UPDATE&amp;creator=factset&amp;DOC_NAME=FAT:FMA_audit_SUMMARY.fat&amp;DISPLAY_STRING=Display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EBITDA&amp;VAR:CHGPERIOD=NA&amp;VAR:FQLFORMULA=FMA_EVAL_EBITDA&amp;VAR:CURRENCY=NA&amp;VAR:P=NA&amp;VAR:V=13.3","29835&amp;VAR:null=.html"}</definedName>
    <definedName name="_1516__FDSAUDITLINK__" localSheetId="1" hidden="1">{"fdsup://directions/FAT%20Viewer?VAR:PED=LTM&amp;VAR:AUDIT_MODE=SUMMARY&amp;VAR:PERIOD=FIXED&amp;VAR:AUDIT_ID=00000117&amp;VAR:DATE=20040105&amp;action=UPDATE&amp;creator=factset&amp;DOC_NAME=FAT:FMA_audit_SUMMARY.fat&amp;DISPLAY_STRING=Display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EBITDA&amp;VAR:CHGPERIOD=NA&amp;VAR:FQLFORMULA=FMA_EVAL_EBITDA&amp;VAR:CURRENCY=NA&amp;VAR:P=NA&amp;VAR:V=13.3","09650&amp;VAR:null=.html"}</definedName>
    <definedName name="_1516__FDSAUDITLINK__" hidden="1">{"fdsup://directions/FAT%20Viewer?VAR:PED=LTM&amp;VAR:AUDIT_MODE=SUMMARY&amp;VAR:PERIOD=FIXED&amp;VAR:AUDIT_ID=00000117&amp;VAR:DATE=20040105&amp;action=UPDATE&amp;creator=factset&amp;DOC_NAME=FAT:FMA_audit_SUMMARY.fat&amp;DISPLAY_STRING=Display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EBITDA&amp;VAR:CHGPERIOD=NA&amp;VAR:FQLFORMULA=FMA_EVAL_EBITDA&amp;VAR:CURRENCY=NA&amp;VAR:P=NA&amp;VAR:V=13.3","09650&amp;VAR:null=.html"}</definedName>
    <definedName name="_1517__FDSAUDITLINK__" localSheetId="1" hidden="1">{"fdsup://directions/FAT%20Viewer?VAR:PED=LTM&amp;VAR:AUDIT_MODE=SUMMARY&amp;VAR:PERIOD=FIXED&amp;VAR:AUDIT_ID=00000117&amp;VAR:DATE=20040102&amp;action=UPDATE&amp;creator=factset&amp;DOC_NAME=FAT:FMA_audit_SUMMARY.fat&amp;DISPLAY_STRING=Display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EBITDA&amp;VAR:CHGPERIOD=NA&amp;VAR:FQLFORMULA=FMA_EVAL_EBITDA&amp;VAR:CURRENCY=NA&amp;VAR:P=NA&amp;VAR:V=13.1","69546&amp;VAR:null=.html"}</definedName>
    <definedName name="_1517__FDSAUDITLINK__" hidden="1">{"fdsup://directions/FAT%20Viewer?VAR:PED=LTM&amp;VAR:AUDIT_MODE=SUMMARY&amp;VAR:PERIOD=FIXED&amp;VAR:AUDIT_ID=00000117&amp;VAR:DATE=20040102&amp;action=UPDATE&amp;creator=factset&amp;DOC_NAME=FAT:FMA_audit_SUMMARY.fat&amp;DISPLAY_STRING=Display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EBITDA&amp;VAR:CHGPERIOD=NA&amp;VAR:FQLFORMULA=FMA_EVAL_EBITDA&amp;VAR:CURRENCY=NA&amp;VAR:P=NA&amp;VAR:V=13.1","69546&amp;VAR:null=.html"}</definedName>
    <definedName name="_1518__FDSAUDITLINK__" localSheetId="1" hidden="1">{"fdsup://directions/FAT%20Viewer?VAR:PED=LTM&amp;VAR:AUDIT_MODE=SUMMARY&amp;VAR:PERIOD=FIXED&amp;VAR:AUDIT_ID=00000117&amp;VAR:DATE=20031231&amp;action=UPDATE&amp;creator=factset&amp;DOC_NAME=FAT:FMA_audit_SUMMARY.fat&amp;DISPLAY_STRING=Display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EBITDA&amp;VAR:CHGPERIOD=NA&amp;VAR:FQLFORMULA=FMA_EVAL_EBITDA&amp;VAR:CURRENCY=NA&amp;VAR:P=NA&amp;VAR:V=13.1","96316&amp;VAR:null=.html"}</definedName>
    <definedName name="_1518__FDSAUDITLINK__" hidden="1">{"fdsup://directions/FAT%20Viewer?VAR:PED=LTM&amp;VAR:AUDIT_MODE=SUMMARY&amp;VAR:PERIOD=FIXED&amp;VAR:AUDIT_ID=00000117&amp;VAR:DATE=20031231&amp;action=UPDATE&amp;creator=factset&amp;DOC_NAME=FAT:FMA_audit_SUMMARY.fat&amp;DISPLAY_STRING=Display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EBITDA&amp;VAR:CHGPERIOD=NA&amp;VAR:FQLFORMULA=FMA_EVAL_EBITDA&amp;VAR:CURRENCY=NA&amp;VAR:P=NA&amp;VAR:V=13.1","96316&amp;VAR:null=.html"}</definedName>
    <definedName name="_1519__FDSAUDITLINK__" localSheetId="1" hidden="1">{"fdsup://directions/FAT%20Viewer?VAR:PED=LTM&amp;VAR:AUDIT_MODE=SUMMARY&amp;VAR:PERIOD=FIXED&amp;VAR:AUDIT_ID=00000117&amp;VAR:DATE=20031230&amp;action=UPDATE&amp;creator=factset&amp;DOC_NAME=FAT:FMA_audit_SUMMARY.fat&amp;DISPLAY_STRING=Display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EBITDA&amp;VAR:CHGPERIOD=NA&amp;VAR:FQLFORMULA=FMA_EVAL_EBITDA&amp;VAR:CURRENCY=NA&amp;VAR:P=NA&amp;VAR:V=13.1","79460&amp;VAR:null=.html"}</definedName>
    <definedName name="_1519__FDSAUDITLINK__" hidden="1">{"fdsup://directions/FAT%20Viewer?VAR:PED=LTM&amp;VAR:AUDIT_MODE=SUMMARY&amp;VAR:PERIOD=FIXED&amp;VAR:AUDIT_ID=00000117&amp;VAR:DATE=20031230&amp;action=UPDATE&amp;creator=factset&amp;DOC_NAME=FAT:FMA_audit_SUMMARY.fat&amp;DISPLAY_STRING=Display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EBITDA&amp;VAR:CHGPERIOD=NA&amp;VAR:FQLFORMULA=FMA_EVAL_EBITDA&amp;VAR:CURRENCY=NA&amp;VAR:P=NA&amp;VAR:V=13.1","79460&amp;VAR:null=.html"}</definedName>
    <definedName name="_152__FDSAUDITLINK__" localSheetId="1" hidden="1">{"fdsup://directions/FAT%20Viewer?VAR:PED=LTM&amp;VAR:AUDIT_MODE=SUMMARY&amp;VAR:PERIOD=FIXED&amp;VAR:AUDIT_ID=00000117&amp;VAR:DATE=20090605&amp;action=UPDATE&amp;creator=factset&amp;DOC_NAME=FAT:FMA_audit_SUMMARY.fat&amp;DISPLAY_STRING=Display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EBITDA&amp;VAR:CHGPERIOD=NA&amp;VAR:FQLFORMULA=FMA_EVAL_EBITDA&amp;VAR:CURRENCY=NA&amp;VAR:P=NA&amp;VAR:V=9.37","7830&amp;VAR:null=.html"}</definedName>
    <definedName name="_152__FDSAUDITLINK__" hidden="1">{"fdsup://directions/FAT%20Viewer?VAR:PED=LTM&amp;VAR:AUDIT_MODE=SUMMARY&amp;VAR:PERIOD=FIXED&amp;VAR:AUDIT_ID=00000117&amp;VAR:DATE=20090605&amp;action=UPDATE&amp;creator=factset&amp;DOC_NAME=FAT:FMA_audit_SUMMARY.fat&amp;DISPLAY_STRING=Display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EBITDA&amp;VAR:CHGPERIOD=NA&amp;VAR:FQLFORMULA=FMA_EVAL_EBITDA&amp;VAR:CURRENCY=NA&amp;VAR:P=NA&amp;VAR:V=9.37","7830&amp;VAR:null=.html"}</definedName>
    <definedName name="_1520__FDSAUDITLINK__" localSheetId="1" hidden="1">{"fdsup://directions/FAT%20Viewer?VAR:PED=LTM&amp;VAR:AUDIT_MODE=SUMMARY&amp;VAR:PERIOD=FIXED&amp;VAR:AUDIT_ID=00000117&amp;VAR:DATE=20031229&amp;action=UPDATE&amp;creator=factset&amp;DOC_NAME=FAT:FMA_audit_SUMMARY.fat&amp;DISPLAY_STRING=Display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EBITDA&amp;VAR:CHGPERIOD=NA&amp;VAR:FQLFORMULA=FMA_EVAL_EBITDA&amp;VAR:CURRENCY=NA&amp;VAR:P=NA&amp;VAR:V=13.1","84678&amp;VAR:null=.html"}</definedName>
    <definedName name="_1520__FDSAUDITLINK__" hidden="1">{"fdsup://directions/FAT%20Viewer?VAR:PED=LTM&amp;VAR:AUDIT_MODE=SUMMARY&amp;VAR:PERIOD=FIXED&amp;VAR:AUDIT_ID=00000117&amp;VAR:DATE=20031229&amp;action=UPDATE&amp;creator=factset&amp;DOC_NAME=FAT:FMA_audit_SUMMARY.fat&amp;DISPLAY_STRING=Display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EBITDA&amp;VAR:CHGPERIOD=NA&amp;VAR:FQLFORMULA=FMA_EVAL_EBITDA&amp;VAR:CURRENCY=NA&amp;VAR:P=NA&amp;VAR:V=13.1","84678&amp;VAR:null=.html"}</definedName>
    <definedName name="_1521__FDSAUDITLINK__" localSheetId="1" hidden="1">{"fdsup://directions/FAT%20Viewer?VAR:PED=LTM&amp;VAR:AUDIT_MODE=SUMMARY&amp;VAR:PERIOD=FIXED&amp;VAR:AUDIT_ID=00000117&amp;VAR:DATE=20031226&amp;action=UPDATE&amp;creator=factset&amp;DOC_NAME=FAT:FMA_audit_SUMMARY.fat&amp;DISPLAY_STRING=Display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EBITDA&amp;VAR:CHGPERIOD=NA&amp;VAR:FQLFORMULA=FMA_EVAL_EBITDA&amp;VAR:CURRENCY=NA&amp;VAR:P=NA&amp;VAR:V=13.0","57764&amp;VAR:null=.html"}</definedName>
    <definedName name="_1521__FDSAUDITLINK__" hidden="1">{"fdsup://directions/FAT%20Viewer?VAR:PED=LTM&amp;VAR:AUDIT_MODE=SUMMARY&amp;VAR:PERIOD=FIXED&amp;VAR:AUDIT_ID=00000117&amp;VAR:DATE=20031226&amp;action=UPDATE&amp;creator=factset&amp;DOC_NAME=FAT:FMA_audit_SUMMARY.fat&amp;DISPLAY_STRING=Display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EBITDA&amp;VAR:CHGPERIOD=NA&amp;VAR:FQLFORMULA=FMA_EVAL_EBITDA&amp;VAR:CURRENCY=NA&amp;VAR:P=NA&amp;VAR:V=13.0","57764&amp;VAR:null=.html"}</definedName>
    <definedName name="_1522__FDSAUDITLINK__" localSheetId="1" hidden="1">{"fdsup://directions/FAT%20Viewer?VAR:PED=LTM&amp;VAR:AUDIT_MODE=SUMMARY&amp;VAR:PERIOD=FIXED&amp;VAR:AUDIT_ID=00000117&amp;VAR:DATE=20031224&amp;action=UPDATE&amp;creator=factset&amp;DOC_NAME=FAT:FMA_audit_SUMMARY.fat&amp;DISPLAY_STRING=Display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EBITDA&amp;VAR:CHGPERIOD=NA&amp;VAR:FQLFORMULA=FMA_EVAL_EBITDA&amp;VAR:CURRENCY=NA&amp;VAR:P=NA&amp;VAR:V=13.0","38821&amp;VAR:null=.html"}</definedName>
    <definedName name="_1522__FDSAUDITLINK__" hidden="1">{"fdsup://directions/FAT%20Viewer?VAR:PED=LTM&amp;VAR:AUDIT_MODE=SUMMARY&amp;VAR:PERIOD=FIXED&amp;VAR:AUDIT_ID=00000117&amp;VAR:DATE=20031224&amp;action=UPDATE&amp;creator=factset&amp;DOC_NAME=FAT:FMA_audit_SUMMARY.fat&amp;DISPLAY_STRING=Display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EBITDA&amp;VAR:CHGPERIOD=NA&amp;VAR:FQLFORMULA=FMA_EVAL_EBITDA&amp;VAR:CURRENCY=NA&amp;VAR:P=NA&amp;VAR:V=13.0","38821&amp;VAR:null=.html"}</definedName>
    <definedName name="_1523__FDSAUDITLINK__" localSheetId="1" hidden="1">{"fdsup://directions/FAT%20Viewer?VAR:PED=LTM&amp;VAR:AUDIT_MODE=SUMMARY&amp;VAR:PERIOD=FIXED&amp;VAR:AUDIT_ID=00000117&amp;VAR:DATE=20031223&amp;action=UPDATE&amp;creator=factset&amp;DOC_NAME=FAT:FMA_audit_SUMMARY.fat&amp;DISPLAY_STRING=Display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EBITDA&amp;VAR:CHGPERIOD=NA&amp;VAR:FQLFORMULA=FMA_EVAL_EBITDA&amp;VAR:CURRENCY=NA&amp;VAR:P=NA&amp;VAR:V=13.0","52358&amp;VAR:null=.html"}</definedName>
    <definedName name="_1523__FDSAUDITLINK__" hidden="1">{"fdsup://directions/FAT%20Viewer?VAR:PED=LTM&amp;VAR:AUDIT_MODE=SUMMARY&amp;VAR:PERIOD=FIXED&amp;VAR:AUDIT_ID=00000117&amp;VAR:DATE=20031223&amp;action=UPDATE&amp;creator=factset&amp;DOC_NAME=FAT:FMA_audit_SUMMARY.fat&amp;DISPLAY_STRING=Display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EBITDA&amp;VAR:CHGPERIOD=NA&amp;VAR:FQLFORMULA=FMA_EVAL_EBITDA&amp;VAR:CURRENCY=NA&amp;VAR:P=NA&amp;VAR:V=13.0","52358&amp;VAR:null=.html"}</definedName>
    <definedName name="_1524__FDSAUDITLINK__" localSheetId="1" hidden="1">{"fdsup://directions/FAT%20Viewer?VAR:PED=LTM&amp;VAR:AUDIT_MODE=SUMMARY&amp;VAR:PERIOD=FIXED&amp;VAR:AUDIT_ID=00000117&amp;VAR:DATE=20031222&amp;action=UPDATE&amp;creator=factset&amp;DOC_NAME=FAT:FMA_audit_SUMMARY.fat&amp;DISPLAY_STRING=Display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EBITDA&amp;VAR:CHGPERIOD=NA&amp;VAR:FQLFORMULA=FMA_EVAL_EBITDA&amp;VAR:CURRENCY=NA&amp;VAR:P=NA&amp;VAR:V=13.0","27643&amp;VAR:null=.html"}</definedName>
    <definedName name="_1524__FDSAUDITLINK__" hidden="1">{"fdsup://directions/FAT%20Viewer?VAR:PED=LTM&amp;VAR:AUDIT_MODE=SUMMARY&amp;VAR:PERIOD=FIXED&amp;VAR:AUDIT_ID=00000117&amp;VAR:DATE=20031222&amp;action=UPDATE&amp;creator=factset&amp;DOC_NAME=FAT:FMA_audit_SUMMARY.fat&amp;DISPLAY_STRING=Display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EBITDA&amp;VAR:CHGPERIOD=NA&amp;VAR:FQLFORMULA=FMA_EVAL_EBITDA&amp;VAR:CURRENCY=NA&amp;VAR:P=NA&amp;VAR:V=13.0","27643&amp;VAR:null=.html"}</definedName>
    <definedName name="_1525__FDSAUDITLINK__" localSheetId="1" hidden="1">{"fdsup://directions/FAT%20Viewer?VAR:PED=LTM&amp;VAR:AUDIT_MODE=SUMMARY&amp;VAR:PERIOD=FIXED&amp;VAR:AUDIT_ID=00000117&amp;VAR:DATE=20031219&amp;action=UPDATE&amp;creator=factset&amp;DOC_NAME=FAT:FMA_audit_SUMMARY.fat&amp;DISPLAY_STRING=Display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EBITDA&amp;VAR:CHGPERIOD=NA&amp;VAR:FQLFORMULA=FMA_EVAL_EBITDA&amp;VAR:CURRENCY=NA&amp;VAR:P=NA&amp;VAR:V=12.9","86750&amp;VAR:null=.html"}</definedName>
    <definedName name="_1525__FDSAUDITLINK__" hidden="1">{"fdsup://directions/FAT%20Viewer?VAR:PED=LTM&amp;VAR:AUDIT_MODE=SUMMARY&amp;VAR:PERIOD=FIXED&amp;VAR:AUDIT_ID=00000117&amp;VAR:DATE=20031219&amp;action=UPDATE&amp;creator=factset&amp;DOC_NAME=FAT:FMA_audit_SUMMARY.fat&amp;DISPLAY_STRING=Display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EBITDA&amp;VAR:CHGPERIOD=NA&amp;VAR:FQLFORMULA=FMA_EVAL_EBITDA&amp;VAR:CURRENCY=NA&amp;VAR:P=NA&amp;VAR:V=12.9","86750&amp;VAR:null=.html"}</definedName>
    <definedName name="_1526__FDSAUDITLINK__" localSheetId="1" hidden="1">{"fdsup://directions/FAT%20Viewer?VAR:PED=LTM&amp;VAR:AUDIT_MODE=SUMMARY&amp;VAR:PERIOD=FIXED&amp;VAR:AUDIT_ID=00000117&amp;VAR:DATE=20031218&amp;action=UPDATE&amp;creator=factset&amp;DOC_NAME=FAT:FMA_audit_SUMMARY.fat&amp;DISPLAY_STRING=Display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EBITDA&amp;VAR:CHGPERIOD=NA&amp;VAR:FQLFORMULA=FMA_EVAL_EBITDA&amp;VAR:CURRENCY=NA&amp;VAR:P=NA&amp;VAR:V=13.0","01661&amp;VAR:null=.html"}</definedName>
    <definedName name="_1526__FDSAUDITLINK__" hidden="1">{"fdsup://directions/FAT%20Viewer?VAR:PED=LTM&amp;VAR:AUDIT_MODE=SUMMARY&amp;VAR:PERIOD=FIXED&amp;VAR:AUDIT_ID=00000117&amp;VAR:DATE=20031218&amp;action=UPDATE&amp;creator=factset&amp;DOC_NAME=FAT:FMA_audit_SUMMARY.fat&amp;DISPLAY_STRING=Display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EBITDA&amp;VAR:CHGPERIOD=NA&amp;VAR:FQLFORMULA=FMA_EVAL_EBITDA&amp;VAR:CURRENCY=NA&amp;VAR:P=NA&amp;VAR:V=13.0","01661&amp;VAR:null=.html"}</definedName>
    <definedName name="_1527__FDSAUDITLINK__" localSheetId="1" hidden="1">{"fdsup://directions/FAT%20Viewer?VAR:PED=LTM&amp;VAR:AUDIT_MODE=SUMMARY&amp;VAR:PERIOD=FIXED&amp;VAR:AUDIT_ID=00000117&amp;VAR:DATE=20031217&amp;action=UPDATE&amp;creator=factset&amp;DOC_NAME=FAT:FMA_audit_SUMMARY.fat&amp;DISPLAY_STRING=Display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EBITDA&amp;VAR:CHGPERIOD=NA&amp;VAR:FQLFORMULA=FMA_EVAL_EBITDA&amp;VAR:CURRENCY=NA&amp;VAR:P=NA&amp;VAR:V=12.8","77113&amp;VAR:null=.html"}</definedName>
    <definedName name="_1527__FDSAUDITLINK__" hidden="1">{"fdsup://directions/FAT%20Viewer?VAR:PED=LTM&amp;VAR:AUDIT_MODE=SUMMARY&amp;VAR:PERIOD=FIXED&amp;VAR:AUDIT_ID=00000117&amp;VAR:DATE=20031217&amp;action=UPDATE&amp;creator=factset&amp;DOC_NAME=FAT:FMA_audit_SUMMARY.fat&amp;DISPLAY_STRING=Display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EBITDA&amp;VAR:CHGPERIOD=NA&amp;VAR:FQLFORMULA=FMA_EVAL_EBITDA&amp;VAR:CURRENCY=NA&amp;VAR:P=NA&amp;VAR:V=12.8","77113&amp;VAR:null=.html"}</definedName>
    <definedName name="_1528__FDSAUDITLINK__" localSheetId="1" hidden="1">{"fdsup://directions/FAT%20Viewer?VAR:PED=LTM&amp;VAR:AUDIT_MODE=SUMMARY&amp;VAR:PERIOD=FIXED&amp;VAR:AUDIT_ID=00000117&amp;VAR:DATE=20031216&amp;action=UPDATE&amp;creator=factset&amp;DOC_NAME=FAT:FMA_audit_SUMMARY.fat&amp;DISPLAY_STRING=Display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EBITDA&amp;VAR:CHGPERIOD=NA&amp;VAR:FQLFORMULA=FMA_EVAL_EBITDA&amp;VAR:CURRENCY=NA&amp;VAR:P=NA&amp;VAR:V=12.8","51331&amp;VAR:null=.html"}</definedName>
    <definedName name="_1528__FDSAUDITLINK__" hidden="1">{"fdsup://directions/FAT%20Viewer?VAR:PED=LTM&amp;VAR:AUDIT_MODE=SUMMARY&amp;VAR:PERIOD=FIXED&amp;VAR:AUDIT_ID=00000117&amp;VAR:DATE=20031216&amp;action=UPDATE&amp;creator=factset&amp;DOC_NAME=FAT:FMA_audit_SUMMARY.fat&amp;DISPLAY_STRING=Display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EBITDA&amp;VAR:CHGPERIOD=NA&amp;VAR:FQLFORMULA=FMA_EVAL_EBITDA&amp;VAR:CURRENCY=NA&amp;VAR:P=NA&amp;VAR:V=12.8","51331&amp;VAR:null=.html"}</definedName>
    <definedName name="_1529__FDSAUDITLINK__" localSheetId="1" hidden="1">{"fdsup://directions/FAT%20Viewer?VAR:PED=LTM&amp;VAR:AUDIT_MODE=SUMMARY&amp;VAR:PERIOD=FIXED&amp;VAR:AUDIT_ID=00000117&amp;VAR:DATE=20031215&amp;action=UPDATE&amp;creator=factset&amp;DOC_NAME=FAT:FMA_audit_SUMMARY.fat&amp;DISPLAY_STRING=Display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EBITDA&amp;VAR:CHGPERIOD=NA&amp;VAR:FQLFORMULA=FMA_EVAL_EBITDA&amp;VAR:CURRENCY=NA&amp;VAR:P=NA&amp;VAR:V=12.8","00122&amp;VAR:null=.html"}</definedName>
    <definedName name="_1529__FDSAUDITLINK__" hidden="1">{"fdsup://directions/FAT%20Viewer?VAR:PED=LTM&amp;VAR:AUDIT_MODE=SUMMARY&amp;VAR:PERIOD=FIXED&amp;VAR:AUDIT_ID=00000117&amp;VAR:DATE=20031215&amp;action=UPDATE&amp;creator=factset&amp;DOC_NAME=FAT:FMA_audit_SUMMARY.fat&amp;DISPLAY_STRING=Display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EBITDA&amp;VAR:CHGPERIOD=NA&amp;VAR:FQLFORMULA=FMA_EVAL_EBITDA&amp;VAR:CURRENCY=NA&amp;VAR:P=NA&amp;VAR:V=12.8","00122&amp;VAR:null=.html"}</definedName>
    <definedName name="_153__FDSAUDITLINK__" localSheetId="1" hidden="1">{"fdsup://directions/FAT%20Viewer?VAR:PED=LTM&amp;VAR:AUDIT_MODE=SUMMARY&amp;VAR:PERIOD=FIXED&amp;VAR:AUDIT_ID=00000117&amp;VAR:DATE=20090604&amp;action=UPDATE&amp;creator=factset&amp;DOC_NAME=FAT:FMA_audit_SUMMARY.fat&amp;DISPLAY_STRING=Display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EBITDA&amp;VAR:CHGPERIOD=NA&amp;VAR:FQLFORMULA=FMA_EVAL_EBITDA&amp;VAR:CURRENCY=NA&amp;VAR:P=NA&amp;VAR:V=9.38","5191&amp;VAR:null=.html"}</definedName>
    <definedName name="_153__FDSAUDITLINK__" hidden="1">{"fdsup://directions/FAT%20Viewer?VAR:PED=LTM&amp;VAR:AUDIT_MODE=SUMMARY&amp;VAR:PERIOD=FIXED&amp;VAR:AUDIT_ID=00000117&amp;VAR:DATE=20090604&amp;action=UPDATE&amp;creator=factset&amp;DOC_NAME=FAT:FMA_audit_SUMMARY.fat&amp;DISPLAY_STRING=Display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EBITDA&amp;VAR:CHGPERIOD=NA&amp;VAR:FQLFORMULA=FMA_EVAL_EBITDA&amp;VAR:CURRENCY=NA&amp;VAR:P=NA&amp;VAR:V=9.38","5191&amp;VAR:null=.html"}</definedName>
    <definedName name="_1530__FDSAUDITLINK__" localSheetId="1" hidden="1">{"fdsup://directions/FAT%20Viewer?VAR:PED=LTM&amp;VAR:AUDIT_MODE=SUMMARY&amp;VAR:PERIOD=FIXED&amp;VAR:AUDIT_ID=00000117&amp;VAR:DATE=20031212&amp;action=UPDATE&amp;creator=factset&amp;DOC_NAME=FAT:FMA_audit_SUMMARY.fat&amp;DISPLAY_STRING=Display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EBITDA&amp;VAR:CHGPERIOD=NA&amp;VAR:FQLFORMULA=FMA_EVAL_EBITDA&amp;VAR:CURRENCY=NA&amp;VAR:P=NA&amp;VAR:V=12.9","07345&amp;VAR:null=.html"}</definedName>
    <definedName name="_1530__FDSAUDITLINK__" hidden="1">{"fdsup://directions/FAT%20Viewer?VAR:PED=LTM&amp;VAR:AUDIT_MODE=SUMMARY&amp;VAR:PERIOD=FIXED&amp;VAR:AUDIT_ID=00000117&amp;VAR:DATE=20031212&amp;action=UPDATE&amp;creator=factset&amp;DOC_NAME=FAT:FMA_audit_SUMMARY.fat&amp;DISPLAY_STRING=Display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EBITDA&amp;VAR:CHGPERIOD=NA&amp;VAR:FQLFORMULA=FMA_EVAL_EBITDA&amp;VAR:CURRENCY=NA&amp;VAR:P=NA&amp;VAR:V=12.9","07345&amp;VAR:null=.html"}</definedName>
    <definedName name="_1531__FDSAUDITLINK__" localSheetId="1" hidden="1">{"fdsup://directions/FAT%20Viewer?VAR:PED=LTM&amp;VAR:AUDIT_MODE=SUMMARY&amp;VAR:PERIOD=FIXED&amp;VAR:AUDIT_ID=00000117&amp;VAR:DATE=20031211&amp;action=UPDATE&amp;creator=factset&amp;DOC_NAME=FAT:FMA_audit_SUMMARY.fat&amp;DISPLAY_STRING=Display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EBITDA&amp;VAR:CHGPERIOD=NA&amp;VAR:FQLFORMULA=FMA_EVAL_EBITDA&amp;VAR:CURRENCY=NA&amp;VAR:P=NA&amp;VAR:V=12.8","83761&amp;VAR:null=.html"}</definedName>
    <definedName name="_1531__FDSAUDITLINK__" hidden="1">{"fdsup://directions/FAT%20Viewer?VAR:PED=LTM&amp;VAR:AUDIT_MODE=SUMMARY&amp;VAR:PERIOD=FIXED&amp;VAR:AUDIT_ID=00000117&amp;VAR:DATE=20031211&amp;action=UPDATE&amp;creator=factset&amp;DOC_NAME=FAT:FMA_audit_SUMMARY.fat&amp;DISPLAY_STRING=Display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EBITDA&amp;VAR:CHGPERIOD=NA&amp;VAR:FQLFORMULA=FMA_EVAL_EBITDA&amp;VAR:CURRENCY=NA&amp;VAR:P=NA&amp;VAR:V=12.8","83761&amp;VAR:null=.html"}</definedName>
    <definedName name="_1532__FDSAUDITLINK__" localSheetId="1" hidden="1">{"fdsup://directions/FAT%20Viewer?VAR:PED=LTM&amp;VAR:AUDIT_MODE=SUMMARY&amp;VAR:PERIOD=FIXED&amp;VAR:AUDIT_ID=00000117&amp;VAR:DATE=20031210&amp;action=UPDATE&amp;creator=factset&amp;DOC_NAME=FAT:FMA_audit_SUMMARY.fat&amp;DISPLAY_STRING=Display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EBITDA&amp;VAR:CHGPERIOD=NA&amp;VAR:FQLFORMULA=FMA_EVAL_EBITDA&amp;VAR:CURRENCY=NA&amp;VAR:P=NA&amp;VAR:V=12.7","66320&amp;VAR:null=.html"}</definedName>
    <definedName name="_1532__FDSAUDITLINK__" hidden="1">{"fdsup://directions/FAT%20Viewer?VAR:PED=LTM&amp;VAR:AUDIT_MODE=SUMMARY&amp;VAR:PERIOD=FIXED&amp;VAR:AUDIT_ID=00000117&amp;VAR:DATE=20031210&amp;action=UPDATE&amp;creator=factset&amp;DOC_NAME=FAT:FMA_audit_SUMMARY.fat&amp;DISPLAY_STRING=Display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EBITDA&amp;VAR:CHGPERIOD=NA&amp;VAR:FQLFORMULA=FMA_EVAL_EBITDA&amp;VAR:CURRENCY=NA&amp;VAR:P=NA&amp;VAR:V=12.7","66320&amp;VAR:null=.html"}</definedName>
    <definedName name="_1533__FDSAUDITLINK__" localSheetId="1" hidden="1">{"fdsup://directions/FAT%20Viewer?VAR:PED=LTM&amp;VAR:AUDIT_MODE=SUMMARY&amp;VAR:PERIOD=FIXED&amp;VAR:AUDIT_ID=00000117&amp;VAR:DATE=20031209&amp;action=UPDATE&amp;creator=factset&amp;DOC_NAME=FAT:FMA_audit_SUMMARY.fat&amp;DISPLAY_STRING=Display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EBITDA&amp;VAR:CHGPERIOD=NA&amp;VAR:FQLFORMULA=FMA_EVAL_EBITDA&amp;VAR:CURRENCY=NA&amp;VAR:P=NA&amp;VAR:V=12.7","74817&amp;VAR:null=.html"}</definedName>
    <definedName name="_1533__FDSAUDITLINK__" hidden="1">{"fdsup://directions/FAT%20Viewer?VAR:PED=LTM&amp;VAR:AUDIT_MODE=SUMMARY&amp;VAR:PERIOD=FIXED&amp;VAR:AUDIT_ID=00000117&amp;VAR:DATE=20031209&amp;action=UPDATE&amp;creator=factset&amp;DOC_NAME=FAT:FMA_audit_SUMMARY.fat&amp;DISPLAY_STRING=Display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EBITDA&amp;VAR:CHGPERIOD=NA&amp;VAR:FQLFORMULA=FMA_EVAL_EBITDA&amp;VAR:CURRENCY=NA&amp;VAR:P=NA&amp;VAR:V=12.7","74817&amp;VAR:null=.html"}</definedName>
    <definedName name="_1534__FDSAUDITLINK__" localSheetId="1" hidden="1">{"fdsup://directions/FAT%20Viewer?VAR:PED=LTM&amp;VAR:AUDIT_MODE=SUMMARY&amp;VAR:PERIOD=FIXED&amp;VAR:AUDIT_ID=00000117&amp;VAR:DATE=20031208&amp;action=UPDATE&amp;creator=factset&amp;DOC_NAME=FAT:FMA_audit_SUMMARY.fat&amp;DISPLAY_STRING=Display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EBITDA&amp;VAR:CHGPERIOD=NA&amp;VAR:FQLFORMULA=FMA_EVAL_EBITDA&amp;VAR:CURRENCY=NA&amp;VAR:P=NA&amp;VAR:V=12.8","55521&amp;VAR:null=.html"}</definedName>
    <definedName name="_1534__FDSAUDITLINK__" hidden="1">{"fdsup://directions/FAT%20Viewer?VAR:PED=LTM&amp;VAR:AUDIT_MODE=SUMMARY&amp;VAR:PERIOD=FIXED&amp;VAR:AUDIT_ID=00000117&amp;VAR:DATE=20031208&amp;action=UPDATE&amp;creator=factset&amp;DOC_NAME=FAT:FMA_audit_SUMMARY.fat&amp;DISPLAY_STRING=Display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EBITDA&amp;VAR:CHGPERIOD=NA&amp;VAR:FQLFORMULA=FMA_EVAL_EBITDA&amp;VAR:CURRENCY=NA&amp;VAR:P=NA&amp;VAR:V=12.8","55521&amp;VAR:null=.html"}</definedName>
    <definedName name="_1535__FDSAUDITLINK__" localSheetId="1" hidden="1">{"fdsup://directions/FAT%20Viewer?VAR:PED=LTM&amp;VAR:AUDIT_MODE=SUMMARY&amp;VAR:PERIOD=FIXED&amp;VAR:AUDIT_ID=00000117&amp;VAR:DATE=20031205&amp;action=UPDATE&amp;creator=factset&amp;DOC_NAME=FAT:FMA_audit_SUMMARY.fat&amp;DISPLAY_STRING=Display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EBITDA&amp;VAR:CHGPERIOD=NA&amp;VAR:FQLFORMULA=FMA_EVAL_EBITDA&amp;VAR:CURRENCY=NA&amp;VAR:P=NA&amp;VAR:V=12.7","97021&amp;VAR:null=.html"}</definedName>
    <definedName name="_1535__FDSAUDITLINK__" hidden="1">{"fdsup://directions/FAT%20Viewer?VAR:PED=LTM&amp;VAR:AUDIT_MODE=SUMMARY&amp;VAR:PERIOD=FIXED&amp;VAR:AUDIT_ID=00000117&amp;VAR:DATE=20031205&amp;action=UPDATE&amp;creator=factset&amp;DOC_NAME=FAT:FMA_audit_SUMMARY.fat&amp;DISPLAY_STRING=Display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EBITDA&amp;VAR:CHGPERIOD=NA&amp;VAR:FQLFORMULA=FMA_EVAL_EBITDA&amp;VAR:CURRENCY=NA&amp;VAR:P=NA&amp;VAR:V=12.7","97021&amp;VAR:null=.html"}</definedName>
    <definedName name="_1536__FDSAUDITLINK__" localSheetId="1" hidden="1">{"fdsup://directions/FAT%20Viewer?VAR:PED=LTM&amp;VAR:AUDIT_MODE=SUMMARY&amp;VAR:PERIOD=FIXED&amp;VAR:AUDIT_ID=00000117&amp;VAR:DATE=20031204&amp;action=UPDATE&amp;creator=factset&amp;DOC_NAME=FAT:FMA_audit_SUMMARY.fat&amp;DISPLAY_STRING=Display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EBITDA&amp;VAR:CHGPERIOD=NA&amp;VAR:FQLFORMULA=FMA_EVAL_EBITDA&amp;VAR:CURRENCY=NA&amp;VAR:P=NA&amp;VAR:V=12.8","67082&amp;VAR:null=.html"}</definedName>
    <definedName name="_1536__FDSAUDITLINK__" hidden="1">{"fdsup://directions/FAT%20Viewer?VAR:PED=LTM&amp;VAR:AUDIT_MODE=SUMMARY&amp;VAR:PERIOD=FIXED&amp;VAR:AUDIT_ID=00000117&amp;VAR:DATE=20031204&amp;action=UPDATE&amp;creator=factset&amp;DOC_NAME=FAT:FMA_audit_SUMMARY.fat&amp;DISPLAY_STRING=Display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EBITDA&amp;VAR:CHGPERIOD=NA&amp;VAR:FQLFORMULA=FMA_EVAL_EBITDA&amp;VAR:CURRENCY=NA&amp;VAR:P=NA&amp;VAR:V=12.8","67082&amp;VAR:null=.html"}</definedName>
    <definedName name="_1537__FDSAUDITLINK__" localSheetId="1" hidden="1">{"fdsup://directions/FAT%20Viewer?VAR:PED=LTM&amp;VAR:AUDIT_MODE=SUMMARY&amp;VAR:PERIOD=FIXED&amp;VAR:AUDIT_ID=00000117&amp;VAR:DATE=20031203&amp;action=UPDATE&amp;creator=factset&amp;DOC_NAME=FAT:FMA_audit_SUMMARY.fat&amp;DISPLAY_STRING=Display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EBITDA&amp;VAR:CHGPERIOD=NA&amp;VAR:FQLFORMULA=FMA_EVAL_EBITDA&amp;VAR:CURRENCY=NA&amp;VAR:P=NA&amp;VAR:V=12.8","18809&amp;VAR:null=.html"}</definedName>
    <definedName name="_1537__FDSAUDITLINK__" hidden="1">{"fdsup://directions/FAT%20Viewer?VAR:PED=LTM&amp;VAR:AUDIT_MODE=SUMMARY&amp;VAR:PERIOD=FIXED&amp;VAR:AUDIT_ID=00000117&amp;VAR:DATE=20031203&amp;action=UPDATE&amp;creator=factset&amp;DOC_NAME=FAT:FMA_audit_SUMMARY.fat&amp;DISPLAY_STRING=Display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EBITDA&amp;VAR:CHGPERIOD=NA&amp;VAR:FQLFORMULA=FMA_EVAL_EBITDA&amp;VAR:CURRENCY=NA&amp;VAR:P=NA&amp;VAR:V=12.8","18809&amp;VAR:null=.html"}</definedName>
    <definedName name="_1538__FDSAUDITLINK__" localSheetId="1" hidden="1">{"fdsup://directions/FAT%20Viewer?VAR:PED=LTM&amp;VAR:AUDIT_MODE=SUMMARY&amp;VAR:PERIOD=FIXED&amp;VAR:AUDIT_ID=00000117&amp;VAR:DATE=20031202&amp;action=UPDATE&amp;creator=factset&amp;DOC_NAME=FAT:FMA_audit_SUMMARY.fat&amp;DISPLAY_STRING=Display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EBITDA&amp;VAR:CHGPERIOD=NA&amp;VAR:FQLFORMULA=FMA_EVAL_EBITDA&amp;VAR:CURRENCY=NA&amp;VAR:P=NA&amp;VAR:V=12.8","36142&amp;VAR:null=.html"}</definedName>
    <definedName name="_1538__FDSAUDITLINK__" hidden="1">{"fdsup://directions/FAT%20Viewer?VAR:PED=LTM&amp;VAR:AUDIT_MODE=SUMMARY&amp;VAR:PERIOD=FIXED&amp;VAR:AUDIT_ID=00000117&amp;VAR:DATE=20031202&amp;action=UPDATE&amp;creator=factset&amp;DOC_NAME=FAT:FMA_audit_SUMMARY.fat&amp;DISPLAY_STRING=Display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EBITDA&amp;VAR:CHGPERIOD=NA&amp;VAR:FQLFORMULA=FMA_EVAL_EBITDA&amp;VAR:CURRENCY=NA&amp;VAR:P=NA&amp;VAR:V=12.8","36142&amp;VAR:null=.html"}</definedName>
    <definedName name="_1539__FDSAUDITLINK__" localSheetId="1" hidden="1">{"fdsup://directions/FAT%20Viewer?VAR:PED=LTM&amp;VAR:AUDIT_MODE=SUMMARY&amp;VAR:PERIOD=FIXED&amp;VAR:AUDIT_ID=00000117&amp;VAR:DATE=20031201&amp;action=UPDATE&amp;creator=factset&amp;DOC_NAME=FAT:FMA_audit_SUMMARY.fat&amp;DISPLAY_STRING=Display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EBITDA&amp;VAR:CHGPERIOD=NA&amp;VAR:FQLFORMULA=FMA_EVAL_EBITDA&amp;VAR:CURRENCY=NA&amp;VAR:P=NA&amp;VAR:V=12.8","71682&amp;VAR:null=.html"}</definedName>
    <definedName name="_1539__FDSAUDITLINK__" hidden="1">{"fdsup://directions/FAT%20Viewer?VAR:PED=LTM&amp;VAR:AUDIT_MODE=SUMMARY&amp;VAR:PERIOD=FIXED&amp;VAR:AUDIT_ID=00000117&amp;VAR:DATE=20031201&amp;action=UPDATE&amp;creator=factset&amp;DOC_NAME=FAT:FMA_audit_SUMMARY.fat&amp;DISPLAY_STRING=Display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EBITDA&amp;VAR:CHGPERIOD=NA&amp;VAR:FQLFORMULA=FMA_EVAL_EBITDA&amp;VAR:CURRENCY=NA&amp;VAR:P=NA&amp;VAR:V=12.8","71682&amp;VAR:null=.html"}</definedName>
    <definedName name="_154__FDSAUDITLINK__" localSheetId="1" hidden="1">{"fdsup://directions/FAT%20Viewer?VAR:PED=LTM&amp;VAR:AUDIT_MODE=SUMMARY&amp;VAR:PERIOD=FIXED&amp;VAR:AUDIT_ID=00000117&amp;VAR:DATE=20090603&amp;action=UPDATE&amp;creator=factset&amp;DOC_NAME=FAT:FMA_audit_SUMMARY.fat&amp;DISPLAY_STRING=Display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EBITDA&amp;VAR:CHGPERIOD=NA&amp;VAR:FQLFORMULA=FMA_EVAL_EBITDA&amp;VAR:CURRENCY=NA&amp;VAR:P=NA&amp;VAR:V=9.32","6101&amp;VAR:null=.html"}</definedName>
    <definedName name="_154__FDSAUDITLINK__" hidden="1">{"fdsup://directions/FAT%20Viewer?VAR:PED=LTM&amp;VAR:AUDIT_MODE=SUMMARY&amp;VAR:PERIOD=FIXED&amp;VAR:AUDIT_ID=00000117&amp;VAR:DATE=20090603&amp;action=UPDATE&amp;creator=factset&amp;DOC_NAME=FAT:FMA_audit_SUMMARY.fat&amp;DISPLAY_STRING=Display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EBITDA&amp;VAR:CHGPERIOD=NA&amp;VAR:FQLFORMULA=FMA_EVAL_EBITDA&amp;VAR:CURRENCY=NA&amp;VAR:P=NA&amp;VAR:V=9.32","6101&amp;VAR:null=.html"}</definedName>
    <definedName name="_1540__FDSAUDITLINK__" localSheetId="1" hidden="1">{"fdsup://directions/FAT%20Viewer?VAR:PED=LTM&amp;VAR:AUDIT_MODE=SUMMARY&amp;VAR:PERIOD=FIXED&amp;VAR:AUDIT_ID=00000117&amp;VAR:DATE=20031128&amp;action=UPDATE&amp;creator=factset&amp;DOC_NAME=FAT:FMA_audit_SUMMARY.fat&amp;DISPLAY_STRING=Display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EBITDA&amp;VAR:CHGPERIOD=NA&amp;VAR:FQLFORMULA=FMA_EVAL_EBITDA&amp;VAR:CURRENCY=NA&amp;VAR:P=NA&amp;VAR:V=12.7","62000&amp;VAR:null=.html"}</definedName>
    <definedName name="_1540__FDSAUDITLINK__" hidden="1">{"fdsup://directions/FAT%20Viewer?VAR:PED=LTM&amp;VAR:AUDIT_MODE=SUMMARY&amp;VAR:PERIOD=FIXED&amp;VAR:AUDIT_ID=00000117&amp;VAR:DATE=20031128&amp;action=UPDATE&amp;creator=factset&amp;DOC_NAME=FAT:FMA_audit_SUMMARY.fat&amp;DISPLAY_STRING=Display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EBITDA&amp;VAR:CHGPERIOD=NA&amp;VAR:FQLFORMULA=FMA_EVAL_EBITDA&amp;VAR:CURRENCY=NA&amp;VAR:P=NA&amp;VAR:V=12.7","62000&amp;VAR:null=.html"}</definedName>
    <definedName name="_1541__FDSAUDITLINK__" localSheetId="1" hidden="1">{"fdsup://directions/FAT%20Viewer?VAR:PED=LTM&amp;VAR:AUDIT_MODE=SUMMARY&amp;VAR:PERIOD=FIXED&amp;VAR:AUDIT_ID=00000117&amp;VAR:DATE=20031126&amp;action=UPDATE&amp;creator=factset&amp;DOC_NAME=FAT:FMA_audit_SUMMARY.fat&amp;DISPLAY_STRING=Display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EBITDA&amp;VAR:CHGPERIOD=NA&amp;VAR:FQLFORMULA=FMA_EVAL_EBITDA&amp;VAR:CURRENCY=NA&amp;VAR:P=NA&amp;VAR:V=12.7","54055&amp;VAR:null=.html"}</definedName>
    <definedName name="_1541__FDSAUDITLINK__" hidden="1">{"fdsup://directions/FAT%20Viewer?VAR:PED=LTM&amp;VAR:AUDIT_MODE=SUMMARY&amp;VAR:PERIOD=FIXED&amp;VAR:AUDIT_ID=00000117&amp;VAR:DATE=20031126&amp;action=UPDATE&amp;creator=factset&amp;DOC_NAME=FAT:FMA_audit_SUMMARY.fat&amp;DISPLAY_STRING=Display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EBITDA&amp;VAR:CHGPERIOD=NA&amp;VAR:FQLFORMULA=FMA_EVAL_EBITDA&amp;VAR:CURRENCY=NA&amp;VAR:P=NA&amp;VAR:V=12.7","54055&amp;VAR:null=.html"}</definedName>
    <definedName name="_1542__FDSAUDITLINK__" localSheetId="1" hidden="1">{"fdsup://directions/FAT%20Viewer?VAR:PED=LTM&amp;VAR:AUDIT_MODE=SUMMARY&amp;VAR:PERIOD=FIXED&amp;VAR:AUDIT_ID=00000117&amp;VAR:DATE=20031125&amp;action=UPDATE&amp;creator=factset&amp;DOC_NAME=FAT:FMA_audit_SUMMARY.fat&amp;DISPLAY_STRING=Display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EBITDA&amp;VAR:CHGPERIOD=NA&amp;VAR:FQLFORMULA=FMA_EVAL_EBITDA&amp;VAR:CURRENCY=NA&amp;VAR:P=NA&amp;VAR:V=12.7","31459&amp;VAR:null=.html"}</definedName>
    <definedName name="_1542__FDSAUDITLINK__" hidden="1">{"fdsup://directions/FAT%20Viewer?VAR:PED=LTM&amp;VAR:AUDIT_MODE=SUMMARY&amp;VAR:PERIOD=FIXED&amp;VAR:AUDIT_ID=00000117&amp;VAR:DATE=20031125&amp;action=UPDATE&amp;creator=factset&amp;DOC_NAME=FAT:FMA_audit_SUMMARY.fat&amp;DISPLAY_STRING=Display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EBITDA&amp;VAR:CHGPERIOD=NA&amp;VAR:FQLFORMULA=FMA_EVAL_EBITDA&amp;VAR:CURRENCY=NA&amp;VAR:P=NA&amp;VAR:V=12.7","31459&amp;VAR:null=.html"}</definedName>
    <definedName name="_1543__FDSAUDITLINK__" localSheetId="1" hidden="1">{"fdsup://directions/FAT%20Viewer?VAR:PED=LTM&amp;VAR:AUDIT_MODE=SUMMARY&amp;VAR:PERIOD=FIXED&amp;VAR:AUDIT_ID=00000117&amp;VAR:DATE=20031124&amp;action=UPDATE&amp;creator=factset&amp;DOC_NAME=FAT:FMA_audit_SUMMARY.fat&amp;DISPLAY_STRING=Display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EBITDA&amp;VAR:CHGPERIOD=NA&amp;VAR:FQLFORMULA=FMA_EVAL_EBITDA&amp;VAR:CURRENCY=NA&amp;VAR:P=NA&amp;VAR:V=12.7","11485&amp;VAR:null=.html"}</definedName>
    <definedName name="_1543__FDSAUDITLINK__" hidden="1">{"fdsup://directions/FAT%20Viewer?VAR:PED=LTM&amp;VAR:AUDIT_MODE=SUMMARY&amp;VAR:PERIOD=FIXED&amp;VAR:AUDIT_ID=00000117&amp;VAR:DATE=20031124&amp;action=UPDATE&amp;creator=factset&amp;DOC_NAME=FAT:FMA_audit_SUMMARY.fat&amp;DISPLAY_STRING=Display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EBITDA&amp;VAR:CHGPERIOD=NA&amp;VAR:FQLFORMULA=FMA_EVAL_EBITDA&amp;VAR:CURRENCY=NA&amp;VAR:P=NA&amp;VAR:V=12.7","11485&amp;VAR:null=.html"}</definedName>
    <definedName name="_1544__FDSAUDITLINK__" localSheetId="1" hidden="1">{"fdsup://directions/FAT%20Viewer?VAR:PED=LTM&amp;VAR:AUDIT_MODE=SUMMARY&amp;VAR:PERIOD=FIXED&amp;VAR:AUDIT_ID=00000117&amp;VAR:DATE=20031121&amp;action=UPDATE&amp;creator=factset&amp;DOC_NAME=FAT:FMA_audit_SUMMARY.fat&amp;DISPLAY_STRING=Display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EBITDA&amp;VAR:CHGPERIOD=NA&amp;VAR:FQLFORMULA=FMA_EVAL_EBITDA&amp;VAR:CURRENCY=NA&amp;VAR:P=NA&amp;VAR:V=12.5","42469&amp;VAR:null=.html"}</definedName>
    <definedName name="_1544__FDSAUDITLINK__" hidden="1">{"fdsup://directions/FAT%20Viewer?VAR:PED=LTM&amp;VAR:AUDIT_MODE=SUMMARY&amp;VAR:PERIOD=FIXED&amp;VAR:AUDIT_ID=00000117&amp;VAR:DATE=20031121&amp;action=UPDATE&amp;creator=factset&amp;DOC_NAME=FAT:FMA_audit_SUMMARY.fat&amp;DISPLAY_STRING=Display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EBITDA&amp;VAR:CHGPERIOD=NA&amp;VAR:FQLFORMULA=FMA_EVAL_EBITDA&amp;VAR:CURRENCY=NA&amp;VAR:P=NA&amp;VAR:V=12.5","42469&amp;VAR:null=.html"}</definedName>
    <definedName name="_1545__FDSAUDITLINK__" localSheetId="1" hidden="1">{"fdsup://directions/FAT%20Viewer?VAR:PED=LTM&amp;VAR:AUDIT_MODE=SUMMARY&amp;VAR:PERIOD=FIXED&amp;VAR:AUDIT_ID=00000117&amp;VAR:DATE=20031120&amp;action=UPDATE&amp;creator=factset&amp;DOC_NAME=FAT:FMA_audit_SUMMARY.fat&amp;DISPLAY_STRING=Display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EBITDA&amp;VAR:CHGPERIOD=NA&amp;VAR:FQLFORMULA=FMA_EVAL_EBITDA&amp;VAR:CURRENCY=NA&amp;VAR:P=NA&amp;VAR:V=12.5","49541&amp;VAR:null=.html"}</definedName>
    <definedName name="_1545__FDSAUDITLINK__" hidden="1">{"fdsup://directions/FAT%20Viewer?VAR:PED=LTM&amp;VAR:AUDIT_MODE=SUMMARY&amp;VAR:PERIOD=FIXED&amp;VAR:AUDIT_ID=00000117&amp;VAR:DATE=20031120&amp;action=UPDATE&amp;creator=factset&amp;DOC_NAME=FAT:FMA_audit_SUMMARY.fat&amp;DISPLAY_STRING=Display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EBITDA&amp;VAR:CHGPERIOD=NA&amp;VAR:FQLFORMULA=FMA_EVAL_EBITDA&amp;VAR:CURRENCY=NA&amp;VAR:P=NA&amp;VAR:V=12.5","49541&amp;VAR:null=.html"}</definedName>
    <definedName name="_1546__FDSAUDITLINK__" localSheetId="1" hidden="1">{"fdsup://directions/FAT%20Viewer?VAR:PED=LTM&amp;VAR:AUDIT_MODE=SUMMARY&amp;VAR:PERIOD=FIXED&amp;VAR:AUDIT_ID=00000117&amp;VAR:DATE=20031119&amp;action=UPDATE&amp;creator=factset&amp;DOC_NAME=FAT:FMA_audit_SUMMARY.fat&amp;DISPLAY_STRING=Display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EBITDA&amp;VAR:CHGPERIOD=NA&amp;VAR:FQLFORMULA=FMA_EVAL_EBITDA&amp;VAR:CURRENCY=NA&amp;VAR:P=NA&amp;VAR:V=12.6","37571&amp;VAR:null=.html"}</definedName>
    <definedName name="_1546__FDSAUDITLINK__" hidden="1">{"fdsup://directions/FAT%20Viewer?VAR:PED=LTM&amp;VAR:AUDIT_MODE=SUMMARY&amp;VAR:PERIOD=FIXED&amp;VAR:AUDIT_ID=00000117&amp;VAR:DATE=20031119&amp;action=UPDATE&amp;creator=factset&amp;DOC_NAME=FAT:FMA_audit_SUMMARY.fat&amp;DISPLAY_STRING=Display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EBITDA&amp;VAR:CHGPERIOD=NA&amp;VAR:FQLFORMULA=FMA_EVAL_EBITDA&amp;VAR:CURRENCY=NA&amp;VAR:P=NA&amp;VAR:V=12.6","37571&amp;VAR:null=.html"}</definedName>
    <definedName name="_1547__FDSAUDITLINK__" localSheetId="1" hidden="1">{"fdsup://directions/FAT%20Viewer?VAR:PED=LTM&amp;VAR:AUDIT_MODE=SUMMARY&amp;VAR:PERIOD=FIXED&amp;VAR:AUDIT_ID=00000117&amp;VAR:DATE=20031118&amp;action=UPDATE&amp;creator=factset&amp;DOC_NAME=FAT:FMA_audit_SUMMARY.fat&amp;DISPLAY_STRING=Display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EBITDA&amp;VAR:CHGPERIOD=NA&amp;VAR:FQLFORMULA=FMA_EVAL_EBITDA&amp;VAR:CURRENCY=NA&amp;VAR:P=NA&amp;VAR:V=12.5","56478&amp;VAR:null=.html"}</definedName>
    <definedName name="_1547__FDSAUDITLINK__" hidden="1">{"fdsup://directions/FAT%20Viewer?VAR:PED=LTM&amp;VAR:AUDIT_MODE=SUMMARY&amp;VAR:PERIOD=FIXED&amp;VAR:AUDIT_ID=00000117&amp;VAR:DATE=20031118&amp;action=UPDATE&amp;creator=factset&amp;DOC_NAME=FAT:FMA_audit_SUMMARY.fat&amp;DISPLAY_STRING=Display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EBITDA&amp;VAR:CHGPERIOD=NA&amp;VAR:FQLFORMULA=FMA_EVAL_EBITDA&amp;VAR:CURRENCY=NA&amp;VAR:P=NA&amp;VAR:V=12.5","56478&amp;VAR:null=.html"}</definedName>
    <definedName name="_1548__FDSAUDITLINK__" localSheetId="1" hidden="1">{"fdsup://directions/FAT%20Viewer?VAR:PED=LTM&amp;VAR:AUDIT_MODE=SUMMARY&amp;VAR:PERIOD=FIXED&amp;VAR:AUDIT_ID=00000117&amp;VAR:DATE=20031117&amp;action=UPDATE&amp;creator=factset&amp;DOC_NAME=FAT:FMA_audit_SUMMARY.fat&amp;DISPLAY_STRING=Display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EBITDA&amp;VAR:CHGPERIOD=NA&amp;VAR:FQLFORMULA=FMA_EVAL_EBITDA&amp;VAR:CURRENCY=NA&amp;VAR:P=NA&amp;VAR:V=12.6","37032&amp;VAR:null=.html"}</definedName>
    <definedName name="_1548__FDSAUDITLINK__" hidden="1">{"fdsup://directions/FAT%20Viewer?VAR:PED=LTM&amp;VAR:AUDIT_MODE=SUMMARY&amp;VAR:PERIOD=FIXED&amp;VAR:AUDIT_ID=00000117&amp;VAR:DATE=20031117&amp;action=UPDATE&amp;creator=factset&amp;DOC_NAME=FAT:FMA_audit_SUMMARY.fat&amp;DISPLAY_STRING=Display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EBITDA&amp;VAR:CHGPERIOD=NA&amp;VAR:FQLFORMULA=FMA_EVAL_EBITDA&amp;VAR:CURRENCY=NA&amp;VAR:P=NA&amp;VAR:V=12.6","37032&amp;VAR:null=.html"}</definedName>
    <definedName name="_1549__FDSAUDITLINK__" localSheetId="1" hidden="1">{"fdsup://directions/FAT%20Viewer?VAR:PED=LTM&amp;VAR:AUDIT_MODE=SUMMARY&amp;VAR:PERIOD=FIXED&amp;VAR:AUDIT_ID=00000117&amp;VAR:DATE=20031114&amp;action=UPDATE&amp;creator=factset&amp;DOC_NAME=FAT:FMA_audit_SUMMARY.fat&amp;DISPLAY_STRING=Display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EBITDA&amp;VAR:CHGPERIOD=NA&amp;VAR:FQLFORMULA=FMA_EVAL_EBITDA&amp;VAR:CURRENCY=NA&amp;VAR:P=NA&amp;VAR:V=12.7","08180&amp;VAR:null=.html"}</definedName>
    <definedName name="_1549__FDSAUDITLINK__" hidden="1">{"fdsup://directions/FAT%20Viewer?VAR:PED=LTM&amp;VAR:AUDIT_MODE=SUMMARY&amp;VAR:PERIOD=FIXED&amp;VAR:AUDIT_ID=00000117&amp;VAR:DATE=20031114&amp;action=UPDATE&amp;creator=factset&amp;DOC_NAME=FAT:FMA_audit_SUMMARY.fat&amp;DISPLAY_STRING=Display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EBITDA&amp;VAR:CHGPERIOD=NA&amp;VAR:FQLFORMULA=FMA_EVAL_EBITDA&amp;VAR:CURRENCY=NA&amp;VAR:P=NA&amp;VAR:V=12.7","08180&amp;VAR:null=.html"}</definedName>
    <definedName name="_155__FDSAUDITLINK__" localSheetId="1" hidden="1">{"fdsup://directions/FAT%20Viewer?VAR:PED=LTM&amp;VAR:AUDIT_MODE=SUMMARY&amp;VAR:PERIOD=FIXED&amp;VAR:AUDIT_ID=00000117&amp;VAR:DATE=20090602&amp;action=UPDATE&amp;creator=factset&amp;DOC_NAME=FAT:FMA_audit_SUMMARY.fat&amp;DISPLAY_STRING=Display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EBITDA&amp;VAR:CHGPERIOD=NA&amp;VAR:FQLFORMULA=FMA_EVAL_EBITDA&amp;VAR:CURRENCY=NA&amp;VAR:P=NA&amp;VAR:V=9.41","1977&amp;VAR:null=.html"}</definedName>
    <definedName name="_155__FDSAUDITLINK__" hidden="1">{"fdsup://directions/FAT%20Viewer?VAR:PED=LTM&amp;VAR:AUDIT_MODE=SUMMARY&amp;VAR:PERIOD=FIXED&amp;VAR:AUDIT_ID=00000117&amp;VAR:DATE=20090602&amp;action=UPDATE&amp;creator=factset&amp;DOC_NAME=FAT:FMA_audit_SUMMARY.fat&amp;DISPLAY_STRING=Display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EBITDA&amp;VAR:CHGPERIOD=NA&amp;VAR:FQLFORMULA=FMA_EVAL_EBITDA&amp;VAR:CURRENCY=NA&amp;VAR:P=NA&amp;VAR:V=9.41","1977&amp;VAR:null=.html"}</definedName>
    <definedName name="_1550__FDSAUDITLINK__" localSheetId="1" hidden="1">{"fdsup://directions/FAT%20Viewer?VAR:PED=LTM&amp;VAR:AUDIT_MODE=SUMMARY&amp;VAR:PERIOD=FIXED&amp;VAR:AUDIT_ID=00000117&amp;VAR:DATE=20031113&amp;action=UPDATE&amp;creator=factset&amp;DOC_NAME=FAT:FMA_audit_SUMMARY.fat&amp;DISPLAY_STRING=Display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EBITDA&amp;VAR:CHGPERIOD=NA&amp;VAR:FQLFORMULA=FMA_EVAL_EBITDA&amp;VAR:CURRENCY=NA&amp;VAR:P=NA&amp;VAR:V=12.7","75627&amp;VAR:null=.html"}</definedName>
    <definedName name="_1550__FDSAUDITLINK__" hidden="1">{"fdsup://directions/FAT%20Viewer?VAR:PED=LTM&amp;VAR:AUDIT_MODE=SUMMARY&amp;VAR:PERIOD=FIXED&amp;VAR:AUDIT_ID=00000117&amp;VAR:DATE=20031113&amp;action=UPDATE&amp;creator=factset&amp;DOC_NAME=FAT:FMA_audit_SUMMARY.fat&amp;DISPLAY_STRING=Display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EBITDA&amp;VAR:CHGPERIOD=NA&amp;VAR:FQLFORMULA=FMA_EVAL_EBITDA&amp;VAR:CURRENCY=NA&amp;VAR:P=NA&amp;VAR:V=12.7","75627&amp;VAR:null=.html"}</definedName>
    <definedName name="_1551__FDSAUDITLINK__" localSheetId="1" hidden="1">{"fdsup://directions/FAT%20Viewer?VAR:PED=LTM&amp;VAR:AUDIT_MODE=SUMMARY&amp;VAR:PERIOD=FIXED&amp;VAR:AUDIT_ID=00000117&amp;VAR:DATE=20031112&amp;action=UPDATE&amp;creator=factset&amp;DOC_NAME=FAT:FMA_audit_SUMMARY.fat&amp;DISPLAY_STRING=Display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EBITDA&amp;VAR:CHGPERIOD=NA&amp;VAR:FQLFORMULA=FMA_EVAL_EBITDA&amp;VAR:CURRENCY=NA&amp;VAR:P=NA&amp;VAR:V=13.0","76069&amp;VAR:null=.html"}</definedName>
    <definedName name="_1551__FDSAUDITLINK__" hidden="1">{"fdsup://directions/FAT%20Viewer?VAR:PED=LTM&amp;VAR:AUDIT_MODE=SUMMARY&amp;VAR:PERIOD=FIXED&amp;VAR:AUDIT_ID=00000117&amp;VAR:DATE=20031112&amp;action=UPDATE&amp;creator=factset&amp;DOC_NAME=FAT:FMA_audit_SUMMARY.fat&amp;DISPLAY_STRING=Display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EBITDA&amp;VAR:CHGPERIOD=NA&amp;VAR:FQLFORMULA=FMA_EVAL_EBITDA&amp;VAR:CURRENCY=NA&amp;VAR:P=NA&amp;VAR:V=13.0","76069&amp;VAR:null=.html"}</definedName>
    <definedName name="_1552__FDSAUDITLINK__" localSheetId="1" hidden="1">{"fdsup://directions/FAT%20Viewer?VAR:PED=LTM&amp;VAR:AUDIT_MODE=SUMMARY&amp;VAR:PERIOD=FIXED&amp;VAR:AUDIT_ID=00000117&amp;VAR:DATE=20031111&amp;action=UPDATE&amp;creator=factset&amp;DOC_NAME=FAT:FMA_audit_SUMMARY.fat&amp;DISPLAY_STRING=Display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EBITDA&amp;VAR:CHGPERIOD=NA&amp;VAR:FQLFORMULA=FMA_EVAL_EBITDA&amp;VAR:CURRENCY=NA&amp;VAR:P=NA&amp;VAR:V=12.9","46056&amp;VAR:null=.html"}</definedName>
    <definedName name="_1552__FDSAUDITLINK__" hidden="1">{"fdsup://directions/FAT%20Viewer?VAR:PED=LTM&amp;VAR:AUDIT_MODE=SUMMARY&amp;VAR:PERIOD=FIXED&amp;VAR:AUDIT_ID=00000117&amp;VAR:DATE=20031111&amp;action=UPDATE&amp;creator=factset&amp;DOC_NAME=FAT:FMA_audit_SUMMARY.fat&amp;DISPLAY_STRING=Display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EBITDA&amp;VAR:CHGPERIOD=NA&amp;VAR:FQLFORMULA=FMA_EVAL_EBITDA&amp;VAR:CURRENCY=NA&amp;VAR:P=NA&amp;VAR:V=12.9","46056&amp;VAR:null=.html"}</definedName>
    <definedName name="_1553__FDSAUDITLINK__" localSheetId="1" hidden="1">{"fdsup://directions/FAT%20Viewer?VAR:PED=LTM&amp;VAR:AUDIT_MODE=SUMMARY&amp;VAR:PERIOD=FIXED&amp;VAR:AUDIT_ID=00000117&amp;VAR:DATE=20031110&amp;action=UPDATE&amp;creator=factset&amp;DOC_NAME=FAT:FMA_audit_SUMMARY.fat&amp;DISPLAY_STRING=Display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EBITDA&amp;VAR:CHGPERIOD=NA&amp;VAR:FQLFORMULA=FMA_EVAL_EBITDA&amp;VAR:CURRENCY=NA&amp;VAR:P=NA&amp;VAR:V=12.9","51325&amp;VAR:null=.html"}</definedName>
    <definedName name="_1553__FDSAUDITLINK__" hidden="1">{"fdsup://directions/FAT%20Viewer?VAR:PED=LTM&amp;VAR:AUDIT_MODE=SUMMARY&amp;VAR:PERIOD=FIXED&amp;VAR:AUDIT_ID=00000117&amp;VAR:DATE=20031110&amp;action=UPDATE&amp;creator=factset&amp;DOC_NAME=FAT:FMA_audit_SUMMARY.fat&amp;DISPLAY_STRING=Display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EBITDA&amp;VAR:CHGPERIOD=NA&amp;VAR:FQLFORMULA=FMA_EVAL_EBITDA&amp;VAR:CURRENCY=NA&amp;VAR:P=NA&amp;VAR:V=12.9","51325&amp;VAR:null=.html"}</definedName>
    <definedName name="_1554__FDSAUDITLINK__" localSheetId="1" hidden="1">{"fdsup://directions/FAT%20Viewer?VAR:PED=LTM&amp;VAR:AUDIT_MODE=SUMMARY&amp;VAR:PERIOD=FIXED&amp;VAR:AUDIT_ID=00000117&amp;VAR:DATE=20031107&amp;action=UPDATE&amp;creator=factset&amp;DOC_NAME=FAT:FMA_audit_SUMMARY.fat&amp;DISPLAY_STRING=Display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EBITDA&amp;VAR:CHGPERIOD=NA&amp;VAR:FQLFORMULA=FMA_EVAL_EBITDA&amp;VAR:CURRENCY=NA&amp;VAR:P=NA&amp;VAR:V=13.0","21131&amp;VAR:null=.html"}</definedName>
    <definedName name="_1554__FDSAUDITLINK__" hidden="1">{"fdsup://directions/FAT%20Viewer?VAR:PED=LTM&amp;VAR:AUDIT_MODE=SUMMARY&amp;VAR:PERIOD=FIXED&amp;VAR:AUDIT_ID=00000117&amp;VAR:DATE=20031107&amp;action=UPDATE&amp;creator=factset&amp;DOC_NAME=FAT:FMA_audit_SUMMARY.fat&amp;DISPLAY_STRING=Display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EBITDA&amp;VAR:CHGPERIOD=NA&amp;VAR:FQLFORMULA=FMA_EVAL_EBITDA&amp;VAR:CURRENCY=NA&amp;VAR:P=NA&amp;VAR:V=13.0","21131&amp;VAR:null=.html"}</definedName>
    <definedName name="_1555__FDSAUDITLINK__" localSheetId="1" hidden="1">{"fdsup://directions/FAT%20Viewer?VAR:PED=LTM&amp;VAR:AUDIT_MODE=SUMMARY&amp;VAR:PERIOD=FIXED&amp;VAR:AUDIT_ID=00000117&amp;VAR:DATE=20031106&amp;action=UPDATE&amp;creator=factset&amp;DOC_NAME=FAT:FMA_audit_SUMMARY.fat&amp;DISPLAY_STRING=Display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EBITDA&amp;VAR:CHGPERIOD=NA&amp;VAR:FQLFORMULA=FMA_EVAL_EBITDA&amp;VAR:CURRENCY=NA&amp;VAR:P=NA&amp;VAR:V=13.0","58115&amp;VAR:null=.html"}</definedName>
    <definedName name="_1555__FDSAUDITLINK__" hidden="1">{"fdsup://directions/FAT%20Viewer?VAR:PED=LTM&amp;VAR:AUDIT_MODE=SUMMARY&amp;VAR:PERIOD=FIXED&amp;VAR:AUDIT_ID=00000117&amp;VAR:DATE=20031106&amp;action=UPDATE&amp;creator=factset&amp;DOC_NAME=FAT:FMA_audit_SUMMARY.fat&amp;DISPLAY_STRING=Display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EBITDA&amp;VAR:CHGPERIOD=NA&amp;VAR:FQLFORMULA=FMA_EVAL_EBITDA&amp;VAR:CURRENCY=NA&amp;VAR:P=NA&amp;VAR:V=13.0","58115&amp;VAR:null=.html"}</definedName>
    <definedName name="_1556__FDSAUDITLINK__" localSheetId="1" hidden="1">{"fdsup://directions/FAT%20Viewer?VAR:PED=LTM&amp;VAR:AUDIT_MODE=SUMMARY&amp;VAR:PERIOD=FIXED&amp;VAR:AUDIT_ID=00000117&amp;VAR:DATE=20031105&amp;action=UPDATE&amp;creator=factset&amp;DOC_NAME=FAT:FMA_audit_SUMMARY.fat&amp;DISPLAY_STRING=Display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EBITDA&amp;VAR:CHGPERIOD=NA&amp;VAR:FQLFORMULA=FMA_EVAL_EBITDA&amp;VAR:CURRENCY=NA&amp;VAR:P=NA&amp;VAR:V=13.0","02485&amp;VAR:null=.html"}</definedName>
    <definedName name="_1556__FDSAUDITLINK__" hidden="1">{"fdsup://directions/FAT%20Viewer?VAR:PED=LTM&amp;VAR:AUDIT_MODE=SUMMARY&amp;VAR:PERIOD=FIXED&amp;VAR:AUDIT_ID=00000117&amp;VAR:DATE=20031105&amp;action=UPDATE&amp;creator=factset&amp;DOC_NAME=FAT:FMA_audit_SUMMARY.fat&amp;DISPLAY_STRING=Display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EBITDA&amp;VAR:CHGPERIOD=NA&amp;VAR:FQLFORMULA=FMA_EVAL_EBITDA&amp;VAR:CURRENCY=NA&amp;VAR:P=NA&amp;VAR:V=13.0","02485&amp;VAR:null=.html"}</definedName>
    <definedName name="_1557__FDSAUDITLINK__" localSheetId="1" hidden="1">{"fdsup://directions/FAT%20Viewer?VAR:PED=LTM&amp;VAR:AUDIT_MODE=SUMMARY&amp;VAR:PERIOD=FIXED&amp;VAR:AUDIT_ID=00000117&amp;VAR:DATE=20031104&amp;action=UPDATE&amp;creator=factset&amp;DOC_NAME=FAT:FMA_audit_SUMMARY.fat&amp;DISPLAY_STRING=Display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EBITDA&amp;VAR:CHGPERIOD=NA&amp;VAR:FQLFORMULA=FMA_EVAL_EBITDA&amp;VAR:CURRENCY=NA&amp;VAR:P=NA&amp;VAR:V=13.0","09608&amp;VAR:null=.html"}</definedName>
    <definedName name="_1557__FDSAUDITLINK__" hidden="1">{"fdsup://directions/FAT%20Viewer?VAR:PED=LTM&amp;VAR:AUDIT_MODE=SUMMARY&amp;VAR:PERIOD=FIXED&amp;VAR:AUDIT_ID=00000117&amp;VAR:DATE=20031104&amp;action=UPDATE&amp;creator=factset&amp;DOC_NAME=FAT:FMA_audit_SUMMARY.fat&amp;DISPLAY_STRING=Display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EBITDA&amp;VAR:CHGPERIOD=NA&amp;VAR:FQLFORMULA=FMA_EVAL_EBITDA&amp;VAR:CURRENCY=NA&amp;VAR:P=NA&amp;VAR:V=13.0","09608&amp;VAR:null=.html"}</definedName>
    <definedName name="_1558__FDSAUDITLINK__" localSheetId="1" hidden="1">{"fdsup://directions/FAT%20Viewer?VAR:PED=LTM&amp;VAR:AUDIT_MODE=SUMMARY&amp;VAR:PERIOD=FIXED&amp;VAR:AUDIT_ID=00000117&amp;VAR:DATE=20031103&amp;action=UPDATE&amp;creator=factset&amp;DOC_NAME=FAT:FMA_audit_SUMMARY.fat&amp;DISPLAY_STRING=Display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EBITDA&amp;VAR:CHGPERIOD=NA&amp;VAR:FQLFORMULA=FMA_EVAL_EBITDA&amp;VAR:CURRENCY=NA&amp;VAR:P=NA&amp;VAR:V=13.0","68170&amp;VAR:null=.html"}</definedName>
    <definedName name="_1558__FDSAUDITLINK__" hidden="1">{"fdsup://directions/FAT%20Viewer?VAR:PED=LTM&amp;VAR:AUDIT_MODE=SUMMARY&amp;VAR:PERIOD=FIXED&amp;VAR:AUDIT_ID=00000117&amp;VAR:DATE=20031103&amp;action=UPDATE&amp;creator=factset&amp;DOC_NAME=FAT:FMA_audit_SUMMARY.fat&amp;DISPLAY_STRING=Display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EBITDA&amp;VAR:CHGPERIOD=NA&amp;VAR:FQLFORMULA=FMA_EVAL_EBITDA&amp;VAR:CURRENCY=NA&amp;VAR:P=NA&amp;VAR:V=13.0","68170&amp;VAR:null=.html"}</definedName>
    <definedName name="_1559__FDSAUDITLINK__" localSheetId="1" hidden="1">{"fdsup://directions/FAT%20Viewer?VAR:PED=LTM&amp;VAR:AUDIT_MODE=SUMMARY&amp;VAR:PERIOD=FIXED&amp;VAR:AUDIT_ID=00000117&amp;VAR:DATE=20031031&amp;action=UPDATE&amp;creator=factset&amp;DOC_NAME=FAT:FMA_audit_SUMMARY.fat&amp;DISPLAY_STRING=Display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EBITDA&amp;VAR:CHGPERIOD=NA&amp;VAR:FQLFORMULA=FMA_EVAL_EBITDA&amp;VAR:CURRENCY=NA&amp;VAR:P=NA&amp;VAR:V=12.9","89266&amp;VAR:null=.html"}</definedName>
    <definedName name="_1559__FDSAUDITLINK__" hidden="1">{"fdsup://directions/FAT%20Viewer?VAR:PED=LTM&amp;VAR:AUDIT_MODE=SUMMARY&amp;VAR:PERIOD=FIXED&amp;VAR:AUDIT_ID=00000117&amp;VAR:DATE=20031031&amp;action=UPDATE&amp;creator=factset&amp;DOC_NAME=FAT:FMA_audit_SUMMARY.fat&amp;DISPLAY_STRING=Display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EBITDA&amp;VAR:CHGPERIOD=NA&amp;VAR:FQLFORMULA=FMA_EVAL_EBITDA&amp;VAR:CURRENCY=NA&amp;VAR:P=NA&amp;VAR:V=12.9","89266&amp;VAR:null=.html"}</definedName>
    <definedName name="_156__FDSAUDITLINK__" localSheetId="1" hidden="1">{"fdsup://directions/FAT%20Viewer?VAR:PED=LTM&amp;VAR:AUDIT_MODE=SUMMARY&amp;VAR:PERIOD=FIXED&amp;VAR:AUDIT_ID=00000117&amp;VAR:DATE=20090601&amp;action=UPDATE&amp;creator=factset&amp;DOC_NAME=FAT:FMA_audit_SUMMARY.fat&amp;DISPLAY_STRING=Display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EBITDA&amp;VAR:CHGPERIOD=NA&amp;VAR:FQLFORMULA=FMA_EVAL_EBITDA&amp;VAR:CURRENCY=NA&amp;VAR:P=NA&amp;VAR:V=9.39","0967&amp;VAR:null=.html"}</definedName>
    <definedName name="_156__FDSAUDITLINK__" hidden="1">{"fdsup://directions/FAT%20Viewer?VAR:PED=LTM&amp;VAR:AUDIT_MODE=SUMMARY&amp;VAR:PERIOD=FIXED&amp;VAR:AUDIT_ID=00000117&amp;VAR:DATE=20090601&amp;action=UPDATE&amp;creator=factset&amp;DOC_NAME=FAT:FMA_audit_SUMMARY.fat&amp;DISPLAY_STRING=Display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EBITDA&amp;VAR:CHGPERIOD=NA&amp;VAR:FQLFORMULA=FMA_EVAL_EBITDA&amp;VAR:CURRENCY=NA&amp;VAR:P=NA&amp;VAR:V=9.39","0967&amp;VAR:null=.html"}</definedName>
    <definedName name="_1560__FDSAUDITLINK__" localSheetId="1" hidden="1">{"fdsup://directions/FAT%20Viewer?VAR:PED=LTM&amp;VAR:AUDIT_MODE=SUMMARY&amp;VAR:PERIOD=FIXED&amp;VAR:AUDIT_ID=00000117&amp;VAR:DATE=20031030&amp;action=UPDATE&amp;creator=factset&amp;DOC_NAME=FAT:FMA_audit_SUMMARY.fat&amp;DISPLAY_STRING=Display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EBITDA&amp;VAR:CHGPERIOD=NA&amp;VAR:FQLFORMULA=FMA_EVAL_EBITDA&amp;VAR:CURRENCY=NA&amp;VAR:P=NA&amp;VAR:V=12.9","54950&amp;VAR:null=.html"}</definedName>
    <definedName name="_1560__FDSAUDITLINK__" hidden="1">{"fdsup://directions/FAT%20Viewer?VAR:PED=LTM&amp;VAR:AUDIT_MODE=SUMMARY&amp;VAR:PERIOD=FIXED&amp;VAR:AUDIT_ID=00000117&amp;VAR:DATE=20031030&amp;action=UPDATE&amp;creator=factset&amp;DOC_NAME=FAT:FMA_audit_SUMMARY.fat&amp;DISPLAY_STRING=Display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EBITDA&amp;VAR:CHGPERIOD=NA&amp;VAR:FQLFORMULA=FMA_EVAL_EBITDA&amp;VAR:CURRENCY=NA&amp;VAR:P=NA&amp;VAR:V=12.9","54950&amp;VAR:null=.html"}</definedName>
    <definedName name="_1561__FDSAUDITLINK__" localSheetId="1" hidden="1">{"fdsup://directions/FAT%20Viewer?VAR:PED=LTM&amp;VAR:AUDIT_MODE=SUMMARY&amp;VAR:PERIOD=FIXED&amp;VAR:AUDIT_ID=00000117&amp;VAR:DATE=20031029&amp;action=UPDATE&amp;creator=factset&amp;DOC_NAME=FAT:FMA_audit_SUMMARY.fat&amp;DISPLAY_STRING=Display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EBITDA&amp;VAR:CHGPERIOD=NA&amp;VAR:FQLFORMULA=FMA_EVAL_EBITDA&amp;VAR:CURRENCY=NA&amp;VAR:P=NA&amp;VAR:V=12.9","70796&amp;VAR:null=.html"}</definedName>
    <definedName name="_1561__FDSAUDITLINK__" hidden="1">{"fdsup://directions/FAT%20Viewer?VAR:PED=LTM&amp;VAR:AUDIT_MODE=SUMMARY&amp;VAR:PERIOD=FIXED&amp;VAR:AUDIT_ID=00000117&amp;VAR:DATE=20031029&amp;action=UPDATE&amp;creator=factset&amp;DOC_NAME=FAT:FMA_audit_SUMMARY.fat&amp;DISPLAY_STRING=Display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EBITDA&amp;VAR:CHGPERIOD=NA&amp;VAR:FQLFORMULA=FMA_EVAL_EBITDA&amp;VAR:CURRENCY=NA&amp;VAR:P=NA&amp;VAR:V=12.9","70796&amp;VAR:null=.html"}</definedName>
    <definedName name="_1562__FDSAUDITLINK__" localSheetId="1" hidden="1">{"fdsup://directions/FAT%20Viewer?VAR:PED=LTM&amp;VAR:AUDIT_MODE=SUMMARY&amp;VAR:PERIOD=FIXED&amp;VAR:AUDIT_ID=00000117&amp;VAR:DATE=20031028&amp;action=UPDATE&amp;creator=factset&amp;DOC_NAME=FAT:FMA_audit_SUMMARY.fat&amp;DISPLAY_STRING=Display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EBITDA&amp;VAR:CHGPERIOD=NA&amp;VAR:FQLFORMULA=FMA_EVAL_EBITDA&amp;VAR:CURRENCY=NA&amp;VAR:P=NA&amp;VAR:V=12.9","61904&amp;VAR:null=.html"}</definedName>
    <definedName name="_1562__FDSAUDITLINK__" hidden="1">{"fdsup://directions/FAT%20Viewer?VAR:PED=LTM&amp;VAR:AUDIT_MODE=SUMMARY&amp;VAR:PERIOD=FIXED&amp;VAR:AUDIT_ID=00000117&amp;VAR:DATE=20031028&amp;action=UPDATE&amp;creator=factset&amp;DOC_NAME=FAT:FMA_audit_SUMMARY.fat&amp;DISPLAY_STRING=Display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EBITDA&amp;VAR:CHGPERIOD=NA&amp;VAR:FQLFORMULA=FMA_EVAL_EBITDA&amp;VAR:CURRENCY=NA&amp;VAR:P=NA&amp;VAR:V=12.9","61904&amp;VAR:null=.html"}</definedName>
    <definedName name="_1563__FDSAUDITLINK__" localSheetId="1" hidden="1">{"fdsup://directions/FAT%20Viewer?VAR:PED=LTM&amp;VAR:AUDIT_MODE=SUMMARY&amp;VAR:PERIOD=FIXED&amp;VAR:AUDIT_ID=00000117&amp;VAR:DATE=20031027&amp;action=UPDATE&amp;creator=factset&amp;DOC_NAME=FAT:FMA_audit_SUMMARY.fat&amp;DISPLAY_STRING=Display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EBITDA&amp;VAR:CHGPERIOD=NA&amp;VAR:FQLFORMULA=FMA_EVAL_EBITDA&amp;VAR:CURRENCY=NA&amp;VAR:P=NA&amp;VAR:V=12.8","06275&amp;VAR:null=.html"}</definedName>
    <definedName name="_1563__FDSAUDITLINK__" hidden="1">{"fdsup://directions/FAT%20Viewer?VAR:PED=LTM&amp;VAR:AUDIT_MODE=SUMMARY&amp;VAR:PERIOD=FIXED&amp;VAR:AUDIT_ID=00000117&amp;VAR:DATE=20031027&amp;action=UPDATE&amp;creator=factset&amp;DOC_NAME=FAT:FMA_audit_SUMMARY.fat&amp;DISPLAY_STRING=Display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EBITDA&amp;VAR:CHGPERIOD=NA&amp;VAR:FQLFORMULA=FMA_EVAL_EBITDA&amp;VAR:CURRENCY=NA&amp;VAR:P=NA&amp;VAR:V=12.8","06275&amp;VAR:null=.html"}</definedName>
    <definedName name="_1564__FDSAUDITLINK__" localSheetId="1" hidden="1">{"fdsup://directions/FAT%20Viewer?VAR:PED=LTM&amp;VAR:AUDIT_MODE=SUMMARY&amp;VAR:PERIOD=FIXED&amp;VAR:AUDIT_ID=00000117&amp;VAR:DATE=20031024&amp;action=UPDATE&amp;creator=factset&amp;DOC_NAME=FAT:FMA_audit_SUMMARY.fat&amp;DISPLAY_STRING=Display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EBITDA&amp;VAR:CHGPERIOD=NA&amp;VAR:FQLFORMULA=FMA_EVAL_EBITDA&amp;VAR:CURRENCY=NA&amp;VAR:P=NA&amp;VAR:V=12.7","70433&amp;VAR:null=.html"}</definedName>
    <definedName name="_1564__FDSAUDITLINK__" hidden="1">{"fdsup://directions/FAT%20Viewer?VAR:PED=LTM&amp;VAR:AUDIT_MODE=SUMMARY&amp;VAR:PERIOD=FIXED&amp;VAR:AUDIT_ID=00000117&amp;VAR:DATE=20031024&amp;action=UPDATE&amp;creator=factset&amp;DOC_NAME=FAT:FMA_audit_SUMMARY.fat&amp;DISPLAY_STRING=Display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EBITDA&amp;VAR:CHGPERIOD=NA&amp;VAR:FQLFORMULA=FMA_EVAL_EBITDA&amp;VAR:CURRENCY=NA&amp;VAR:P=NA&amp;VAR:V=12.7","70433&amp;VAR:null=.html"}</definedName>
    <definedName name="_1565__FDSAUDITLINK__" localSheetId="1" hidden="1">{"fdsup://directions/FAT%20Viewer?VAR:PED=LTM&amp;VAR:AUDIT_MODE=SUMMARY&amp;VAR:PERIOD=FIXED&amp;VAR:AUDIT_ID=00000117&amp;VAR:DATE=20031023&amp;action=UPDATE&amp;creator=factset&amp;DOC_NAME=FAT:FMA_audit_SUMMARY.fat&amp;DISPLAY_STRING=Display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EBITDA&amp;VAR:CHGPERIOD=NA&amp;VAR:FQLFORMULA=FMA_EVAL_EBITDA&amp;VAR:CURRENCY=NA&amp;VAR:P=NA&amp;VAR:V=12.8","18240&amp;VAR:null=.html"}</definedName>
    <definedName name="_1565__FDSAUDITLINK__" hidden="1">{"fdsup://directions/FAT%20Viewer?VAR:PED=LTM&amp;VAR:AUDIT_MODE=SUMMARY&amp;VAR:PERIOD=FIXED&amp;VAR:AUDIT_ID=00000117&amp;VAR:DATE=20031023&amp;action=UPDATE&amp;creator=factset&amp;DOC_NAME=FAT:FMA_audit_SUMMARY.fat&amp;DISPLAY_STRING=Display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EBITDA&amp;VAR:CHGPERIOD=NA&amp;VAR:FQLFORMULA=FMA_EVAL_EBITDA&amp;VAR:CURRENCY=NA&amp;VAR:P=NA&amp;VAR:V=12.8","18240&amp;VAR:null=.html"}</definedName>
    <definedName name="_1566__FDSAUDITLINK__" localSheetId="1" hidden="1">{"fdsup://directions/FAT%20Viewer?VAR:PED=LTM&amp;VAR:AUDIT_MODE=SUMMARY&amp;VAR:PERIOD=FIXED&amp;VAR:AUDIT_ID=00000117&amp;VAR:DATE=20031022&amp;action=UPDATE&amp;creator=factset&amp;DOC_NAME=FAT:FMA_audit_SUMMARY.fat&amp;DISPLAY_STRING=Display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EBITDA&amp;VAR:CHGPERIOD=NA&amp;VAR:FQLFORMULA=FMA_EVAL_EBITDA&amp;VAR:CURRENCY=NA&amp;VAR:P=NA&amp;VAR:V=12.7","90411&amp;VAR:null=.html"}</definedName>
    <definedName name="_1566__FDSAUDITLINK__" hidden="1">{"fdsup://directions/FAT%20Viewer?VAR:PED=LTM&amp;VAR:AUDIT_MODE=SUMMARY&amp;VAR:PERIOD=FIXED&amp;VAR:AUDIT_ID=00000117&amp;VAR:DATE=20031022&amp;action=UPDATE&amp;creator=factset&amp;DOC_NAME=FAT:FMA_audit_SUMMARY.fat&amp;DISPLAY_STRING=Display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EBITDA&amp;VAR:CHGPERIOD=NA&amp;VAR:FQLFORMULA=FMA_EVAL_EBITDA&amp;VAR:CURRENCY=NA&amp;VAR:P=NA&amp;VAR:V=12.7","90411&amp;VAR:null=.html"}</definedName>
    <definedName name="_1567__FDSAUDITLINK__" localSheetId="1" hidden="1">{"fdsup://directions/FAT%20Viewer?VAR:PED=LTM&amp;VAR:AUDIT_MODE=SUMMARY&amp;VAR:PERIOD=FIXED&amp;VAR:AUDIT_ID=00000117&amp;VAR:DATE=20031021&amp;action=UPDATE&amp;creator=factset&amp;DOC_NAME=FAT:FMA_audit_SUMMARY.fat&amp;DISPLAY_STRING=Display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EBITDA&amp;VAR:CHGPERIOD=NA&amp;VAR:FQLFORMULA=FMA_EVAL_EBITDA&amp;VAR:CURRENCY=NA&amp;VAR:P=NA&amp;VAR:V=12.9","50057&amp;VAR:null=.html"}</definedName>
    <definedName name="_1567__FDSAUDITLINK__" hidden="1">{"fdsup://directions/FAT%20Viewer?VAR:PED=LTM&amp;VAR:AUDIT_MODE=SUMMARY&amp;VAR:PERIOD=FIXED&amp;VAR:AUDIT_ID=00000117&amp;VAR:DATE=20031021&amp;action=UPDATE&amp;creator=factset&amp;DOC_NAME=FAT:FMA_audit_SUMMARY.fat&amp;DISPLAY_STRING=Display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EBITDA&amp;VAR:CHGPERIOD=NA&amp;VAR:FQLFORMULA=FMA_EVAL_EBITDA&amp;VAR:CURRENCY=NA&amp;VAR:P=NA&amp;VAR:V=12.9","50057&amp;VAR:null=.html"}</definedName>
    <definedName name="_1568__FDSAUDITLINK__" localSheetId="1" hidden="1">{"fdsup://directions/FAT%20Viewer?VAR:PED=LTM&amp;VAR:AUDIT_MODE=SUMMARY&amp;VAR:PERIOD=FIXED&amp;VAR:AUDIT_ID=00000117&amp;VAR:DATE=20031020&amp;action=UPDATE&amp;creator=factset&amp;DOC_NAME=FAT:FMA_audit_SUMMARY.fat&amp;DISPLAY_STRING=Display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EBITDA&amp;VAR:CHGPERIOD=NA&amp;VAR:FQLFORMULA=FMA_EVAL_EBITDA&amp;VAR:CURRENCY=NA&amp;VAR:P=NA&amp;VAR:V=12.9","27733&amp;VAR:null=.html"}</definedName>
    <definedName name="_1568__FDSAUDITLINK__" hidden="1">{"fdsup://directions/FAT%20Viewer?VAR:PED=LTM&amp;VAR:AUDIT_MODE=SUMMARY&amp;VAR:PERIOD=FIXED&amp;VAR:AUDIT_ID=00000117&amp;VAR:DATE=20031020&amp;action=UPDATE&amp;creator=factset&amp;DOC_NAME=FAT:FMA_audit_SUMMARY.fat&amp;DISPLAY_STRING=Display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EBITDA&amp;VAR:CHGPERIOD=NA&amp;VAR:FQLFORMULA=FMA_EVAL_EBITDA&amp;VAR:CURRENCY=NA&amp;VAR:P=NA&amp;VAR:V=12.9","27733&amp;VAR:null=.html"}</definedName>
    <definedName name="_1569__FDSAUDITLINK__" localSheetId="1" hidden="1">{"fdsup://directions/FAT%20Viewer?VAR:PED=LTM&amp;VAR:AUDIT_MODE=SUMMARY&amp;VAR:PERIOD=FIXED&amp;VAR:AUDIT_ID=00000117&amp;VAR:DATE=20031017&amp;action=UPDATE&amp;creator=factset&amp;DOC_NAME=FAT:FMA_audit_SUMMARY.fat&amp;DISPLAY_STRING=Display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EBITDA&amp;VAR:CHGPERIOD=NA&amp;VAR:FQLFORMULA=FMA_EVAL_EBITDA&amp;VAR:CURRENCY=NA&amp;VAR:P=NA&amp;VAR:V=12.8","71354&amp;VAR:null=.html"}</definedName>
    <definedName name="_1569__FDSAUDITLINK__" hidden="1">{"fdsup://directions/FAT%20Viewer?VAR:PED=LTM&amp;VAR:AUDIT_MODE=SUMMARY&amp;VAR:PERIOD=FIXED&amp;VAR:AUDIT_ID=00000117&amp;VAR:DATE=20031017&amp;action=UPDATE&amp;creator=factset&amp;DOC_NAME=FAT:FMA_audit_SUMMARY.fat&amp;DISPLAY_STRING=Display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EBITDA&amp;VAR:CHGPERIOD=NA&amp;VAR:FQLFORMULA=FMA_EVAL_EBITDA&amp;VAR:CURRENCY=NA&amp;VAR:P=NA&amp;VAR:V=12.8","71354&amp;VAR:null=.html"}</definedName>
    <definedName name="_157__FDSAUDITLINK__" localSheetId="1" hidden="1">{"fdsup://directions/FAT%20Viewer?VAR:PED=LTM&amp;VAR:AUDIT_MODE=SUMMARY&amp;VAR:PERIOD=FIXED&amp;VAR:AUDIT_ID=00000117&amp;VAR:DATE=20090529&amp;action=UPDATE&amp;creator=factset&amp;DOC_NAME=FAT:FMA_audit_SUMMARY.fat&amp;DISPLAY_STRING=Display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EBITDA&amp;VAR:CHGPERIOD=NA&amp;VAR:FQLFORMULA=FMA_EVAL_EBITDA&amp;VAR:CURRENCY=NA&amp;VAR:P=NA&amp;VAR:V=9.20","3763&amp;VAR:null=.html"}</definedName>
    <definedName name="_157__FDSAUDITLINK__" hidden="1">{"fdsup://directions/FAT%20Viewer?VAR:PED=LTM&amp;VAR:AUDIT_MODE=SUMMARY&amp;VAR:PERIOD=FIXED&amp;VAR:AUDIT_ID=00000117&amp;VAR:DATE=20090529&amp;action=UPDATE&amp;creator=factset&amp;DOC_NAME=FAT:FMA_audit_SUMMARY.fat&amp;DISPLAY_STRING=Display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EBITDA&amp;VAR:CHGPERIOD=NA&amp;VAR:FQLFORMULA=FMA_EVAL_EBITDA&amp;VAR:CURRENCY=NA&amp;VAR:P=NA&amp;VAR:V=9.20","3763&amp;VAR:null=.html"}</definedName>
    <definedName name="_1570__FDSAUDITLINK__" localSheetId="1" hidden="1">{"fdsup://directions/FAT%20Viewer?VAR:PED=LTM&amp;VAR:AUDIT_MODE=SUMMARY&amp;VAR:PERIOD=FIXED&amp;VAR:AUDIT_ID=00000117&amp;VAR:DATE=20031016&amp;action=UPDATE&amp;creator=factset&amp;DOC_NAME=FAT:FMA_audit_SUMMARY.fat&amp;DISPLAY_STRING=Display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EBITDA&amp;VAR:CHGPERIOD=NA&amp;VAR:FQLFORMULA=FMA_EVAL_EBITDA&amp;VAR:CURRENCY=NA&amp;VAR:P=NA&amp;VAR:V=12.9","71579&amp;VAR:null=.html"}</definedName>
    <definedName name="_1570__FDSAUDITLINK__" hidden="1">{"fdsup://directions/FAT%20Viewer?VAR:PED=LTM&amp;VAR:AUDIT_MODE=SUMMARY&amp;VAR:PERIOD=FIXED&amp;VAR:AUDIT_ID=00000117&amp;VAR:DATE=20031016&amp;action=UPDATE&amp;creator=factset&amp;DOC_NAME=FAT:FMA_audit_SUMMARY.fat&amp;DISPLAY_STRING=Display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EBITDA&amp;VAR:CHGPERIOD=NA&amp;VAR:FQLFORMULA=FMA_EVAL_EBITDA&amp;VAR:CURRENCY=NA&amp;VAR:P=NA&amp;VAR:V=12.9","71579&amp;VAR:null=.html"}</definedName>
    <definedName name="_1571__FDSAUDITLINK__" localSheetId="1" hidden="1">{"fdsup://directions/FAT%20Viewer?VAR:PED=LTM&amp;VAR:AUDIT_MODE=SUMMARY&amp;VAR:PERIOD=FIXED&amp;VAR:AUDIT_ID=00000117&amp;VAR:DATE=20031015&amp;action=UPDATE&amp;creator=factset&amp;DOC_NAME=FAT:FMA_audit_SUMMARY.fat&amp;DISPLAY_STRING=Display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EBITDA&amp;VAR:CHGPERIOD=NA&amp;VAR:FQLFORMULA=FMA_EVAL_EBITDA&amp;VAR:CURRENCY=NA&amp;VAR:P=NA&amp;VAR:V=12.9","36589&amp;VAR:null=.html"}</definedName>
    <definedName name="_1571__FDSAUDITLINK__" hidden="1">{"fdsup://directions/FAT%20Viewer?VAR:PED=LTM&amp;VAR:AUDIT_MODE=SUMMARY&amp;VAR:PERIOD=FIXED&amp;VAR:AUDIT_ID=00000117&amp;VAR:DATE=20031015&amp;action=UPDATE&amp;creator=factset&amp;DOC_NAME=FAT:FMA_audit_SUMMARY.fat&amp;DISPLAY_STRING=Display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EBITDA&amp;VAR:CHGPERIOD=NA&amp;VAR:FQLFORMULA=FMA_EVAL_EBITDA&amp;VAR:CURRENCY=NA&amp;VAR:P=NA&amp;VAR:V=12.9","36589&amp;VAR:null=.html"}</definedName>
    <definedName name="_1572__FDSAUDITLINK__" localSheetId="1" hidden="1">{"fdsup://directions/FAT%20Viewer?VAR:PED=LTM&amp;VAR:AUDIT_MODE=SUMMARY&amp;VAR:PERIOD=FIXED&amp;VAR:AUDIT_ID=00000117&amp;VAR:DATE=20031014&amp;action=UPDATE&amp;creator=factset&amp;DOC_NAME=FAT:FMA_audit_SUMMARY.fat&amp;DISPLAY_STRING=Display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EBITDA&amp;VAR:CHGPERIOD=NA&amp;VAR:FQLFORMULA=FMA_EVAL_EBITDA&amp;VAR:CURRENCY=NA&amp;VAR:P=NA&amp;VAR:V=12.9","63013&amp;VAR:null=.html"}</definedName>
    <definedName name="_1572__FDSAUDITLINK__" hidden="1">{"fdsup://directions/FAT%20Viewer?VAR:PED=LTM&amp;VAR:AUDIT_MODE=SUMMARY&amp;VAR:PERIOD=FIXED&amp;VAR:AUDIT_ID=00000117&amp;VAR:DATE=20031014&amp;action=UPDATE&amp;creator=factset&amp;DOC_NAME=FAT:FMA_audit_SUMMARY.fat&amp;DISPLAY_STRING=Display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EBITDA&amp;VAR:CHGPERIOD=NA&amp;VAR:FQLFORMULA=FMA_EVAL_EBITDA&amp;VAR:CURRENCY=NA&amp;VAR:P=NA&amp;VAR:V=12.9","63013&amp;VAR:null=.html"}</definedName>
    <definedName name="_1573__FDSAUDITLINK__" localSheetId="1" hidden="1">{"fdsup://directions/FAT%20Viewer?VAR:PED=LTM&amp;VAR:AUDIT_MODE=SUMMARY&amp;VAR:PERIOD=FIXED&amp;VAR:AUDIT_ID=00000117&amp;VAR:DATE=20031013&amp;action=UPDATE&amp;creator=factset&amp;DOC_NAME=FAT:FMA_audit_SUMMARY.fat&amp;DISPLAY_STRING=Display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EBITDA&amp;VAR:CHGPERIOD=NA&amp;VAR:FQLFORMULA=FMA_EVAL_EBITDA&amp;VAR:CURRENCY=NA&amp;VAR:P=NA&amp;VAR:V=12.9","24676&amp;VAR:null=.html"}</definedName>
    <definedName name="_1573__FDSAUDITLINK__" hidden="1">{"fdsup://directions/FAT%20Viewer?VAR:PED=LTM&amp;VAR:AUDIT_MODE=SUMMARY&amp;VAR:PERIOD=FIXED&amp;VAR:AUDIT_ID=00000117&amp;VAR:DATE=20031013&amp;action=UPDATE&amp;creator=factset&amp;DOC_NAME=FAT:FMA_audit_SUMMARY.fat&amp;DISPLAY_STRING=Display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EBITDA&amp;VAR:CHGPERIOD=NA&amp;VAR:FQLFORMULA=FMA_EVAL_EBITDA&amp;VAR:CURRENCY=NA&amp;VAR:P=NA&amp;VAR:V=12.9","24676&amp;VAR:null=.html"}</definedName>
    <definedName name="_1574__FDSAUDITLINK__" localSheetId="1" hidden="1">{"fdsup://directions/FAT%20Viewer?VAR:PED=LTM&amp;VAR:AUDIT_MODE=SUMMARY&amp;VAR:PERIOD=FIXED&amp;VAR:AUDIT_ID=00000117&amp;VAR:DATE=20031010&amp;action=UPDATE&amp;creator=factset&amp;DOC_NAME=FAT:FMA_audit_SUMMARY.fat&amp;DISPLAY_STRING=Display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EBITDA&amp;VAR:CHGPERIOD=NA&amp;VAR:FQLFORMULA=FMA_EVAL_EBITDA&amp;VAR:CURRENCY=NA&amp;VAR:P=NA&amp;VAR:V=12.9","12424&amp;VAR:null=.html"}</definedName>
    <definedName name="_1574__FDSAUDITLINK__" hidden="1">{"fdsup://directions/FAT%20Viewer?VAR:PED=LTM&amp;VAR:AUDIT_MODE=SUMMARY&amp;VAR:PERIOD=FIXED&amp;VAR:AUDIT_ID=00000117&amp;VAR:DATE=20031010&amp;action=UPDATE&amp;creator=factset&amp;DOC_NAME=FAT:FMA_audit_SUMMARY.fat&amp;DISPLAY_STRING=Display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EBITDA&amp;VAR:CHGPERIOD=NA&amp;VAR:FQLFORMULA=FMA_EVAL_EBITDA&amp;VAR:CURRENCY=NA&amp;VAR:P=NA&amp;VAR:V=12.9","12424&amp;VAR:null=.html"}</definedName>
    <definedName name="_1575__FDSAUDITLINK__" localSheetId="1" hidden="1">{"fdsup://directions/FAT%20Viewer?VAR:PED=LTM&amp;VAR:AUDIT_MODE=SUMMARY&amp;VAR:PERIOD=FIXED&amp;VAR:AUDIT_ID=00000117&amp;VAR:DATE=20031009&amp;action=UPDATE&amp;creator=factset&amp;DOC_NAME=FAT:FMA_audit_SUMMARY.fat&amp;DISPLAY_STRING=Display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EBITDA&amp;VAR:CHGPERIOD=NA&amp;VAR:FQLFORMULA=FMA_EVAL_EBITDA&amp;VAR:CURRENCY=NA&amp;VAR:P=NA&amp;VAR:V=12.9","23885&amp;VAR:null=.html"}</definedName>
    <definedName name="_1575__FDSAUDITLINK__" hidden="1">{"fdsup://directions/FAT%20Viewer?VAR:PED=LTM&amp;VAR:AUDIT_MODE=SUMMARY&amp;VAR:PERIOD=FIXED&amp;VAR:AUDIT_ID=00000117&amp;VAR:DATE=20031009&amp;action=UPDATE&amp;creator=factset&amp;DOC_NAME=FAT:FMA_audit_SUMMARY.fat&amp;DISPLAY_STRING=Display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EBITDA&amp;VAR:CHGPERIOD=NA&amp;VAR:FQLFORMULA=FMA_EVAL_EBITDA&amp;VAR:CURRENCY=NA&amp;VAR:P=NA&amp;VAR:V=12.9","23885&amp;VAR:null=.html"}</definedName>
    <definedName name="_1576__FDSAUDITLINK__" localSheetId="1" hidden="1">{"fdsup://directions/FAT%20Viewer?VAR:PED=LTM&amp;VAR:AUDIT_MODE=SUMMARY&amp;VAR:PERIOD=FIXED&amp;VAR:AUDIT_ID=00000117&amp;VAR:DATE=20031008&amp;action=UPDATE&amp;creator=factset&amp;DOC_NAME=FAT:FMA_audit_SUMMARY.fat&amp;DISPLAY_STRING=Display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EBITDA&amp;VAR:CHGPERIOD=NA&amp;VAR:FQLFORMULA=FMA_EVAL_EBITDA&amp;VAR:CURRENCY=NA&amp;VAR:P=NA&amp;VAR:V=12.8","76221&amp;VAR:null=.html"}</definedName>
    <definedName name="_1576__FDSAUDITLINK__" hidden="1">{"fdsup://directions/FAT%20Viewer?VAR:PED=LTM&amp;VAR:AUDIT_MODE=SUMMARY&amp;VAR:PERIOD=FIXED&amp;VAR:AUDIT_ID=00000117&amp;VAR:DATE=20031008&amp;action=UPDATE&amp;creator=factset&amp;DOC_NAME=FAT:FMA_audit_SUMMARY.fat&amp;DISPLAY_STRING=Display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EBITDA&amp;VAR:CHGPERIOD=NA&amp;VAR:FQLFORMULA=FMA_EVAL_EBITDA&amp;VAR:CURRENCY=NA&amp;VAR:P=NA&amp;VAR:V=12.8","76221&amp;VAR:null=.html"}</definedName>
    <definedName name="_1577__FDSAUDITLINK__" localSheetId="1" hidden="1">{"fdsup://directions/FAT%20Viewer?VAR:PED=LTM&amp;VAR:AUDIT_MODE=SUMMARY&amp;VAR:PERIOD=FIXED&amp;VAR:AUDIT_ID=00000117&amp;VAR:DATE=20031007&amp;action=UPDATE&amp;creator=factset&amp;DOC_NAME=FAT:FMA_audit_SUMMARY.fat&amp;DISPLAY_STRING=Display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EBITDA&amp;VAR:CHGPERIOD=NA&amp;VAR:FQLFORMULA=FMA_EVAL_EBITDA&amp;VAR:CURRENCY=NA&amp;VAR:P=NA&amp;VAR:V=12.9","25537&amp;VAR:null=.html"}</definedName>
    <definedName name="_1577__FDSAUDITLINK__" hidden="1">{"fdsup://directions/FAT%20Viewer?VAR:PED=LTM&amp;VAR:AUDIT_MODE=SUMMARY&amp;VAR:PERIOD=FIXED&amp;VAR:AUDIT_ID=00000117&amp;VAR:DATE=20031007&amp;action=UPDATE&amp;creator=factset&amp;DOC_NAME=FAT:FMA_audit_SUMMARY.fat&amp;DISPLAY_STRING=Display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EBITDA&amp;VAR:CHGPERIOD=NA&amp;VAR:FQLFORMULA=FMA_EVAL_EBITDA&amp;VAR:CURRENCY=NA&amp;VAR:P=NA&amp;VAR:V=12.9","25537&amp;VAR:null=.html"}</definedName>
    <definedName name="_1578__FDSAUDITLINK__" localSheetId="1" hidden="1">{"fdsup://directions/FAT%20Viewer?VAR:PED=LTM&amp;VAR:AUDIT_MODE=SUMMARY&amp;VAR:PERIOD=FIXED&amp;VAR:AUDIT_ID=00000117&amp;VAR:DATE=20031006&amp;action=UPDATE&amp;creator=factset&amp;DOC_NAME=FAT:FMA_audit_SUMMARY.fat&amp;DISPLAY_STRING=Display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EBITDA&amp;VAR:CHGPERIOD=NA&amp;VAR:FQLFORMULA=FMA_EVAL_EBITDA&amp;VAR:CURRENCY=NA&amp;VAR:P=NA&amp;VAR:V=12.8","84961&amp;VAR:null=.html"}</definedName>
    <definedName name="_1578__FDSAUDITLINK__" hidden="1">{"fdsup://directions/FAT%20Viewer?VAR:PED=LTM&amp;VAR:AUDIT_MODE=SUMMARY&amp;VAR:PERIOD=FIXED&amp;VAR:AUDIT_ID=00000117&amp;VAR:DATE=20031006&amp;action=UPDATE&amp;creator=factset&amp;DOC_NAME=FAT:FMA_audit_SUMMARY.fat&amp;DISPLAY_STRING=Display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EBITDA&amp;VAR:CHGPERIOD=NA&amp;VAR:FQLFORMULA=FMA_EVAL_EBITDA&amp;VAR:CURRENCY=NA&amp;VAR:P=NA&amp;VAR:V=12.8","84961&amp;VAR:null=.html"}</definedName>
    <definedName name="_1579__FDSAUDITLINK__" localSheetId="1" hidden="1">{"fdsup://directions/FAT%20Viewer?VAR:PED=LTM&amp;VAR:AUDIT_MODE=SUMMARY&amp;VAR:PERIOD=FIXED&amp;VAR:AUDIT_ID=00000117&amp;VAR:DATE=20031003&amp;action=UPDATE&amp;creator=factset&amp;DOC_NAME=FAT:FMA_audit_SUMMARY.fat&amp;DISPLAY_STRING=Display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EBITDA&amp;VAR:CHGPERIOD=NA&amp;VAR:FQLFORMULA=FMA_EVAL_EBITDA&amp;VAR:CURRENCY=NA&amp;VAR:P=NA&amp;VAR:V=12.8","45996&amp;VAR:null=.html"}</definedName>
    <definedName name="_1579__FDSAUDITLINK__" hidden="1">{"fdsup://directions/FAT%20Viewer?VAR:PED=LTM&amp;VAR:AUDIT_MODE=SUMMARY&amp;VAR:PERIOD=FIXED&amp;VAR:AUDIT_ID=00000117&amp;VAR:DATE=20031003&amp;action=UPDATE&amp;creator=factset&amp;DOC_NAME=FAT:FMA_audit_SUMMARY.fat&amp;DISPLAY_STRING=Display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EBITDA&amp;VAR:CHGPERIOD=NA&amp;VAR:FQLFORMULA=FMA_EVAL_EBITDA&amp;VAR:CURRENCY=NA&amp;VAR:P=NA&amp;VAR:V=12.8","45996&amp;VAR:null=.html"}</definedName>
    <definedName name="_158__FDSAUDITLINK__" localSheetId="1" hidden="1">{"fdsup://directions/FAT%20Viewer?VAR:PED=LTM&amp;VAR:AUDIT_MODE=SUMMARY&amp;VAR:PERIOD=FIXED&amp;VAR:AUDIT_ID=00000117&amp;VAR:DATE=20090528&amp;action=UPDATE&amp;creator=factset&amp;DOC_NAME=FAT:FMA_audit_SUMMARY.fat&amp;DISPLAY_STRING=Display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EBITDA&amp;VAR:CHGPERIOD=NA&amp;VAR:FQLFORMULA=FMA_EVAL_EBITDA&amp;VAR:CURRENCY=NA&amp;VAR:P=NA&amp;VAR:V=9.11","3297&amp;VAR:null=.html"}</definedName>
    <definedName name="_158__FDSAUDITLINK__" hidden="1">{"fdsup://directions/FAT%20Viewer?VAR:PED=LTM&amp;VAR:AUDIT_MODE=SUMMARY&amp;VAR:PERIOD=FIXED&amp;VAR:AUDIT_ID=00000117&amp;VAR:DATE=20090528&amp;action=UPDATE&amp;creator=factset&amp;DOC_NAME=FAT:FMA_audit_SUMMARY.fat&amp;DISPLAY_STRING=Display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EBITDA&amp;VAR:CHGPERIOD=NA&amp;VAR:FQLFORMULA=FMA_EVAL_EBITDA&amp;VAR:CURRENCY=NA&amp;VAR:P=NA&amp;VAR:V=9.11","3297&amp;VAR:null=.html"}</definedName>
    <definedName name="_1580__FDSAUDITLINK__" localSheetId="1" hidden="1">{"fdsup://directions/FAT%20Viewer?VAR:PED=LTM&amp;VAR:AUDIT_MODE=SUMMARY&amp;VAR:PERIOD=FIXED&amp;VAR:AUDIT_ID=00000117&amp;VAR:DATE=20031002&amp;action=UPDATE&amp;creator=factset&amp;DOC_NAME=FAT:FMA_audit_SUMMARY.fat&amp;DISPLAY_STRING=Display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EBITDA&amp;VAR:CHGPERIOD=NA&amp;VAR:FQLFORMULA=FMA_EVAL_EBITDA&amp;VAR:CURRENCY=NA&amp;VAR:P=NA&amp;VAR:V=12.7","50989&amp;VAR:null=.html"}</definedName>
    <definedName name="_1580__FDSAUDITLINK__" hidden="1">{"fdsup://directions/FAT%20Viewer?VAR:PED=LTM&amp;VAR:AUDIT_MODE=SUMMARY&amp;VAR:PERIOD=FIXED&amp;VAR:AUDIT_ID=00000117&amp;VAR:DATE=20031002&amp;action=UPDATE&amp;creator=factset&amp;DOC_NAME=FAT:FMA_audit_SUMMARY.fat&amp;DISPLAY_STRING=Display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EBITDA&amp;VAR:CHGPERIOD=NA&amp;VAR:FQLFORMULA=FMA_EVAL_EBITDA&amp;VAR:CURRENCY=NA&amp;VAR:P=NA&amp;VAR:V=12.7","50989&amp;VAR:null=.html"}</definedName>
    <definedName name="_1581__FDSAUDITLINK__" localSheetId="1" hidden="1">{"fdsup://directions/FAT%20Viewer?VAR:PED=LTM&amp;VAR:AUDIT_MODE=SUMMARY&amp;VAR:PERIOD=FIXED&amp;VAR:AUDIT_ID=00000117&amp;VAR:DATE=20031001&amp;action=UPDATE&amp;creator=factset&amp;DOC_NAME=FAT:FMA_audit_SUMMARY.fat&amp;DISPLAY_STRING=Display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EBITDA&amp;VAR:CHGPERIOD=NA&amp;VAR:FQLFORMULA=FMA_EVAL_EBITDA&amp;VAR:CURRENCY=NA&amp;VAR:P=NA&amp;VAR:V=12.7","20861&amp;VAR:null=.html"}</definedName>
    <definedName name="_1581__FDSAUDITLINK__" hidden="1">{"fdsup://directions/FAT%20Viewer?VAR:PED=LTM&amp;VAR:AUDIT_MODE=SUMMARY&amp;VAR:PERIOD=FIXED&amp;VAR:AUDIT_ID=00000117&amp;VAR:DATE=20031001&amp;action=UPDATE&amp;creator=factset&amp;DOC_NAME=FAT:FMA_audit_SUMMARY.fat&amp;DISPLAY_STRING=Display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EBITDA&amp;VAR:CHGPERIOD=NA&amp;VAR:FQLFORMULA=FMA_EVAL_EBITDA&amp;VAR:CURRENCY=NA&amp;VAR:P=NA&amp;VAR:V=12.7","20861&amp;VAR:null=.html"}</definedName>
    <definedName name="_1582__FDSAUDITLINK__" localSheetId="1" hidden="1">{"fdsup://directions/FAT%20Viewer?VAR:PED=LTM&amp;VAR:AUDIT_MODE=SUMMARY&amp;VAR:PERIOD=FIXED&amp;VAR:AUDIT_ID=00000117&amp;VAR:DATE=20030930&amp;action=UPDATE&amp;creator=factset&amp;DOC_NAME=FAT:FMA_audit_SUMMARY.fat&amp;DISPLAY_STRING=Display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EBITDA&amp;VAR:CHGPERIOD=NA&amp;VAR:FQLFORMULA=FMA_EVAL_EBITDA&amp;VAR:CURRENCY=NA&amp;VAR:P=NA&amp;VAR:V=12.5","25927&amp;VAR:null=.html"}</definedName>
    <definedName name="_1582__FDSAUDITLINK__" hidden="1">{"fdsup://directions/FAT%20Viewer?VAR:PED=LTM&amp;VAR:AUDIT_MODE=SUMMARY&amp;VAR:PERIOD=FIXED&amp;VAR:AUDIT_ID=00000117&amp;VAR:DATE=20030930&amp;action=UPDATE&amp;creator=factset&amp;DOC_NAME=FAT:FMA_audit_SUMMARY.fat&amp;DISPLAY_STRING=Display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EBITDA&amp;VAR:CHGPERIOD=NA&amp;VAR:FQLFORMULA=FMA_EVAL_EBITDA&amp;VAR:CURRENCY=NA&amp;VAR:P=NA&amp;VAR:V=12.5","25927&amp;VAR:null=.html"}</definedName>
    <definedName name="_1583__FDSAUDITLINK__" localSheetId="1" hidden="1">{"fdsup://directions/FAT%20Viewer?VAR:PED=LTM&amp;VAR:AUDIT_MODE=SUMMARY&amp;VAR:PERIOD=FIXED&amp;VAR:AUDIT_ID=00000117&amp;VAR:DATE=20030929&amp;action=UPDATE&amp;creator=factset&amp;DOC_NAME=FAT:FMA_audit_SUMMARY.fat&amp;DISPLAY_STRING=Display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EBITDA&amp;VAR:CHGPERIOD=NA&amp;VAR:FQLFORMULA=FMA_EVAL_EBITDA&amp;VAR:CURRENCY=NA&amp;VAR:P=NA&amp;VAR:V=12.6","30429&amp;VAR:null=.html"}</definedName>
    <definedName name="_1583__FDSAUDITLINK__" hidden="1">{"fdsup://directions/FAT%20Viewer?VAR:PED=LTM&amp;VAR:AUDIT_MODE=SUMMARY&amp;VAR:PERIOD=FIXED&amp;VAR:AUDIT_ID=00000117&amp;VAR:DATE=20030929&amp;action=UPDATE&amp;creator=factset&amp;DOC_NAME=FAT:FMA_audit_SUMMARY.fat&amp;DISPLAY_STRING=Display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EBITDA&amp;VAR:CHGPERIOD=NA&amp;VAR:FQLFORMULA=FMA_EVAL_EBITDA&amp;VAR:CURRENCY=NA&amp;VAR:P=NA&amp;VAR:V=12.6","30429&amp;VAR:null=.html"}</definedName>
    <definedName name="_1584__FDSAUDITLINK__" localSheetId="1" hidden="1">{"fdsup://directions/FAT%20Viewer?VAR:PED=LTM&amp;VAR:AUDIT_MODE=SUMMARY&amp;VAR:PERIOD=FIXED&amp;VAR:AUDIT_ID=00000117&amp;VAR:DATE=20030926&amp;action=UPDATE&amp;creator=factset&amp;DOC_NAME=FAT:FMA_audit_SUMMARY.fat&amp;DISPLAY_STRING=Display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EBITDA&amp;VAR:CHGPERIOD=NA&amp;VAR:FQLFORMULA=FMA_EVAL_EBITDA&amp;VAR:CURRENCY=NA&amp;VAR:P=NA&amp;VAR:V=12.5","37782&amp;VAR:null=.html"}</definedName>
    <definedName name="_1584__FDSAUDITLINK__" hidden="1">{"fdsup://directions/FAT%20Viewer?VAR:PED=LTM&amp;VAR:AUDIT_MODE=SUMMARY&amp;VAR:PERIOD=FIXED&amp;VAR:AUDIT_ID=00000117&amp;VAR:DATE=20030926&amp;action=UPDATE&amp;creator=factset&amp;DOC_NAME=FAT:FMA_audit_SUMMARY.fat&amp;DISPLAY_STRING=Display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EBITDA&amp;VAR:CHGPERIOD=NA&amp;VAR:FQLFORMULA=FMA_EVAL_EBITDA&amp;VAR:CURRENCY=NA&amp;VAR:P=NA&amp;VAR:V=12.5","37782&amp;VAR:null=.html"}</definedName>
    <definedName name="_1585__FDSAUDITLINK__" localSheetId="1" hidden="1">{"fdsup://directions/FAT%20Viewer?VAR:PED=LTM&amp;VAR:AUDIT_MODE=SUMMARY&amp;VAR:PERIOD=FIXED&amp;VAR:AUDIT_ID=00000117&amp;VAR:DATE=20030925&amp;action=UPDATE&amp;creator=factset&amp;DOC_NAME=FAT:FMA_audit_SUMMARY.fat&amp;DISPLAY_STRING=Display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EBITDA&amp;VAR:CHGPERIOD=NA&amp;VAR:FQLFORMULA=FMA_EVAL_EBITDA&amp;VAR:CURRENCY=NA&amp;VAR:P=NA&amp;VAR:V=12.6","01837&amp;VAR:null=.html"}</definedName>
    <definedName name="_1585__FDSAUDITLINK__" hidden="1">{"fdsup://directions/FAT%20Viewer?VAR:PED=LTM&amp;VAR:AUDIT_MODE=SUMMARY&amp;VAR:PERIOD=FIXED&amp;VAR:AUDIT_ID=00000117&amp;VAR:DATE=20030925&amp;action=UPDATE&amp;creator=factset&amp;DOC_NAME=FAT:FMA_audit_SUMMARY.fat&amp;DISPLAY_STRING=Display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EBITDA&amp;VAR:CHGPERIOD=NA&amp;VAR:FQLFORMULA=FMA_EVAL_EBITDA&amp;VAR:CURRENCY=NA&amp;VAR:P=NA&amp;VAR:V=12.6","01837&amp;VAR:null=.html"}</definedName>
    <definedName name="_1586__FDSAUDITLINK__" localSheetId="1" hidden="1">{"fdsup://directions/FAT%20Viewer?VAR:PED=LTM&amp;VAR:AUDIT_MODE=SUMMARY&amp;VAR:PERIOD=FIXED&amp;VAR:AUDIT_ID=00000117&amp;VAR:DATE=20030924&amp;action=UPDATE&amp;creator=factset&amp;DOC_NAME=FAT:FMA_audit_SUMMARY.fat&amp;DISPLAY_STRING=Display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EBITDA&amp;VAR:CHGPERIOD=NA&amp;VAR:FQLFORMULA=FMA_EVAL_EBITDA&amp;VAR:CURRENCY=NA&amp;VAR:P=NA&amp;VAR:V=12.6","59990&amp;VAR:null=.html"}</definedName>
    <definedName name="_1586__FDSAUDITLINK__" hidden="1">{"fdsup://directions/FAT%20Viewer?VAR:PED=LTM&amp;VAR:AUDIT_MODE=SUMMARY&amp;VAR:PERIOD=FIXED&amp;VAR:AUDIT_ID=00000117&amp;VAR:DATE=20030924&amp;action=UPDATE&amp;creator=factset&amp;DOC_NAME=FAT:FMA_audit_SUMMARY.fat&amp;DISPLAY_STRING=Display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EBITDA&amp;VAR:CHGPERIOD=NA&amp;VAR:FQLFORMULA=FMA_EVAL_EBITDA&amp;VAR:CURRENCY=NA&amp;VAR:P=NA&amp;VAR:V=12.6","59990&amp;VAR:null=.html"}</definedName>
    <definedName name="_1587__FDSAUDITLINK__" localSheetId="1" hidden="1">{"fdsup://directions/FAT%20Viewer?VAR:PED=LTM&amp;VAR:AUDIT_MODE=SUMMARY&amp;VAR:PERIOD=FIXED&amp;VAR:AUDIT_ID=00000117&amp;VAR:DATE=20030923&amp;action=UPDATE&amp;creator=factset&amp;DOC_NAME=FAT:FMA_audit_SUMMARY.fat&amp;DISPLAY_STRING=Display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EBITDA&amp;VAR:CHGPERIOD=NA&amp;VAR:FQLFORMULA=FMA_EVAL_EBITDA&amp;VAR:CURRENCY=NA&amp;VAR:P=NA&amp;VAR:V=12.8","44972&amp;VAR:null=.html"}</definedName>
    <definedName name="_1587__FDSAUDITLINK__" hidden="1">{"fdsup://directions/FAT%20Viewer?VAR:PED=LTM&amp;VAR:AUDIT_MODE=SUMMARY&amp;VAR:PERIOD=FIXED&amp;VAR:AUDIT_ID=00000117&amp;VAR:DATE=20030923&amp;action=UPDATE&amp;creator=factset&amp;DOC_NAME=FAT:FMA_audit_SUMMARY.fat&amp;DISPLAY_STRING=Display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EBITDA&amp;VAR:CHGPERIOD=NA&amp;VAR:FQLFORMULA=FMA_EVAL_EBITDA&amp;VAR:CURRENCY=NA&amp;VAR:P=NA&amp;VAR:V=12.8","44972&amp;VAR:null=.html"}</definedName>
    <definedName name="_1588__FDSAUDITLINK__" localSheetId="1" hidden="1">{"fdsup://directions/FAT%20Viewer?VAR:PED=LTM&amp;VAR:AUDIT_MODE=SUMMARY&amp;VAR:PERIOD=FIXED&amp;VAR:AUDIT_ID=00000117&amp;VAR:DATE=20030922&amp;action=UPDATE&amp;creator=factset&amp;DOC_NAME=FAT:FMA_audit_SUMMARY.fat&amp;DISPLAY_STRING=Display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EBITDA&amp;VAR:CHGPERIOD=NA&amp;VAR:FQLFORMULA=FMA_EVAL_EBITDA&amp;VAR:CURRENCY=NA&amp;VAR:P=NA&amp;VAR:V=12.7","91185&amp;VAR:null=.html"}</definedName>
    <definedName name="_1588__FDSAUDITLINK__" hidden="1">{"fdsup://directions/FAT%20Viewer?VAR:PED=LTM&amp;VAR:AUDIT_MODE=SUMMARY&amp;VAR:PERIOD=FIXED&amp;VAR:AUDIT_ID=00000117&amp;VAR:DATE=20030922&amp;action=UPDATE&amp;creator=factset&amp;DOC_NAME=FAT:FMA_audit_SUMMARY.fat&amp;DISPLAY_STRING=Display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EBITDA&amp;VAR:CHGPERIOD=NA&amp;VAR:FQLFORMULA=FMA_EVAL_EBITDA&amp;VAR:CURRENCY=NA&amp;VAR:P=NA&amp;VAR:V=12.7","91185&amp;VAR:null=.html"}</definedName>
    <definedName name="_1589__FDSAUDITLINK__" localSheetId="1" hidden="1">{"fdsup://directions/FAT%20Viewer?VAR:PED=LTM&amp;VAR:AUDIT_MODE=SUMMARY&amp;VAR:PERIOD=FIXED&amp;VAR:AUDIT_ID=00000117&amp;VAR:DATE=20030919&amp;action=UPDATE&amp;creator=factset&amp;DOC_NAME=FAT:FMA_audit_SUMMARY.fat&amp;DISPLAY_STRING=Display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EBITDA&amp;VAR:CHGPERIOD=NA&amp;VAR:FQLFORMULA=FMA_EVAL_EBITDA&amp;VAR:CURRENCY=NA&amp;VAR:P=NA&amp;VAR:V=12.9","24997&amp;VAR:null=.html"}</definedName>
    <definedName name="_1589__FDSAUDITLINK__" hidden="1">{"fdsup://directions/FAT%20Viewer?VAR:PED=LTM&amp;VAR:AUDIT_MODE=SUMMARY&amp;VAR:PERIOD=FIXED&amp;VAR:AUDIT_ID=00000117&amp;VAR:DATE=20030919&amp;action=UPDATE&amp;creator=factset&amp;DOC_NAME=FAT:FMA_audit_SUMMARY.fat&amp;DISPLAY_STRING=Display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EBITDA&amp;VAR:CHGPERIOD=NA&amp;VAR:FQLFORMULA=FMA_EVAL_EBITDA&amp;VAR:CURRENCY=NA&amp;VAR:P=NA&amp;VAR:V=12.9","24997&amp;VAR:null=.html"}</definedName>
    <definedName name="_159__FDSAUDITLINK__" localSheetId="1" hidden="1">{"fdsup://directions/FAT%20Viewer?VAR:PED=LTM&amp;VAR:AUDIT_MODE=SUMMARY&amp;VAR:PERIOD=FIXED&amp;VAR:AUDIT_ID=00000117&amp;VAR:DATE=20090527&amp;action=UPDATE&amp;creator=factset&amp;DOC_NAME=FAT:FMA_audit_SUMMARY.fat&amp;DISPLAY_STRING=Display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EBITDA&amp;VAR:CHGPERIOD=NA&amp;VAR:FQLFORMULA=FMA_EVAL_EBITDA&amp;VAR:CURRENCY=NA&amp;VAR:P=NA&amp;VAR:V=9.02","7802&amp;VAR:null=.html"}</definedName>
    <definedName name="_159__FDSAUDITLINK__" hidden="1">{"fdsup://directions/FAT%20Viewer?VAR:PED=LTM&amp;VAR:AUDIT_MODE=SUMMARY&amp;VAR:PERIOD=FIXED&amp;VAR:AUDIT_ID=00000117&amp;VAR:DATE=20090527&amp;action=UPDATE&amp;creator=factset&amp;DOC_NAME=FAT:FMA_audit_SUMMARY.fat&amp;DISPLAY_STRING=Display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EBITDA&amp;VAR:CHGPERIOD=NA&amp;VAR:FQLFORMULA=FMA_EVAL_EBITDA&amp;VAR:CURRENCY=NA&amp;VAR:P=NA&amp;VAR:V=9.02","7802&amp;VAR:null=.html"}</definedName>
    <definedName name="_1590__FDSAUDITLINK__" localSheetId="1" hidden="1">{"fdsup://directions/FAT%20Viewer?VAR:PED=LTM&amp;VAR:AUDIT_MODE=SUMMARY&amp;VAR:PERIOD=FIXED&amp;VAR:AUDIT_ID=00000117&amp;VAR:DATE=20030918&amp;action=UPDATE&amp;creator=factset&amp;DOC_NAME=FAT:FMA_audit_SUMMARY.fat&amp;DISPLAY_STRING=Display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EBITDA&amp;VAR:CHGPERIOD=NA&amp;VAR:FQLFORMULA=FMA_EVAL_EBITDA&amp;VAR:CURRENCY=NA&amp;VAR:P=NA&amp;VAR:V=12.9","59124&amp;VAR:null=.html"}</definedName>
    <definedName name="_1590__FDSAUDITLINK__" hidden="1">{"fdsup://directions/FAT%20Viewer?VAR:PED=LTM&amp;VAR:AUDIT_MODE=SUMMARY&amp;VAR:PERIOD=FIXED&amp;VAR:AUDIT_ID=00000117&amp;VAR:DATE=20030918&amp;action=UPDATE&amp;creator=factset&amp;DOC_NAME=FAT:FMA_audit_SUMMARY.fat&amp;DISPLAY_STRING=Display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EBITDA&amp;VAR:CHGPERIOD=NA&amp;VAR:FQLFORMULA=FMA_EVAL_EBITDA&amp;VAR:CURRENCY=NA&amp;VAR:P=NA&amp;VAR:V=12.9","59124&amp;VAR:null=.html"}</definedName>
    <definedName name="_1591__FDSAUDITLINK__" localSheetId="1" hidden="1">{"fdsup://directions/FAT%20Viewer?VAR:PED=LTM&amp;VAR:AUDIT_MODE=SUMMARY&amp;VAR:PERIOD=FIXED&amp;VAR:AUDIT_ID=00000117&amp;VAR:DATE=20030917&amp;action=UPDATE&amp;creator=factset&amp;DOC_NAME=FAT:FMA_audit_SUMMARY.fat&amp;DISPLAY_STRING=Display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EBITDA&amp;VAR:CHGPERIOD=NA&amp;VAR:FQLFORMULA=FMA_EVAL_EBITDA&amp;VAR:CURRENCY=NA&amp;VAR:P=NA&amp;VAR:V=12.8","43932&amp;VAR:null=.html"}</definedName>
    <definedName name="_1591__FDSAUDITLINK__" hidden="1">{"fdsup://directions/FAT%20Viewer?VAR:PED=LTM&amp;VAR:AUDIT_MODE=SUMMARY&amp;VAR:PERIOD=FIXED&amp;VAR:AUDIT_ID=00000117&amp;VAR:DATE=20030917&amp;action=UPDATE&amp;creator=factset&amp;DOC_NAME=FAT:FMA_audit_SUMMARY.fat&amp;DISPLAY_STRING=Display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EBITDA&amp;VAR:CHGPERIOD=NA&amp;VAR:FQLFORMULA=FMA_EVAL_EBITDA&amp;VAR:CURRENCY=NA&amp;VAR:P=NA&amp;VAR:V=12.8","43932&amp;VAR:null=.html"}</definedName>
    <definedName name="_1592__FDSAUDITLINK__" localSheetId="1" hidden="1">{"fdsup://directions/FAT%20Viewer?VAR:PED=LTM&amp;VAR:AUDIT_MODE=SUMMARY&amp;VAR:PERIOD=FIXED&amp;VAR:AUDIT_ID=00000117&amp;VAR:DATE=20030916&amp;action=UPDATE&amp;creator=factset&amp;DOC_NAME=FAT:FMA_audit_SUMMARY.fat&amp;DISPLAY_STRING=Display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EBITDA&amp;VAR:CHGPERIOD=NA&amp;VAR:FQLFORMULA=FMA_EVAL_EBITDA&amp;VAR:CURRENCY=NA&amp;VAR:P=NA&amp;VAR:V=12.8","82470&amp;VAR:null=.html"}</definedName>
    <definedName name="_1592__FDSAUDITLINK__" hidden="1">{"fdsup://directions/FAT%20Viewer?VAR:PED=LTM&amp;VAR:AUDIT_MODE=SUMMARY&amp;VAR:PERIOD=FIXED&amp;VAR:AUDIT_ID=00000117&amp;VAR:DATE=20030916&amp;action=UPDATE&amp;creator=factset&amp;DOC_NAME=FAT:FMA_audit_SUMMARY.fat&amp;DISPLAY_STRING=Display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EBITDA&amp;VAR:CHGPERIOD=NA&amp;VAR:FQLFORMULA=FMA_EVAL_EBITDA&amp;VAR:CURRENCY=NA&amp;VAR:P=NA&amp;VAR:V=12.8","82470&amp;VAR:null=.html"}</definedName>
    <definedName name="_1593__FDSAUDITLINK__" localSheetId="1" hidden="1">{"fdsup://directions/FAT%20Viewer?VAR:PED=LTM&amp;VAR:AUDIT_MODE=SUMMARY&amp;VAR:PERIOD=FIXED&amp;VAR:AUDIT_ID=00000117&amp;VAR:DATE=20030915&amp;action=UPDATE&amp;creator=factset&amp;DOC_NAME=FAT:FMA_audit_SUMMARY.fat&amp;DISPLAY_STRING=Display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EBITDA&amp;VAR:CHGPERIOD=NA&amp;VAR:FQLFORMULA=FMA_EVAL_EBITDA&amp;VAR:CURRENCY=NA&amp;VAR:P=NA&amp;VAR:V=12.7","50536&amp;VAR:null=.html"}</definedName>
    <definedName name="_1593__FDSAUDITLINK__" hidden="1">{"fdsup://directions/FAT%20Viewer?VAR:PED=LTM&amp;VAR:AUDIT_MODE=SUMMARY&amp;VAR:PERIOD=FIXED&amp;VAR:AUDIT_ID=00000117&amp;VAR:DATE=20030915&amp;action=UPDATE&amp;creator=factset&amp;DOC_NAME=FAT:FMA_audit_SUMMARY.fat&amp;DISPLAY_STRING=Display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EBITDA&amp;VAR:CHGPERIOD=NA&amp;VAR:FQLFORMULA=FMA_EVAL_EBITDA&amp;VAR:CURRENCY=NA&amp;VAR:P=NA&amp;VAR:V=12.7","50536&amp;VAR:null=.html"}</definedName>
    <definedName name="_1594__FDSAUDITLINK__" localSheetId="1" hidden="1">{"fdsup://directions/FAT%20Viewer?VAR:PED=LTM&amp;VAR:AUDIT_MODE=SUMMARY&amp;VAR:PERIOD=FIXED&amp;VAR:AUDIT_ID=00000117&amp;VAR:DATE=20030912&amp;action=UPDATE&amp;creator=factset&amp;DOC_NAME=FAT:FMA_audit_SUMMARY.fat&amp;DISPLAY_STRING=Display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EBITDA&amp;VAR:CHGPERIOD=NA&amp;VAR:FQLFORMULA=FMA_EVAL_EBITDA&amp;VAR:CURRENCY=NA&amp;VAR:P=NA&amp;VAR:V=12.8","40879&amp;VAR:null=.html"}</definedName>
    <definedName name="_1594__FDSAUDITLINK__" hidden="1">{"fdsup://directions/FAT%20Viewer?VAR:PED=LTM&amp;VAR:AUDIT_MODE=SUMMARY&amp;VAR:PERIOD=FIXED&amp;VAR:AUDIT_ID=00000117&amp;VAR:DATE=20030912&amp;action=UPDATE&amp;creator=factset&amp;DOC_NAME=FAT:FMA_audit_SUMMARY.fat&amp;DISPLAY_STRING=Display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EBITDA&amp;VAR:CHGPERIOD=NA&amp;VAR:FQLFORMULA=FMA_EVAL_EBITDA&amp;VAR:CURRENCY=NA&amp;VAR:P=NA&amp;VAR:V=12.8","40879&amp;VAR:null=.html"}</definedName>
    <definedName name="_1595__FDSAUDITLINK__" localSheetId="1" hidden="1">{"fdsup://directions/FAT%20Viewer?VAR:PED=LTM&amp;VAR:AUDIT_MODE=SUMMARY&amp;VAR:PERIOD=FIXED&amp;VAR:AUDIT_ID=00000117&amp;VAR:DATE=20030911&amp;action=UPDATE&amp;creator=factset&amp;DOC_NAME=FAT:FMA_audit_SUMMARY.fat&amp;DISPLAY_STRING=Display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EBITDA&amp;VAR:CHGPERIOD=NA&amp;VAR:FQLFORMULA=FMA_EVAL_EBITDA&amp;VAR:CURRENCY=NA&amp;VAR:P=NA&amp;VAR:V=12.8","13144&amp;VAR:null=.html"}</definedName>
    <definedName name="_1595__FDSAUDITLINK__" hidden="1">{"fdsup://directions/FAT%20Viewer?VAR:PED=LTM&amp;VAR:AUDIT_MODE=SUMMARY&amp;VAR:PERIOD=FIXED&amp;VAR:AUDIT_ID=00000117&amp;VAR:DATE=20030911&amp;action=UPDATE&amp;creator=factset&amp;DOC_NAME=FAT:FMA_audit_SUMMARY.fat&amp;DISPLAY_STRING=Display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EBITDA&amp;VAR:CHGPERIOD=NA&amp;VAR:FQLFORMULA=FMA_EVAL_EBITDA&amp;VAR:CURRENCY=NA&amp;VAR:P=NA&amp;VAR:V=12.8","13144&amp;VAR:null=.html"}</definedName>
    <definedName name="_1596__FDSAUDITLINK__" localSheetId="1" hidden="1">{"fdsup://directions/FAT%20Viewer?VAR:PED=LTM&amp;VAR:AUDIT_MODE=SUMMARY&amp;VAR:PERIOD=FIXED&amp;VAR:AUDIT_ID=00000117&amp;VAR:DATE=20030910&amp;action=UPDATE&amp;creator=factset&amp;DOC_NAME=FAT:FMA_audit_SUMMARY.fat&amp;DISPLAY_STRING=Display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EBITDA&amp;VAR:CHGPERIOD=NA&amp;VAR:FQLFORMULA=FMA_EVAL_EBITDA&amp;VAR:CURRENCY=NA&amp;VAR:P=NA&amp;VAR:V=12.7","56400&amp;VAR:null=.html"}</definedName>
    <definedName name="_1596__FDSAUDITLINK__" hidden="1">{"fdsup://directions/FAT%20Viewer?VAR:PED=LTM&amp;VAR:AUDIT_MODE=SUMMARY&amp;VAR:PERIOD=FIXED&amp;VAR:AUDIT_ID=00000117&amp;VAR:DATE=20030910&amp;action=UPDATE&amp;creator=factset&amp;DOC_NAME=FAT:FMA_audit_SUMMARY.fat&amp;DISPLAY_STRING=Display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EBITDA&amp;VAR:CHGPERIOD=NA&amp;VAR:FQLFORMULA=FMA_EVAL_EBITDA&amp;VAR:CURRENCY=NA&amp;VAR:P=NA&amp;VAR:V=12.7","56400&amp;VAR:null=.html"}</definedName>
    <definedName name="_1597__FDSAUDITLINK__" localSheetId="1" hidden="1">{"fdsup://directions/FAT%20Viewer?VAR:PED=LTM&amp;VAR:AUDIT_MODE=SUMMARY&amp;VAR:PERIOD=FIXED&amp;VAR:AUDIT_ID=00000117&amp;VAR:DATE=20030909&amp;action=UPDATE&amp;creator=factset&amp;DOC_NAME=FAT:FMA_audit_SUMMARY.fat&amp;DISPLAY_STRING=Display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EBITDA&amp;VAR:CHGPERIOD=NA&amp;VAR:FQLFORMULA=FMA_EVAL_EBITDA&amp;VAR:CURRENCY=NA&amp;VAR:P=NA&amp;VAR:V=12.8","55264&amp;VAR:null=.html"}</definedName>
    <definedName name="_1597__FDSAUDITLINK__" hidden="1">{"fdsup://directions/FAT%20Viewer?VAR:PED=LTM&amp;VAR:AUDIT_MODE=SUMMARY&amp;VAR:PERIOD=FIXED&amp;VAR:AUDIT_ID=00000117&amp;VAR:DATE=20030909&amp;action=UPDATE&amp;creator=factset&amp;DOC_NAME=FAT:FMA_audit_SUMMARY.fat&amp;DISPLAY_STRING=Display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EBITDA&amp;VAR:CHGPERIOD=NA&amp;VAR:FQLFORMULA=FMA_EVAL_EBITDA&amp;VAR:CURRENCY=NA&amp;VAR:P=NA&amp;VAR:V=12.8","55264&amp;VAR:null=.html"}</definedName>
    <definedName name="_1598__FDSAUDITLINK__" localSheetId="1" hidden="1">{"fdsup://directions/FAT%20Viewer?VAR:PED=LTM&amp;VAR:AUDIT_MODE=SUMMARY&amp;VAR:PERIOD=FIXED&amp;VAR:AUDIT_ID=00000117&amp;VAR:DATE=20030908&amp;action=UPDATE&amp;creator=factset&amp;DOC_NAME=FAT:FMA_audit_SUMMARY.fat&amp;DISPLAY_STRING=Display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EBITDA&amp;VAR:CHGPERIOD=NA&amp;VAR:FQLFORMULA=FMA_EVAL_EBITDA&amp;VAR:CURRENCY=NA&amp;VAR:P=NA&amp;VAR:V=12.9","39200&amp;VAR:null=.html"}</definedName>
    <definedName name="_1598__FDSAUDITLINK__" hidden="1">{"fdsup://directions/FAT%20Viewer?VAR:PED=LTM&amp;VAR:AUDIT_MODE=SUMMARY&amp;VAR:PERIOD=FIXED&amp;VAR:AUDIT_ID=00000117&amp;VAR:DATE=20030908&amp;action=UPDATE&amp;creator=factset&amp;DOC_NAME=FAT:FMA_audit_SUMMARY.fat&amp;DISPLAY_STRING=Display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EBITDA&amp;VAR:CHGPERIOD=NA&amp;VAR:FQLFORMULA=FMA_EVAL_EBITDA&amp;VAR:CURRENCY=NA&amp;VAR:P=NA&amp;VAR:V=12.9","39200&amp;VAR:null=.html"}</definedName>
    <definedName name="_1599__FDSAUDITLINK__" localSheetId="1" hidden="1">{"fdsup://directions/FAT%20Viewer?VAR:PED=LTM&amp;VAR:AUDIT_MODE=SUMMARY&amp;VAR:PERIOD=FIXED&amp;VAR:AUDIT_ID=00000117&amp;VAR:DATE=20030905&amp;action=UPDATE&amp;creator=factset&amp;DOC_NAME=FAT:FMA_audit_SUMMARY.fat&amp;DISPLAY_STRING=Display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EBITDA&amp;VAR:CHGPERIOD=NA&amp;VAR:FQLFORMULA=FMA_EVAL_EBITDA&amp;VAR:CURRENCY=NA&amp;VAR:P=NA&amp;VAR:V=12.8","32496&amp;VAR:null=.html"}</definedName>
    <definedName name="_1599__FDSAUDITLINK__" hidden="1">{"fdsup://directions/FAT%20Viewer?VAR:PED=LTM&amp;VAR:AUDIT_MODE=SUMMARY&amp;VAR:PERIOD=FIXED&amp;VAR:AUDIT_ID=00000117&amp;VAR:DATE=20030905&amp;action=UPDATE&amp;creator=factset&amp;DOC_NAME=FAT:FMA_audit_SUMMARY.fat&amp;DISPLAY_STRING=Display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EBITDA&amp;VAR:CHGPERIOD=NA&amp;VAR:FQLFORMULA=FMA_EVAL_EBITDA&amp;VAR:CURRENCY=NA&amp;VAR:P=NA&amp;VAR:V=12.8","32496&amp;VAR:null=.html"}</definedName>
    <definedName name="_16__FDSAUDITLINK__" localSheetId="1" hidden="1">{"fdsup://directions/FAT%20Viewer?VAR:PED=LTM&amp;VAR:AUDIT_MODE=SUMMARY&amp;VAR:PERIOD=FIXED&amp;VAR:AUDIT_ID=00000117&amp;VAR:DATE=20091217&amp;action=UPDATE&amp;creator=factset&amp;DOC_NAME=FAT:FMA_audit_SUMMARY.fat&amp;DISPLAY_STRING=Display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EBITDA&amp;VAR:CHGPERIOD=NA&amp;VAR:FQLFORMULA=FMA_EVAL_EBITDA&amp;VAR:CURRENCY=NA&amp;VAR:P=NA&amp;VAR:V=11.9","31313&amp;VAR:null=.html"}</definedName>
    <definedName name="_16__FDSAUDITLINK__" hidden="1">{"fdsup://directions/FAT%20Viewer?VAR:PED=LTM&amp;VAR:AUDIT_MODE=SUMMARY&amp;VAR:PERIOD=FIXED&amp;VAR:AUDIT_ID=00000117&amp;VAR:DATE=20091217&amp;action=UPDATE&amp;creator=factset&amp;DOC_NAME=FAT:FMA_audit_SUMMARY.fat&amp;DISPLAY_STRING=Display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EBITDA&amp;VAR:CHGPERIOD=NA&amp;VAR:FQLFORMULA=FMA_EVAL_EBITDA&amp;VAR:CURRENCY=NA&amp;VAR:P=NA&amp;VAR:V=11.9","31313&amp;VAR:null=.html"}</definedName>
    <definedName name="_160__FDSAUDITLINK__" localSheetId="1" hidden="1">{"fdsup://directions/FAT%20Viewer?VAR:PED=LTM&amp;VAR:AUDIT_MODE=SUMMARY&amp;VAR:PERIOD=FIXED&amp;VAR:AUDIT_ID=00000117&amp;VAR:DATE=20090526&amp;action=UPDATE&amp;creator=factset&amp;DOC_NAME=FAT:FMA_audit_SUMMARY.fat&amp;DISPLAY_STRING=Display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EBITDA&amp;VAR:CHGPERIOD=NA&amp;VAR:FQLFORMULA=FMA_EVAL_EBITDA&amp;VAR:CURRENCY=NA&amp;VAR:P=NA&amp;VAR:V=9.13","6826&amp;VAR:null=.html"}</definedName>
    <definedName name="_160__FDSAUDITLINK__" hidden="1">{"fdsup://directions/FAT%20Viewer?VAR:PED=LTM&amp;VAR:AUDIT_MODE=SUMMARY&amp;VAR:PERIOD=FIXED&amp;VAR:AUDIT_ID=00000117&amp;VAR:DATE=20090526&amp;action=UPDATE&amp;creator=factset&amp;DOC_NAME=FAT:FMA_audit_SUMMARY.fat&amp;DISPLAY_STRING=Display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EBITDA&amp;VAR:CHGPERIOD=NA&amp;VAR:FQLFORMULA=FMA_EVAL_EBITDA&amp;VAR:CURRENCY=NA&amp;VAR:P=NA&amp;VAR:V=9.13","6826&amp;VAR:null=.html"}</definedName>
    <definedName name="_1600__FDSAUDITLINK__" localSheetId="1" hidden="1">{"fdsup://directions/FAT%20Viewer?VAR:PED=LTM&amp;VAR:AUDIT_MODE=SUMMARY&amp;VAR:PERIOD=FIXED&amp;VAR:AUDIT_ID=00000117&amp;VAR:DATE=20030904&amp;action=UPDATE&amp;creator=factset&amp;DOC_NAME=FAT:FMA_audit_SUMMARY.fat&amp;DISPLAY_STRING=Display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EBITDA&amp;VAR:CHGPERIOD=NA&amp;VAR:FQLFORMULA=FMA_EVAL_EBITDA&amp;VAR:CURRENCY=NA&amp;VAR:P=NA&amp;VAR:V=12.9","01136&amp;VAR:null=.html"}</definedName>
    <definedName name="_1600__FDSAUDITLINK__" hidden="1">{"fdsup://directions/FAT%20Viewer?VAR:PED=LTM&amp;VAR:AUDIT_MODE=SUMMARY&amp;VAR:PERIOD=FIXED&amp;VAR:AUDIT_ID=00000117&amp;VAR:DATE=20030904&amp;action=UPDATE&amp;creator=factset&amp;DOC_NAME=FAT:FMA_audit_SUMMARY.fat&amp;DISPLAY_STRING=Display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EBITDA&amp;VAR:CHGPERIOD=NA&amp;VAR:FQLFORMULA=FMA_EVAL_EBITDA&amp;VAR:CURRENCY=NA&amp;VAR:P=NA&amp;VAR:V=12.9","01136&amp;VAR:null=.html"}</definedName>
    <definedName name="_1601__FDSAUDITLINK__" localSheetId="1" hidden="1">{"fdsup://directions/FAT%20Viewer?VAR:PED=LTM&amp;VAR:AUDIT_MODE=SUMMARY&amp;VAR:PERIOD=FIXED&amp;VAR:AUDIT_ID=00000117&amp;VAR:DATE=20030903&amp;action=UPDATE&amp;creator=factset&amp;DOC_NAME=FAT:FMA_audit_SUMMARY.fat&amp;DISPLAY_STRING=Display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EBITDA&amp;VAR:CHGPERIOD=NA&amp;VAR:FQLFORMULA=FMA_EVAL_EBITDA&amp;VAR:CURRENCY=NA&amp;VAR:P=NA&amp;VAR:V=12.8","74547&amp;VAR:null=.html"}</definedName>
    <definedName name="_1601__FDSAUDITLINK__" hidden="1">{"fdsup://directions/FAT%20Viewer?VAR:PED=LTM&amp;VAR:AUDIT_MODE=SUMMARY&amp;VAR:PERIOD=FIXED&amp;VAR:AUDIT_ID=00000117&amp;VAR:DATE=20030903&amp;action=UPDATE&amp;creator=factset&amp;DOC_NAME=FAT:FMA_audit_SUMMARY.fat&amp;DISPLAY_STRING=Display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EBITDA&amp;VAR:CHGPERIOD=NA&amp;VAR:FQLFORMULA=FMA_EVAL_EBITDA&amp;VAR:CURRENCY=NA&amp;VAR:P=NA&amp;VAR:V=12.8","74547&amp;VAR:null=.html"}</definedName>
    <definedName name="_1602__FDSAUDITLINK__" localSheetId="1" hidden="1">{"fdsup://directions/FAT%20Viewer?VAR:PED=LTM&amp;VAR:AUDIT_MODE=SUMMARY&amp;VAR:PERIOD=FIXED&amp;VAR:AUDIT_ID=00000117&amp;VAR:DATE=20030902&amp;action=UPDATE&amp;creator=factset&amp;DOC_NAME=FAT:FMA_audit_SUMMARY.fat&amp;DISPLAY_STRING=Display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EBITDA&amp;VAR:CHGPERIOD=NA&amp;VAR:FQLFORMULA=FMA_EVAL_EBITDA&amp;VAR:CURRENCY=NA&amp;VAR:P=NA&amp;VAR:V=12.8","41953&amp;VAR:null=.html"}</definedName>
    <definedName name="_1602__FDSAUDITLINK__" hidden="1">{"fdsup://directions/FAT%20Viewer?VAR:PED=LTM&amp;VAR:AUDIT_MODE=SUMMARY&amp;VAR:PERIOD=FIXED&amp;VAR:AUDIT_ID=00000117&amp;VAR:DATE=20030902&amp;action=UPDATE&amp;creator=factset&amp;DOC_NAME=FAT:FMA_audit_SUMMARY.fat&amp;DISPLAY_STRING=Display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EBITDA&amp;VAR:CHGPERIOD=NA&amp;VAR:FQLFORMULA=FMA_EVAL_EBITDA&amp;VAR:CURRENCY=NA&amp;VAR:P=NA&amp;VAR:V=12.8","41953&amp;VAR:null=.html"}</definedName>
    <definedName name="_1603__FDSAUDITLINK__" localSheetId="1" hidden="1">{"fdsup://directions/FAT%20Viewer?VAR:PED=LTM&amp;VAR:AUDIT_MODE=SUMMARY&amp;VAR:PERIOD=FIXED&amp;VAR:AUDIT_ID=00000117&amp;VAR:DATE=20030829&amp;action=UPDATE&amp;creator=factset&amp;DOC_NAME=FAT:FMA_audit_SUMMARY.fat&amp;DISPLAY_STRING=Display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EBITDA&amp;VAR:CHGPERIOD=NA&amp;VAR:FQLFORMULA=FMA_EVAL_EBITDA&amp;VAR:CURRENCY=NA&amp;VAR:P=NA&amp;VAR:V=12.7","10485&amp;VAR:null=.html"}</definedName>
    <definedName name="_1603__FDSAUDITLINK__" hidden="1">{"fdsup://directions/FAT%20Viewer?VAR:PED=LTM&amp;VAR:AUDIT_MODE=SUMMARY&amp;VAR:PERIOD=FIXED&amp;VAR:AUDIT_ID=00000117&amp;VAR:DATE=20030829&amp;action=UPDATE&amp;creator=factset&amp;DOC_NAME=FAT:FMA_audit_SUMMARY.fat&amp;DISPLAY_STRING=Display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EBITDA&amp;VAR:CHGPERIOD=NA&amp;VAR:FQLFORMULA=FMA_EVAL_EBITDA&amp;VAR:CURRENCY=NA&amp;VAR:P=NA&amp;VAR:V=12.7","10485&amp;VAR:null=.html"}</definedName>
    <definedName name="_1604__FDSAUDITLINK__" localSheetId="1" hidden="1">{"fdsup://directions/FAT%20Viewer?VAR:PED=LTM&amp;VAR:AUDIT_MODE=SUMMARY&amp;VAR:PERIOD=FIXED&amp;VAR:AUDIT_ID=00000117&amp;VAR:DATE=20030828&amp;action=UPDATE&amp;creator=factset&amp;DOC_NAME=FAT:FMA_audit_SUMMARY.fat&amp;DISPLAY_STRING=Display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EBITDA&amp;VAR:CHGPERIOD=NA&amp;VAR:FQLFORMULA=FMA_EVAL_EBITDA&amp;VAR:CURRENCY=NA&amp;VAR:P=NA&amp;VAR:V=12.6","71451&amp;VAR:null=.html"}</definedName>
    <definedName name="_1604__FDSAUDITLINK__" hidden="1">{"fdsup://directions/FAT%20Viewer?VAR:PED=LTM&amp;VAR:AUDIT_MODE=SUMMARY&amp;VAR:PERIOD=FIXED&amp;VAR:AUDIT_ID=00000117&amp;VAR:DATE=20030828&amp;action=UPDATE&amp;creator=factset&amp;DOC_NAME=FAT:FMA_audit_SUMMARY.fat&amp;DISPLAY_STRING=Display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EBITDA&amp;VAR:CHGPERIOD=NA&amp;VAR:FQLFORMULA=FMA_EVAL_EBITDA&amp;VAR:CURRENCY=NA&amp;VAR:P=NA&amp;VAR:V=12.6","71451&amp;VAR:null=.html"}</definedName>
    <definedName name="_1605__FDSAUDITLINK__" localSheetId="1" hidden="1">{"fdsup://directions/FAT%20Viewer?VAR:PED=LTM&amp;VAR:AUDIT_MODE=SUMMARY&amp;VAR:PERIOD=FIXED&amp;VAR:AUDIT_ID=00000117&amp;VAR:DATE=20030827&amp;action=UPDATE&amp;creator=factset&amp;DOC_NAME=FAT:FMA_audit_SUMMARY.fat&amp;DISPLAY_STRING=Display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EBITDA&amp;VAR:CHGPERIOD=NA&amp;VAR:FQLFORMULA=FMA_EVAL_EBITDA&amp;VAR:CURRENCY=NA&amp;VAR:P=NA&amp;VAR:V=12.6","14084&amp;VAR:null=.html"}</definedName>
    <definedName name="_1605__FDSAUDITLINK__" hidden="1">{"fdsup://directions/FAT%20Viewer?VAR:PED=LTM&amp;VAR:AUDIT_MODE=SUMMARY&amp;VAR:PERIOD=FIXED&amp;VAR:AUDIT_ID=00000117&amp;VAR:DATE=20030827&amp;action=UPDATE&amp;creator=factset&amp;DOC_NAME=FAT:FMA_audit_SUMMARY.fat&amp;DISPLAY_STRING=Display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EBITDA&amp;VAR:CHGPERIOD=NA&amp;VAR:FQLFORMULA=FMA_EVAL_EBITDA&amp;VAR:CURRENCY=NA&amp;VAR:P=NA&amp;VAR:V=12.6","14084&amp;VAR:null=.html"}</definedName>
    <definedName name="_1606__FDSAUDITLINK__" localSheetId="1" hidden="1">{"fdsup://directions/FAT%20Viewer?VAR:PED=LTM&amp;VAR:AUDIT_MODE=SUMMARY&amp;VAR:PERIOD=FIXED&amp;VAR:AUDIT_ID=00000117&amp;VAR:DATE=20030826&amp;action=UPDATE&amp;creator=factset&amp;DOC_NAME=FAT:FMA_audit_SUMMARY.fat&amp;DISPLAY_STRING=Display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EBITDA&amp;VAR:CHGPERIOD=NA&amp;VAR:FQLFORMULA=FMA_EVAL_EBITDA&amp;VAR:CURRENCY=NA&amp;VAR:P=NA&amp;VAR:V=12.6","03541&amp;VAR:null=.html"}</definedName>
    <definedName name="_1606__FDSAUDITLINK__" hidden="1">{"fdsup://directions/FAT%20Viewer?VAR:PED=LTM&amp;VAR:AUDIT_MODE=SUMMARY&amp;VAR:PERIOD=FIXED&amp;VAR:AUDIT_ID=00000117&amp;VAR:DATE=20030826&amp;action=UPDATE&amp;creator=factset&amp;DOC_NAME=FAT:FMA_audit_SUMMARY.fat&amp;DISPLAY_STRING=Display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EBITDA&amp;VAR:CHGPERIOD=NA&amp;VAR:FQLFORMULA=FMA_EVAL_EBITDA&amp;VAR:CURRENCY=NA&amp;VAR:P=NA&amp;VAR:V=12.6","03541&amp;VAR:null=.html"}</definedName>
    <definedName name="_1607__FDSAUDITLINK__" localSheetId="1" hidden="1">{"fdsup://directions/FAT%20Viewer?VAR:PED=LTM&amp;VAR:AUDIT_MODE=SUMMARY&amp;VAR:PERIOD=FIXED&amp;VAR:AUDIT_ID=00000117&amp;VAR:DATE=20030825&amp;action=UPDATE&amp;creator=factset&amp;DOC_NAME=FAT:FMA_audit_SUMMARY.fat&amp;DISPLAY_STRING=Display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EBITDA&amp;VAR:CHGPERIOD=NA&amp;VAR:FQLFORMULA=FMA_EVAL_EBITDA&amp;VAR:CURRENCY=NA&amp;VAR:P=NA&amp;VAR:V=12.5","77080&amp;VAR:null=.html"}</definedName>
    <definedName name="_1607__FDSAUDITLINK__" hidden="1">{"fdsup://directions/FAT%20Viewer?VAR:PED=LTM&amp;VAR:AUDIT_MODE=SUMMARY&amp;VAR:PERIOD=FIXED&amp;VAR:AUDIT_ID=00000117&amp;VAR:DATE=20030825&amp;action=UPDATE&amp;creator=factset&amp;DOC_NAME=FAT:FMA_audit_SUMMARY.fat&amp;DISPLAY_STRING=Display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EBITDA&amp;VAR:CHGPERIOD=NA&amp;VAR:FQLFORMULA=FMA_EVAL_EBITDA&amp;VAR:CURRENCY=NA&amp;VAR:P=NA&amp;VAR:V=12.5","77080&amp;VAR:null=.html"}</definedName>
    <definedName name="_1608__FDSAUDITLINK__" localSheetId="1" hidden="1">{"fdsup://directions/FAT%20Viewer?VAR:PED=LTM&amp;VAR:AUDIT_MODE=SUMMARY&amp;VAR:PERIOD=FIXED&amp;VAR:AUDIT_ID=00000117&amp;VAR:DATE=20030822&amp;action=UPDATE&amp;creator=factset&amp;DOC_NAME=FAT:FMA_audit_SUMMARY.fat&amp;DISPLAY_STRING=Display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EBITDA&amp;VAR:CHGPERIOD=NA&amp;VAR:FQLFORMULA=FMA_EVAL_EBITDA&amp;VAR:CURRENCY=NA&amp;VAR:P=NA&amp;VAR:V=12.5","71436&amp;VAR:null=.html"}</definedName>
    <definedName name="_1608__FDSAUDITLINK__" hidden="1">{"fdsup://directions/FAT%20Viewer?VAR:PED=LTM&amp;VAR:AUDIT_MODE=SUMMARY&amp;VAR:PERIOD=FIXED&amp;VAR:AUDIT_ID=00000117&amp;VAR:DATE=20030822&amp;action=UPDATE&amp;creator=factset&amp;DOC_NAME=FAT:FMA_audit_SUMMARY.fat&amp;DISPLAY_STRING=Display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EBITDA&amp;VAR:CHGPERIOD=NA&amp;VAR:FQLFORMULA=FMA_EVAL_EBITDA&amp;VAR:CURRENCY=NA&amp;VAR:P=NA&amp;VAR:V=12.5","71436&amp;VAR:null=.html"}</definedName>
    <definedName name="_1609__FDSAUDITLINK__" localSheetId="1" hidden="1">{"fdsup://directions/FAT%20Viewer?VAR:PED=LTM&amp;VAR:AUDIT_MODE=SUMMARY&amp;VAR:PERIOD=FIXED&amp;VAR:AUDIT_ID=00000117&amp;VAR:DATE=20030821&amp;action=UPDATE&amp;creator=factset&amp;DOC_NAME=FAT:FMA_audit_SUMMARY.fat&amp;DISPLAY_STRING=Display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EBITDA&amp;VAR:CHGPERIOD=NA&amp;VAR:FQLFORMULA=FMA_EVAL_EBITDA&amp;VAR:CURRENCY=NA&amp;VAR:P=NA&amp;VAR:V=12.6","55405&amp;VAR:null=.html"}</definedName>
    <definedName name="_1609__FDSAUDITLINK__" hidden="1">{"fdsup://directions/FAT%20Viewer?VAR:PED=LTM&amp;VAR:AUDIT_MODE=SUMMARY&amp;VAR:PERIOD=FIXED&amp;VAR:AUDIT_ID=00000117&amp;VAR:DATE=20030821&amp;action=UPDATE&amp;creator=factset&amp;DOC_NAME=FAT:FMA_audit_SUMMARY.fat&amp;DISPLAY_STRING=Display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EBITDA&amp;VAR:CHGPERIOD=NA&amp;VAR:FQLFORMULA=FMA_EVAL_EBITDA&amp;VAR:CURRENCY=NA&amp;VAR:P=NA&amp;VAR:V=12.6","55405&amp;VAR:null=.html"}</definedName>
    <definedName name="_161__FDSAUDITLINK__" localSheetId="1" hidden="1">{"fdsup://directions/FAT%20Viewer?VAR:PED=LTM&amp;VAR:AUDIT_MODE=SUMMARY&amp;VAR:PERIOD=FIXED&amp;VAR:AUDIT_ID=00000117&amp;VAR:DATE=20090522&amp;action=UPDATE&amp;creator=factset&amp;DOC_NAME=FAT:FMA_audit_SUMMARY.fat&amp;DISPLAY_STRING=Display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EBITDA&amp;VAR:CHGPERIOD=NA&amp;VAR:FQLFORMULA=FMA_EVAL_EBITDA&amp;VAR:CURRENCY=NA&amp;VAR:P=NA&amp;VAR:V=8.97","9033&amp;VAR:null=.html"}</definedName>
    <definedName name="_161__FDSAUDITLINK__" hidden="1">{"fdsup://directions/FAT%20Viewer?VAR:PED=LTM&amp;VAR:AUDIT_MODE=SUMMARY&amp;VAR:PERIOD=FIXED&amp;VAR:AUDIT_ID=00000117&amp;VAR:DATE=20090522&amp;action=UPDATE&amp;creator=factset&amp;DOC_NAME=FAT:FMA_audit_SUMMARY.fat&amp;DISPLAY_STRING=Display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EBITDA&amp;VAR:CHGPERIOD=NA&amp;VAR:FQLFORMULA=FMA_EVAL_EBITDA&amp;VAR:CURRENCY=NA&amp;VAR:P=NA&amp;VAR:V=8.97","9033&amp;VAR:null=.html"}</definedName>
    <definedName name="_1610__FDSAUDITLINK__" localSheetId="1" hidden="1">{"fdsup://directions/FAT%20Viewer?VAR:PED=LTM&amp;VAR:AUDIT_MODE=SUMMARY&amp;VAR:PERIOD=FIXED&amp;VAR:AUDIT_ID=00000117&amp;VAR:DATE=20030820&amp;action=UPDATE&amp;creator=factset&amp;DOC_NAME=FAT:FMA_audit_SUMMARY.fat&amp;DISPLAY_STRING=Display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EBITDA&amp;VAR:CHGPERIOD=NA&amp;VAR:FQLFORMULA=FMA_EVAL_EBITDA&amp;VAR:CURRENCY=NA&amp;VAR:P=NA&amp;VAR:V=12.6","07900&amp;VAR:null=.html"}</definedName>
    <definedName name="_1610__FDSAUDITLINK__" hidden="1">{"fdsup://directions/FAT%20Viewer?VAR:PED=LTM&amp;VAR:AUDIT_MODE=SUMMARY&amp;VAR:PERIOD=FIXED&amp;VAR:AUDIT_ID=00000117&amp;VAR:DATE=20030820&amp;action=UPDATE&amp;creator=factset&amp;DOC_NAME=FAT:FMA_audit_SUMMARY.fat&amp;DISPLAY_STRING=Display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EBITDA&amp;VAR:CHGPERIOD=NA&amp;VAR:FQLFORMULA=FMA_EVAL_EBITDA&amp;VAR:CURRENCY=NA&amp;VAR:P=NA&amp;VAR:V=12.6","07900&amp;VAR:null=.html"}</definedName>
    <definedName name="_1611__FDSAUDITLINK__" localSheetId="1" hidden="1">{"fdsup://directions/FAT%20Viewer?VAR:PED=LTM&amp;VAR:AUDIT_MODE=SUMMARY&amp;VAR:PERIOD=FIXED&amp;VAR:AUDIT_ID=00000117&amp;VAR:DATE=20030819&amp;action=UPDATE&amp;creator=factset&amp;DOC_NAME=FAT:FMA_audit_SUMMARY.fat&amp;DISPLAY_STRING=Display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EBITDA&amp;VAR:CHGPERIOD=NA&amp;VAR:FQLFORMULA=FMA_EVAL_EBITDA&amp;VAR:CURRENCY=NA&amp;VAR:P=NA&amp;VAR:V=12.6","23216&amp;VAR:null=.html"}</definedName>
    <definedName name="_1611__FDSAUDITLINK__" hidden="1">{"fdsup://directions/FAT%20Viewer?VAR:PED=LTM&amp;VAR:AUDIT_MODE=SUMMARY&amp;VAR:PERIOD=FIXED&amp;VAR:AUDIT_ID=00000117&amp;VAR:DATE=20030819&amp;action=UPDATE&amp;creator=factset&amp;DOC_NAME=FAT:FMA_audit_SUMMARY.fat&amp;DISPLAY_STRING=Display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EBITDA&amp;VAR:CHGPERIOD=NA&amp;VAR:FQLFORMULA=FMA_EVAL_EBITDA&amp;VAR:CURRENCY=NA&amp;VAR:P=NA&amp;VAR:V=12.6","23216&amp;VAR:null=.html"}</definedName>
    <definedName name="_1612__FDSAUDITLINK__" localSheetId="1" hidden="1">{"fdsup://directions/FAT%20Viewer?VAR:PED=LTM&amp;VAR:AUDIT_MODE=SUMMARY&amp;VAR:PERIOD=FIXED&amp;VAR:AUDIT_ID=00000117&amp;VAR:DATE=20030818&amp;action=UPDATE&amp;creator=factset&amp;DOC_NAME=FAT:FMA_audit_SUMMARY.fat&amp;DISPLAY_STRING=Display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EBITDA&amp;VAR:CHGPERIOD=NA&amp;VAR:FQLFORMULA=FMA_EVAL_EBITDA&amp;VAR:CURRENCY=NA&amp;VAR:P=NA&amp;VAR:V=12.5","93158&amp;VAR:null=.html"}</definedName>
    <definedName name="_1612__FDSAUDITLINK__" hidden="1">{"fdsup://directions/FAT%20Viewer?VAR:PED=LTM&amp;VAR:AUDIT_MODE=SUMMARY&amp;VAR:PERIOD=FIXED&amp;VAR:AUDIT_ID=00000117&amp;VAR:DATE=20030818&amp;action=UPDATE&amp;creator=factset&amp;DOC_NAME=FAT:FMA_audit_SUMMARY.fat&amp;DISPLAY_STRING=Display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EBITDA&amp;VAR:CHGPERIOD=NA&amp;VAR:FQLFORMULA=FMA_EVAL_EBITDA&amp;VAR:CURRENCY=NA&amp;VAR:P=NA&amp;VAR:V=12.5","93158&amp;VAR:null=.html"}</definedName>
    <definedName name="_1613__FDSAUDITLINK__" localSheetId="1" hidden="1">{"fdsup://directions/FAT%20Viewer?VAR:PED=LTM&amp;VAR:AUDIT_MODE=SUMMARY&amp;VAR:PERIOD=FIXED&amp;VAR:AUDIT_ID=00000117&amp;VAR:DATE=20030815&amp;action=UPDATE&amp;creator=factset&amp;DOC_NAME=FAT:FMA_audit_SUMMARY.fat&amp;DISPLAY_STRING=Display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EBITDA&amp;VAR:CHGPERIOD=NA&amp;VAR:FQLFORMULA=FMA_EVAL_EBITDA&amp;VAR:CURRENCY=NA&amp;VAR:P=NA&amp;VAR:V=12.4","92388&amp;VAR:null=.html"}</definedName>
    <definedName name="_1613__FDSAUDITLINK__" hidden="1">{"fdsup://directions/FAT%20Viewer?VAR:PED=LTM&amp;VAR:AUDIT_MODE=SUMMARY&amp;VAR:PERIOD=FIXED&amp;VAR:AUDIT_ID=00000117&amp;VAR:DATE=20030815&amp;action=UPDATE&amp;creator=factset&amp;DOC_NAME=FAT:FMA_audit_SUMMARY.fat&amp;DISPLAY_STRING=Display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EBITDA&amp;VAR:CHGPERIOD=NA&amp;VAR:FQLFORMULA=FMA_EVAL_EBITDA&amp;VAR:CURRENCY=NA&amp;VAR:P=NA&amp;VAR:V=12.4","92388&amp;VAR:null=.html"}</definedName>
    <definedName name="_1614__FDSAUDITLINK__" localSheetId="1" hidden="1">{"fdsup://directions/FAT%20Viewer?VAR:PED=LTM&amp;VAR:AUDIT_MODE=SUMMARY&amp;VAR:PERIOD=FIXED&amp;VAR:AUDIT_ID=00000117&amp;VAR:DATE=20030814&amp;action=UPDATE&amp;creator=factset&amp;DOC_NAME=FAT:FMA_audit_SUMMARY.fat&amp;DISPLAY_STRING=Display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EBITDA&amp;VAR:CHGPERIOD=NA&amp;VAR:FQLFORMULA=FMA_EVAL_EBITDA&amp;VAR:CURRENCY=NA&amp;VAR:P=NA&amp;VAR:V=12.4","77499&amp;VAR:null=.html"}</definedName>
    <definedName name="_1614__FDSAUDITLINK__" hidden="1">{"fdsup://directions/FAT%20Viewer?VAR:PED=LTM&amp;VAR:AUDIT_MODE=SUMMARY&amp;VAR:PERIOD=FIXED&amp;VAR:AUDIT_ID=00000117&amp;VAR:DATE=20030814&amp;action=UPDATE&amp;creator=factset&amp;DOC_NAME=FAT:FMA_audit_SUMMARY.fat&amp;DISPLAY_STRING=Display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EBITDA&amp;VAR:CHGPERIOD=NA&amp;VAR:FQLFORMULA=FMA_EVAL_EBITDA&amp;VAR:CURRENCY=NA&amp;VAR:P=NA&amp;VAR:V=12.4","77499&amp;VAR:null=.html"}</definedName>
    <definedName name="_1615__FDSAUDITLINK__" localSheetId="1" hidden="1">{"fdsup://directions/FAT%20Viewer?VAR:PED=LTM&amp;VAR:AUDIT_MODE=SUMMARY&amp;VAR:PERIOD=FIXED&amp;VAR:AUDIT_ID=00000117&amp;VAR:DATE=20030813&amp;action=UPDATE&amp;creator=factset&amp;DOC_NAME=FAT:FMA_audit_SUMMARY.fat&amp;DISPLAY_STRING=Display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EBITDA&amp;VAR:CHGPERIOD=NA&amp;VAR:FQLFORMULA=FMA_EVAL_EBITDA&amp;VAR:CURRENCY=NA&amp;VAR:P=NA&amp;VAR:V=12.4","28716&amp;VAR:null=.html"}</definedName>
    <definedName name="_1615__FDSAUDITLINK__" hidden="1">{"fdsup://directions/FAT%20Viewer?VAR:PED=LTM&amp;VAR:AUDIT_MODE=SUMMARY&amp;VAR:PERIOD=FIXED&amp;VAR:AUDIT_ID=00000117&amp;VAR:DATE=20030813&amp;action=UPDATE&amp;creator=factset&amp;DOC_NAME=FAT:FMA_audit_SUMMARY.fat&amp;DISPLAY_STRING=Display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EBITDA&amp;VAR:CHGPERIOD=NA&amp;VAR:FQLFORMULA=FMA_EVAL_EBITDA&amp;VAR:CURRENCY=NA&amp;VAR:P=NA&amp;VAR:V=12.4","28716&amp;VAR:null=.html"}</definedName>
    <definedName name="_1616__FDSAUDITLINK__" localSheetId="1" hidden="1">{"fdsup://directions/FAT%20Viewer?VAR:PED=LTM&amp;VAR:AUDIT_MODE=SUMMARY&amp;VAR:PERIOD=FIXED&amp;VAR:AUDIT_ID=00000117&amp;VAR:DATE=20030812&amp;action=UPDATE&amp;creator=factset&amp;DOC_NAME=FAT:FMA_audit_SUMMARY.fat&amp;DISPLAY_STRING=Display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EBITDA&amp;VAR:CHGPERIOD=NA&amp;VAR:FQLFORMULA=FMA_EVAL_EBITDA&amp;VAR:CURRENCY=NA&amp;VAR:P=NA&amp;VAR:V=12.6","99940&amp;VAR:null=.html"}</definedName>
    <definedName name="_1616__FDSAUDITLINK__" hidden="1">{"fdsup://directions/FAT%20Viewer?VAR:PED=LTM&amp;VAR:AUDIT_MODE=SUMMARY&amp;VAR:PERIOD=FIXED&amp;VAR:AUDIT_ID=00000117&amp;VAR:DATE=20030812&amp;action=UPDATE&amp;creator=factset&amp;DOC_NAME=FAT:FMA_audit_SUMMARY.fat&amp;DISPLAY_STRING=Display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EBITDA&amp;VAR:CHGPERIOD=NA&amp;VAR:FQLFORMULA=FMA_EVAL_EBITDA&amp;VAR:CURRENCY=NA&amp;VAR:P=NA&amp;VAR:V=12.6","99940&amp;VAR:null=.html"}</definedName>
    <definedName name="_1617__FDSAUDITLINK__" localSheetId="1" hidden="1">{"fdsup://directions/FAT%20Viewer?VAR:PED=LTM&amp;VAR:AUDIT_MODE=SUMMARY&amp;VAR:PERIOD=FIXED&amp;VAR:AUDIT_ID=00000117&amp;VAR:DATE=20030811&amp;action=UPDATE&amp;creator=factset&amp;DOC_NAME=FAT:FMA_audit_SUMMARY.fat&amp;DISPLAY_STRING=Display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EBITDA&amp;VAR:CHGPERIOD=NA&amp;VAR:FQLFORMULA=FMA_EVAL_EBITDA&amp;VAR:CURRENCY=NA&amp;VAR:P=NA&amp;VAR:V=12.6","08725&amp;VAR:null=.html"}</definedName>
    <definedName name="_1617__FDSAUDITLINK__" hidden="1">{"fdsup://directions/FAT%20Viewer?VAR:PED=LTM&amp;VAR:AUDIT_MODE=SUMMARY&amp;VAR:PERIOD=FIXED&amp;VAR:AUDIT_ID=00000117&amp;VAR:DATE=20030811&amp;action=UPDATE&amp;creator=factset&amp;DOC_NAME=FAT:FMA_audit_SUMMARY.fat&amp;DISPLAY_STRING=Display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EBITDA&amp;VAR:CHGPERIOD=NA&amp;VAR:FQLFORMULA=FMA_EVAL_EBITDA&amp;VAR:CURRENCY=NA&amp;VAR:P=NA&amp;VAR:V=12.6","08725&amp;VAR:null=.html"}</definedName>
    <definedName name="_1618__FDSAUDITLINK__" localSheetId="1" hidden="1">{"fdsup://directions/FAT%20Viewer?VAR:PED=LTM&amp;VAR:AUDIT_MODE=SUMMARY&amp;VAR:PERIOD=FIXED&amp;VAR:AUDIT_ID=00000117&amp;VAR:DATE=20030808&amp;action=UPDATE&amp;creator=factset&amp;DOC_NAME=FAT:FMA_audit_SUMMARY.fat&amp;DISPLAY_STRING=Display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EBITDA&amp;VAR:CHGPERIOD=NA&amp;VAR:FQLFORMULA=FMA_EVAL_EBITDA&amp;VAR:CURRENCY=NA&amp;VAR:P=NA&amp;VAR:V=12.5","71952&amp;VAR:null=.html"}</definedName>
    <definedName name="_1618__FDSAUDITLINK__" hidden="1">{"fdsup://directions/FAT%20Viewer?VAR:PED=LTM&amp;VAR:AUDIT_MODE=SUMMARY&amp;VAR:PERIOD=FIXED&amp;VAR:AUDIT_ID=00000117&amp;VAR:DATE=20030808&amp;action=UPDATE&amp;creator=factset&amp;DOC_NAME=FAT:FMA_audit_SUMMARY.fat&amp;DISPLAY_STRING=Display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EBITDA&amp;VAR:CHGPERIOD=NA&amp;VAR:FQLFORMULA=FMA_EVAL_EBITDA&amp;VAR:CURRENCY=NA&amp;VAR:P=NA&amp;VAR:V=12.5","71952&amp;VAR:null=.html"}</definedName>
    <definedName name="_1619__FDSAUDITLINK__" localSheetId="1" hidden="1">{"fdsup://directions/FAT%20Viewer?VAR:PED=LTM&amp;VAR:AUDIT_MODE=SUMMARY&amp;VAR:PERIOD=FIXED&amp;VAR:AUDIT_ID=00000117&amp;VAR:DATE=20030807&amp;action=UPDATE&amp;creator=factset&amp;DOC_NAME=FAT:FMA_audit_SUMMARY.fat&amp;DISPLAY_STRING=Display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EBITDA&amp;VAR:CHGPERIOD=NA&amp;VAR:FQLFORMULA=FMA_EVAL_EBITDA&amp;VAR:CURRENCY=NA&amp;VAR:P=NA&amp;VAR:V=12.5","52753&amp;VAR:null=.html"}</definedName>
    <definedName name="_1619__FDSAUDITLINK__" hidden="1">{"fdsup://directions/FAT%20Viewer?VAR:PED=LTM&amp;VAR:AUDIT_MODE=SUMMARY&amp;VAR:PERIOD=FIXED&amp;VAR:AUDIT_ID=00000117&amp;VAR:DATE=20030807&amp;action=UPDATE&amp;creator=factset&amp;DOC_NAME=FAT:FMA_audit_SUMMARY.fat&amp;DISPLAY_STRING=Display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EBITDA&amp;VAR:CHGPERIOD=NA&amp;VAR:FQLFORMULA=FMA_EVAL_EBITDA&amp;VAR:CURRENCY=NA&amp;VAR:P=NA&amp;VAR:V=12.5","52753&amp;VAR:null=.html"}</definedName>
    <definedName name="_162__FDSAUDITLINK__" localSheetId="1" hidden="1">{"fdsup://directions/FAT%20Viewer?VAR:PED=LTM&amp;VAR:AUDIT_MODE=SUMMARY&amp;VAR:PERIOD=FIXED&amp;VAR:AUDIT_ID=00000117&amp;VAR:DATE=20090521&amp;action=UPDATE&amp;creator=factset&amp;DOC_NAME=FAT:FMA_audit_SUMMARY.fat&amp;DISPLAY_STRING=Display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EBITDA&amp;VAR:CHGPERIOD=NA&amp;VAR:FQLFORMULA=FMA_EVAL_EBITDA&amp;VAR:CURRENCY=NA&amp;VAR:P=NA&amp;VAR:V=8.97","8044&amp;VAR:null=.html"}</definedName>
    <definedName name="_162__FDSAUDITLINK__" hidden="1">{"fdsup://directions/FAT%20Viewer?VAR:PED=LTM&amp;VAR:AUDIT_MODE=SUMMARY&amp;VAR:PERIOD=FIXED&amp;VAR:AUDIT_ID=00000117&amp;VAR:DATE=20090521&amp;action=UPDATE&amp;creator=factset&amp;DOC_NAME=FAT:FMA_audit_SUMMARY.fat&amp;DISPLAY_STRING=Display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EBITDA&amp;VAR:CHGPERIOD=NA&amp;VAR:FQLFORMULA=FMA_EVAL_EBITDA&amp;VAR:CURRENCY=NA&amp;VAR:P=NA&amp;VAR:V=8.97","8044&amp;VAR:null=.html"}</definedName>
    <definedName name="_1620__FDSAUDITLINK__" localSheetId="1" hidden="1">{"fdsup://directions/FAT%20Viewer?VAR:PED=LTM&amp;VAR:AUDIT_MODE=SUMMARY&amp;VAR:PERIOD=FIXED&amp;VAR:AUDIT_ID=00000117&amp;VAR:DATE=20030806&amp;action=UPDATE&amp;creator=factset&amp;DOC_NAME=FAT:FMA_audit_SUMMARY.fat&amp;DISPLAY_STRING=Display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EBITDA&amp;VAR:CHGPERIOD=NA&amp;VAR:FQLFORMULA=FMA_EVAL_EBITDA&amp;VAR:CURRENCY=NA&amp;VAR:P=NA&amp;VAR:V=12.4","78339&amp;VAR:null=.html"}</definedName>
    <definedName name="_1620__FDSAUDITLINK__" hidden="1">{"fdsup://directions/FAT%20Viewer?VAR:PED=LTM&amp;VAR:AUDIT_MODE=SUMMARY&amp;VAR:PERIOD=FIXED&amp;VAR:AUDIT_ID=00000117&amp;VAR:DATE=20030806&amp;action=UPDATE&amp;creator=factset&amp;DOC_NAME=FAT:FMA_audit_SUMMARY.fat&amp;DISPLAY_STRING=Display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EBITDA&amp;VAR:CHGPERIOD=NA&amp;VAR:FQLFORMULA=FMA_EVAL_EBITDA&amp;VAR:CURRENCY=NA&amp;VAR:P=NA&amp;VAR:V=12.4","78339&amp;VAR:null=.html"}</definedName>
    <definedName name="_1621__FDSAUDITLINK__" localSheetId="1" hidden="1">{"fdsup://directions/FAT%20Viewer?VAR:PED=LTM&amp;VAR:AUDIT_MODE=SUMMARY&amp;VAR:PERIOD=FIXED&amp;VAR:AUDIT_ID=00000117&amp;VAR:DATE=20030805&amp;action=UPDATE&amp;creator=factset&amp;DOC_NAME=FAT:FMA_audit_SUMMARY.fat&amp;DISPLAY_STRING=Display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EBITDA&amp;VAR:CHGPERIOD=NA&amp;VAR:FQLFORMULA=FMA_EVAL_EBITDA&amp;VAR:CURRENCY=NA&amp;VAR:P=NA&amp;VAR:V=12.4","71661&amp;VAR:null=.html"}</definedName>
    <definedName name="_1621__FDSAUDITLINK__" hidden="1">{"fdsup://directions/FAT%20Viewer?VAR:PED=LTM&amp;VAR:AUDIT_MODE=SUMMARY&amp;VAR:PERIOD=FIXED&amp;VAR:AUDIT_ID=00000117&amp;VAR:DATE=20030805&amp;action=UPDATE&amp;creator=factset&amp;DOC_NAME=FAT:FMA_audit_SUMMARY.fat&amp;DISPLAY_STRING=Display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EBITDA&amp;VAR:CHGPERIOD=NA&amp;VAR:FQLFORMULA=FMA_EVAL_EBITDA&amp;VAR:CURRENCY=NA&amp;VAR:P=NA&amp;VAR:V=12.4","71661&amp;VAR:null=.html"}</definedName>
    <definedName name="_1622__FDSAUDITLINK__" localSheetId="1" hidden="1">{"fdsup://directions/FAT%20Viewer?VAR:PED=LTM&amp;VAR:AUDIT_MODE=SUMMARY&amp;VAR:PERIOD=FIXED&amp;VAR:AUDIT_ID=00000117&amp;VAR:DATE=20030804&amp;action=UPDATE&amp;creator=factset&amp;DOC_NAME=FAT:FMA_audit_SUMMARY.fat&amp;DISPLAY_STRING=Display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EBITDA&amp;VAR:CHGPERIOD=NA&amp;VAR:FQLFORMULA=FMA_EVAL_EBITDA&amp;VAR:CURRENCY=NA&amp;VAR:P=NA&amp;VAR:V=12.6","39357&amp;VAR:null=.html"}</definedName>
    <definedName name="_1622__FDSAUDITLINK__" hidden="1">{"fdsup://directions/FAT%20Viewer?VAR:PED=LTM&amp;VAR:AUDIT_MODE=SUMMARY&amp;VAR:PERIOD=FIXED&amp;VAR:AUDIT_ID=00000117&amp;VAR:DATE=20030804&amp;action=UPDATE&amp;creator=factset&amp;DOC_NAME=FAT:FMA_audit_SUMMARY.fat&amp;DISPLAY_STRING=Display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EBITDA&amp;VAR:CHGPERIOD=NA&amp;VAR:FQLFORMULA=FMA_EVAL_EBITDA&amp;VAR:CURRENCY=NA&amp;VAR:P=NA&amp;VAR:V=12.6","39357&amp;VAR:null=.html"}</definedName>
    <definedName name="_1623__FDSAUDITLINK__" localSheetId="1" hidden="1">{"fdsup://directions/FAT%20Viewer?VAR:PED=LTM&amp;VAR:AUDIT_MODE=SUMMARY&amp;VAR:PERIOD=FIXED&amp;VAR:AUDIT_ID=00000117&amp;VAR:DATE=20030801&amp;action=UPDATE&amp;creator=factset&amp;DOC_NAME=FAT:FMA_audit_SUMMARY.fat&amp;DISPLAY_STRING=Display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EBITDA&amp;VAR:CHGPERIOD=NA&amp;VAR:FQLFORMULA=FMA_EVAL_EBITDA&amp;VAR:CURRENCY=NA&amp;VAR:P=NA&amp;VAR:V=12.6","14169&amp;VAR:null=.html"}</definedName>
    <definedName name="_1623__FDSAUDITLINK__" hidden="1">{"fdsup://directions/FAT%20Viewer?VAR:PED=LTM&amp;VAR:AUDIT_MODE=SUMMARY&amp;VAR:PERIOD=FIXED&amp;VAR:AUDIT_ID=00000117&amp;VAR:DATE=20030801&amp;action=UPDATE&amp;creator=factset&amp;DOC_NAME=FAT:FMA_audit_SUMMARY.fat&amp;DISPLAY_STRING=Display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EBITDA&amp;VAR:CHGPERIOD=NA&amp;VAR:FQLFORMULA=FMA_EVAL_EBITDA&amp;VAR:CURRENCY=NA&amp;VAR:P=NA&amp;VAR:V=12.6","14169&amp;VAR:null=.html"}</definedName>
    <definedName name="_1624__FDSAUDITLINK__" localSheetId="1" hidden="1">{"fdsup://directions/FAT%20Viewer?VAR:PED=LTM&amp;VAR:AUDIT_MODE=SUMMARY&amp;VAR:PERIOD=FIXED&amp;VAR:AUDIT_ID=00000117&amp;VAR:DATE=20030731&amp;action=UPDATE&amp;creator=factset&amp;DOC_NAME=FAT:FMA_audit_SUMMARY.fat&amp;DISPLAY_STRING=Display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EBITDA&amp;VAR:CHGPERIOD=NA&amp;VAR:FQLFORMULA=FMA_EVAL_EBITDA&amp;VAR:CURRENCY=NA&amp;VAR:P=NA&amp;VAR:V=12.6","92857&amp;VAR:null=.html"}</definedName>
    <definedName name="_1624__FDSAUDITLINK__" hidden="1">{"fdsup://directions/FAT%20Viewer?VAR:PED=LTM&amp;VAR:AUDIT_MODE=SUMMARY&amp;VAR:PERIOD=FIXED&amp;VAR:AUDIT_ID=00000117&amp;VAR:DATE=20030731&amp;action=UPDATE&amp;creator=factset&amp;DOC_NAME=FAT:FMA_audit_SUMMARY.fat&amp;DISPLAY_STRING=Display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EBITDA&amp;VAR:CHGPERIOD=NA&amp;VAR:FQLFORMULA=FMA_EVAL_EBITDA&amp;VAR:CURRENCY=NA&amp;VAR:P=NA&amp;VAR:V=12.6","92857&amp;VAR:null=.html"}</definedName>
    <definedName name="_1625__FDSAUDITLINK__" localSheetId="1" hidden="1">{"fdsup://directions/FAT%20Viewer?VAR:PED=LTM&amp;VAR:AUDIT_MODE=SUMMARY&amp;VAR:PERIOD=FIXED&amp;VAR:AUDIT_ID=00000117&amp;VAR:DATE=20030730&amp;action=UPDATE&amp;creator=factset&amp;DOC_NAME=FAT:FMA_audit_SUMMARY.fat&amp;DISPLAY_STRING=Display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EBITDA&amp;VAR:CHGPERIOD=NA&amp;VAR:FQLFORMULA=FMA_EVAL_EBITDA&amp;VAR:CURRENCY=NA&amp;VAR:P=NA&amp;VAR:V=12.6","58459&amp;VAR:null=.html"}</definedName>
    <definedName name="_1625__FDSAUDITLINK__" hidden="1">{"fdsup://directions/FAT%20Viewer?VAR:PED=LTM&amp;VAR:AUDIT_MODE=SUMMARY&amp;VAR:PERIOD=FIXED&amp;VAR:AUDIT_ID=00000117&amp;VAR:DATE=20030730&amp;action=UPDATE&amp;creator=factset&amp;DOC_NAME=FAT:FMA_audit_SUMMARY.fat&amp;DISPLAY_STRING=Display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EBITDA&amp;VAR:CHGPERIOD=NA&amp;VAR:FQLFORMULA=FMA_EVAL_EBITDA&amp;VAR:CURRENCY=NA&amp;VAR:P=NA&amp;VAR:V=12.6","58459&amp;VAR:null=.html"}</definedName>
    <definedName name="_1626__FDSAUDITLINK__" localSheetId="1" hidden="1">{"fdsup://directions/FAT%20Viewer?VAR:PED=LTM&amp;VAR:AUDIT_MODE=SUMMARY&amp;VAR:PERIOD=FIXED&amp;VAR:AUDIT_ID=00000117&amp;VAR:DATE=20030729&amp;action=UPDATE&amp;creator=factset&amp;DOC_NAME=FAT:FMA_audit_SUMMARY.fat&amp;DISPLAY_STRING=Display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EBITDA&amp;VAR:CHGPERIOD=NA&amp;VAR:FQLFORMULA=FMA_EVAL_EBITDA&amp;VAR:CURRENCY=NA&amp;VAR:P=NA&amp;VAR:V=12.6","66433&amp;VAR:null=.html"}</definedName>
    <definedName name="_1626__FDSAUDITLINK__" hidden="1">{"fdsup://directions/FAT%20Viewer?VAR:PED=LTM&amp;VAR:AUDIT_MODE=SUMMARY&amp;VAR:PERIOD=FIXED&amp;VAR:AUDIT_ID=00000117&amp;VAR:DATE=20030729&amp;action=UPDATE&amp;creator=factset&amp;DOC_NAME=FAT:FMA_audit_SUMMARY.fat&amp;DISPLAY_STRING=Display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EBITDA&amp;VAR:CHGPERIOD=NA&amp;VAR:FQLFORMULA=FMA_EVAL_EBITDA&amp;VAR:CURRENCY=NA&amp;VAR:P=NA&amp;VAR:V=12.6","66433&amp;VAR:null=.html"}</definedName>
    <definedName name="_1627__FDSAUDITLINK__" localSheetId="1" hidden="1">{"fdsup://directions/FAT%20Viewer?VAR:PED=LTM&amp;VAR:AUDIT_MODE=SUMMARY&amp;VAR:PERIOD=FIXED&amp;VAR:AUDIT_ID=00000117&amp;VAR:DATE=20030728&amp;action=UPDATE&amp;creator=factset&amp;DOC_NAME=FAT:FMA_audit_SUMMARY.fat&amp;DISPLAY_STRING=Display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EBITDA&amp;VAR:CHGPERIOD=NA&amp;VAR:FQLFORMULA=FMA_EVAL_EBITDA&amp;VAR:CURRENCY=NA&amp;VAR:P=NA&amp;VAR:V=12.7","33874&amp;VAR:null=.html"}</definedName>
    <definedName name="_1627__FDSAUDITLINK__" hidden="1">{"fdsup://directions/FAT%20Viewer?VAR:PED=LTM&amp;VAR:AUDIT_MODE=SUMMARY&amp;VAR:PERIOD=FIXED&amp;VAR:AUDIT_ID=00000117&amp;VAR:DATE=20030728&amp;action=UPDATE&amp;creator=factset&amp;DOC_NAME=FAT:FMA_audit_SUMMARY.fat&amp;DISPLAY_STRING=Display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EBITDA&amp;VAR:CHGPERIOD=NA&amp;VAR:FQLFORMULA=FMA_EVAL_EBITDA&amp;VAR:CURRENCY=NA&amp;VAR:P=NA&amp;VAR:V=12.7","33874&amp;VAR:null=.html"}</definedName>
    <definedName name="_1628__FDSAUDITLINK__" localSheetId="1" hidden="1">{"fdsup://directions/FAT%20Viewer?VAR:PED=LTM&amp;VAR:AUDIT_MODE=SUMMARY&amp;VAR:PERIOD=FIXED&amp;VAR:AUDIT_ID=00000117&amp;VAR:DATE=20030725&amp;action=UPDATE&amp;creator=factset&amp;DOC_NAME=FAT:FMA_audit_SUMMARY.fat&amp;DISPLAY_STRING=Display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EBITDA&amp;VAR:CHGPERIOD=NA&amp;VAR:FQLFORMULA=FMA_EVAL_EBITDA&amp;VAR:CURRENCY=NA&amp;VAR:P=NA&amp;VAR:V=12.7","48889&amp;VAR:null=.html"}</definedName>
    <definedName name="_1628__FDSAUDITLINK__" hidden="1">{"fdsup://directions/FAT%20Viewer?VAR:PED=LTM&amp;VAR:AUDIT_MODE=SUMMARY&amp;VAR:PERIOD=FIXED&amp;VAR:AUDIT_ID=00000117&amp;VAR:DATE=20030725&amp;action=UPDATE&amp;creator=factset&amp;DOC_NAME=FAT:FMA_audit_SUMMARY.fat&amp;DISPLAY_STRING=Display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EBITDA&amp;VAR:CHGPERIOD=NA&amp;VAR:FQLFORMULA=FMA_EVAL_EBITDA&amp;VAR:CURRENCY=NA&amp;VAR:P=NA&amp;VAR:V=12.7","48889&amp;VAR:null=.html"}</definedName>
    <definedName name="_1629__FDSAUDITLINK__" localSheetId="1" hidden="1">{"fdsup://directions/FAT%20Viewer?VAR:PED=LTM&amp;VAR:AUDIT_MODE=SUMMARY&amp;VAR:PERIOD=FIXED&amp;VAR:AUDIT_ID=00000117&amp;VAR:DATE=20030724&amp;action=UPDATE&amp;creator=factset&amp;DOC_NAME=FAT:FMA_audit_SUMMARY.fat&amp;DISPLAY_STRING=Display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EBITDA&amp;VAR:CHGPERIOD=NA&amp;VAR:FQLFORMULA=FMA_EVAL_EBITDA&amp;VAR:CURRENCY=NA&amp;VAR:P=NA&amp;VAR:V=12.5","98568&amp;VAR:null=.html"}</definedName>
    <definedName name="_1629__FDSAUDITLINK__" hidden="1">{"fdsup://directions/FAT%20Viewer?VAR:PED=LTM&amp;VAR:AUDIT_MODE=SUMMARY&amp;VAR:PERIOD=FIXED&amp;VAR:AUDIT_ID=00000117&amp;VAR:DATE=20030724&amp;action=UPDATE&amp;creator=factset&amp;DOC_NAME=FAT:FMA_audit_SUMMARY.fat&amp;DISPLAY_STRING=Display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EBITDA&amp;VAR:CHGPERIOD=NA&amp;VAR:FQLFORMULA=FMA_EVAL_EBITDA&amp;VAR:CURRENCY=NA&amp;VAR:P=NA&amp;VAR:V=12.5","98568&amp;VAR:null=.html"}</definedName>
    <definedName name="_163__FDSAUDITLINK__" localSheetId="1" hidden="1">{"fdsup://directions/FAT%20Viewer?VAR:PED=LTM&amp;VAR:AUDIT_MODE=SUMMARY&amp;VAR:PERIOD=FIXED&amp;VAR:AUDIT_ID=00000117&amp;VAR:DATE=20090520&amp;action=UPDATE&amp;creator=factset&amp;DOC_NAME=FAT:FMA_audit_SUMMARY.fat&amp;DISPLAY_STRING=Display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EBITDA&amp;VAR:CHGPERIOD=NA&amp;VAR:FQLFORMULA=FMA_EVAL_EBITDA&amp;VAR:CURRENCY=NA&amp;VAR:P=NA&amp;VAR:V=9.09","5161&amp;VAR:null=.html"}</definedName>
    <definedName name="_163__FDSAUDITLINK__" hidden="1">{"fdsup://directions/FAT%20Viewer?VAR:PED=LTM&amp;VAR:AUDIT_MODE=SUMMARY&amp;VAR:PERIOD=FIXED&amp;VAR:AUDIT_ID=00000117&amp;VAR:DATE=20090520&amp;action=UPDATE&amp;creator=factset&amp;DOC_NAME=FAT:FMA_audit_SUMMARY.fat&amp;DISPLAY_STRING=Display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EBITDA&amp;VAR:CHGPERIOD=NA&amp;VAR:FQLFORMULA=FMA_EVAL_EBITDA&amp;VAR:CURRENCY=NA&amp;VAR:P=NA&amp;VAR:V=9.09","5161&amp;VAR:null=.html"}</definedName>
    <definedName name="_1630__FDSAUDITLINK__" localSheetId="1" hidden="1">{"fdsup://directions/FAT%20Viewer?VAR:PED=LTM&amp;VAR:AUDIT_MODE=SUMMARY&amp;VAR:PERIOD=FIXED&amp;VAR:AUDIT_ID=00000117&amp;VAR:DATE=20030723&amp;action=UPDATE&amp;creator=factset&amp;DOC_NAME=FAT:FMA_audit_SUMMARY.fat&amp;DISPLAY_STRING=Display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EBITDA&amp;VAR:CHGPERIOD=NA&amp;VAR:FQLFORMULA=FMA_EVAL_EBITDA&amp;VAR:CURRENCY=NA&amp;VAR:P=NA&amp;VAR:V=12.6","71417&amp;VAR:null=.html"}</definedName>
    <definedName name="_1630__FDSAUDITLINK__" hidden="1">{"fdsup://directions/FAT%20Viewer?VAR:PED=LTM&amp;VAR:AUDIT_MODE=SUMMARY&amp;VAR:PERIOD=FIXED&amp;VAR:AUDIT_ID=00000117&amp;VAR:DATE=20030723&amp;action=UPDATE&amp;creator=factset&amp;DOC_NAME=FAT:FMA_audit_SUMMARY.fat&amp;DISPLAY_STRING=Display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EBITDA&amp;VAR:CHGPERIOD=NA&amp;VAR:FQLFORMULA=FMA_EVAL_EBITDA&amp;VAR:CURRENCY=NA&amp;VAR:P=NA&amp;VAR:V=12.6","71417&amp;VAR:null=.html"}</definedName>
    <definedName name="_1631__FDSAUDITLINK__" localSheetId="1" hidden="1">{"fdsup://directions/FAT%20Viewer?VAR:PED=LTM&amp;VAR:AUDIT_MODE=SUMMARY&amp;VAR:PERIOD=FIXED&amp;VAR:AUDIT_ID=00000117&amp;VAR:DATE=20030722&amp;action=UPDATE&amp;creator=factset&amp;DOC_NAME=FAT:FMA_audit_SUMMARY.fat&amp;DISPLAY_STRING=Display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EBITDA&amp;VAR:CHGPERIOD=NA&amp;VAR:FQLFORMULA=FMA_EVAL_EBITDA&amp;VAR:CURRENCY=NA&amp;VAR:P=NA&amp;VAR:V=12.6","53727&amp;VAR:null=.html"}</definedName>
    <definedName name="_1631__FDSAUDITLINK__" hidden="1">{"fdsup://directions/FAT%20Viewer?VAR:PED=LTM&amp;VAR:AUDIT_MODE=SUMMARY&amp;VAR:PERIOD=FIXED&amp;VAR:AUDIT_ID=00000117&amp;VAR:DATE=20030722&amp;action=UPDATE&amp;creator=factset&amp;DOC_NAME=FAT:FMA_audit_SUMMARY.fat&amp;DISPLAY_STRING=Display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EBITDA&amp;VAR:CHGPERIOD=NA&amp;VAR:FQLFORMULA=FMA_EVAL_EBITDA&amp;VAR:CURRENCY=NA&amp;VAR:P=NA&amp;VAR:V=12.6","53727&amp;VAR:null=.html"}</definedName>
    <definedName name="_1632__FDSAUDITLINK__" localSheetId="1" hidden="1">{"fdsup://directions/FAT%20Viewer?VAR:PED=LTM&amp;VAR:AUDIT_MODE=SUMMARY&amp;VAR:PERIOD=FIXED&amp;VAR:AUDIT_ID=00000117&amp;VAR:DATE=20030721&amp;action=UPDATE&amp;creator=factset&amp;DOC_NAME=FAT:FMA_audit_SUMMARY.fat&amp;DISPLAY_STRING=Display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EBITDA&amp;VAR:CHGPERIOD=NA&amp;VAR:FQLFORMULA=FMA_EVAL_EBITDA&amp;VAR:CURRENCY=NA&amp;VAR:P=NA&amp;VAR:V=12.5","64510&amp;VAR:null=.html"}</definedName>
    <definedName name="_1632__FDSAUDITLINK__" hidden="1">{"fdsup://directions/FAT%20Viewer?VAR:PED=LTM&amp;VAR:AUDIT_MODE=SUMMARY&amp;VAR:PERIOD=FIXED&amp;VAR:AUDIT_ID=00000117&amp;VAR:DATE=20030721&amp;action=UPDATE&amp;creator=factset&amp;DOC_NAME=FAT:FMA_audit_SUMMARY.fat&amp;DISPLAY_STRING=Display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EBITDA&amp;VAR:CHGPERIOD=NA&amp;VAR:FQLFORMULA=FMA_EVAL_EBITDA&amp;VAR:CURRENCY=NA&amp;VAR:P=NA&amp;VAR:V=12.5","64510&amp;VAR:null=.html"}</definedName>
    <definedName name="_1633__FDSAUDITLINK__" localSheetId="1" hidden="1">{"fdsup://directions/FAT%20Viewer?VAR:PED=LTM&amp;VAR:AUDIT_MODE=SUMMARY&amp;VAR:PERIOD=FIXED&amp;VAR:AUDIT_ID=00000117&amp;VAR:DATE=20030718&amp;action=UPDATE&amp;creator=factset&amp;DOC_NAME=FAT:FMA_audit_SUMMARY.fat&amp;DISPLAY_STRING=Display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EBITDA&amp;VAR:CHGPERIOD=NA&amp;VAR:FQLFORMULA=FMA_EVAL_EBITDA&amp;VAR:CURRENCY=NA&amp;VAR:P=NA&amp;VAR:V=12.7","14100&amp;VAR:null=.html"}</definedName>
    <definedName name="_1633__FDSAUDITLINK__" hidden="1">{"fdsup://directions/FAT%20Viewer?VAR:PED=LTM&amp;VAR:AUDIT_MODE=SUMMARY&amp;VAR:PERIOD=FIXED&amp;VAR:AUDIT_ID=00000117&amp;VAR:DATE=20030718&amp;action=UPDATE&amp;creator=factset&amp;DOC_NAME=FAT:FMA_audit_SUMMARY.fat&amp;DISPLAY_STRING=Display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EBITDA&amp;VAR:CHGPERIOD=NA&amp;VAR:FQLFORMULA=FMA_EVAL_EBITDA&amp;VAR:CURRENCY=NA&amp;VAR:P=NA&amp;VAR:V=12.7","14100&amp;VAR:null=.html"}</definedName>
    <definedName name="_1634__FDSAUDITLINK__" localSheetId="1" hidden="1">{"fdsup://directions/FAT%20Viewer?VAR:PED=LTM&amp;VAR:AUDIT_MODE=SUMMARY&amp;VAR:PERIOD=FIXED&amp;VAR:AUDIT_ID=00000117&amp;VAR:DATE=20030717&amp;action=UPDATE&amp;creator=factset&amp;DOC_NAME=FAT:FMA_audit_SUMMARY.fat&amp;DISPLAY_STRING=Display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EBITDA&amp;VAR:CHGPERIOD=NA&amp;VAR:FQLFORMULA=FMA_EVAL_EBITDA&amp;VAR:CURRENCY=NA&amp;VAR:P=NA&amp;VAR:V=12.6","00125&amp;VAR:null=.html"}</definedName>
    <definedName name="_1634__FDSAUDITLINK__" hidden="1">{"fdsup://directions/FAT%20Viewer?VAR:PED=LTM&amp;VAR:AUDIT_MODE=SUMMARY&amp;VAR:PERIOD=FIXED&amp;VAR:AUDIT_ID=00000117&amp;VAR:DATE=20030717&amp;action=UPDATE&amp;creator=factset&amp;DOC_NAME=FAT:FMA_audit_SUMMARY.fat&amp;DISPLAY_STRING=Display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EBITDA&amp;VAR:CHGPERIOD=NA&amp;VAR:FQLFORMULA=FMA_EVAL_EBITDA&amp;VAR:CURRENCY=NA&amp;VAR:P=NA&amp;VAR:V=12.6","00125&amp;VAR:null=.html"}</definedName>
    <definedName name="_1635__FDSAUDITLINK__" localSheetId="1" hidden="1">{"fdsup://directions/FAT%20Viewer?VAR:PED=LTM&amp;VAR:AUDIT_MODE=SUMMARY&amp;VAR:PERIOD=FIXED&amp;VAR:AUDIT_ID=00000117&amp;VAR:DATE=20030716&amp;action=UPDATE&amp;creator=factset&amp;DOC_NAME=FAT:FMA_audit_SUMMARY.fat&amp;DISPLAY_STRING=Display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EBITDA&amp;VAR:CHGPERIOD=NA&amp;VAR:FQLFORMULA=FMA_EVAL_EBITDA&amp;VAR:CURRENCY=NA&amp;VAR:P=NA&amp;VAR:V=12.7","23892&amp;VAR:null=.html"}</definedName>
    <definedName name="_1635__FDSAUDITLINK__" hidden="1">{"fdsup://directions/FAT%20Viewer?VAR:PED=LTM&amp;VAR:AUDIT_MODE=SUMMARY&amp;VAR:PERIOD=FIXED&amp;VAR:AUDIT_ID=00000117&amp;VAR:DATE=20030716&amp;action=UPDATE&amp;creator=factset&amp;DOC_NAME=FAT:FMA_audit_SUMMARY.fat&amp;DISPLAY_STRING=Display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EBITDA&amp;VAR:CHGPERIOD=NA&amp;VAR:FQLFORMULA=FMA_EVAL_EBITDA&amp;VAR:CURRENCY=NA&amp;VAR:P=NA&amp;VAR:V=12.7","23892&amp;VAR:null=.html"}</definedName>
    <definedName name="_1636__FDSAUDITLINK__" localSheetId="1" hidden="1">{"fdsup://directions/FAT%20Viewer?VAR:PED=LTM&amp;VAR:AUDIT_MODE=SUMMARY&amp;VAR:PERIOD=FIXED&amp;VAR:AUDIT_ID=00000117&amp;VAR:DATE=20030715&amp;action=UPDATE&amp;creator=factset&amp;DOC_NAME=FAT:FMA_audit_SUMMARY.fat&amp;DISPLAY_STRING=Display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EBITDA&amp;VAR:CHGPERIOD=NA&amp;VAR:FQLFORMULA=FMA_EVAL_EBITDA&amp;VAR:CURRENCY=NA&amp;VAR:P=NA&amp;VAR:V=12.7","85547&amp;VAR:null=.html"}</definedName>
    <definedName name="_1636__FDSAUDITLINK__" hidden="1">{"fdsup://directions/FAT%20Viewer?VAR:PED=LTM&amp;VAR:AUDIT_MODE=SUMMARY&amp;VAR:PERIOD=FIXED&amp;VAR:AUDIT_ID=00000117&amp;VAR:DATE=20030715&amp;action=UPDATE&amp;creator=factset&amp;DOC_NAME=FAT:FMA_audit_SUMMARY.fat&amp;DISPLAY_STRING=Display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EBITDA&amp;VAR:CHGPERIOD=NA&amp;VAR:FQLFORMULA=FMA_EVAL_EBITDA&amp;VAR:CURRENCY=NA&amp;VAR:P=NA&amp;VAR:V=12.7","85547&amp;VAR:null=.html"}</definedName>
    <definedName name="_1637__FDSAUDITLINK__" localSheetId="1" hidden="1">{"fdsup://directions/FAT%20Viewer?VAR:PED=LTM&amp;VAR:AUDIT_MODE=SUMMARY&amp;VAR:PERIOD=FIXED&amp;VAR:AUDIT_ID=00000117&amp;VAR:DATE=20030714&amp;action=UPDATE&amp;creator=factset&amp;DOC_NAME=FAT:FMA_audit_SUMMARY.fat&amp;DISPLAY_STRING=Display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EBITDA&amp;VAR:CHGPERIOD=NA&amp;VAR:FQLFORMULA=FMA_EVAL_EBITDA&amp;VAR:CURRENCY=NA&amp;VAR:P=NA&amp;VAR:V=12.8","29700&amp;VAR:null=.html"}</definedName>
    <definedName name="_1637__FDSAUDITLINK__" hidden="1">{"fdsup://directions/FAT%20Viewer?VAR:PED=LTM&amp;VAR:AUDIT_MODE=SUMMARY&amp;VAR:PERIOD=FIXED&amp;VAR:AUDIT_ID=00000117&amp;VAR:DATE=20030714&amp;action=UPDATE&amp;creator=factset&amp;DOC_NAME=FAT:FMA_audit_SUMMARY.fat&amp;DISPLAY_STRING=Display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EBITDA&amp;VAR:CHGPERIOD=NA&amp;VAR:FQLFORMULA=FMA_EVAL_EBITDA&amp;VAR:CURRENCY=NA&amp;VAR:P=NA&amp;VAR:V=12.8","29700&amp;VAR:null=.html"}</definedName>
    <definedName name="_1638__FDSAUDITLINK__" localSheetId="1" hidden="1">{"fdsup://directions/FAT%20Viewer?VAR:PED=LTM&amp;VAR:AUDIT_MODE=SUMMARY&amp;VAR:PERIOD=FIXED&amp;VAR:AUDIT_ID=00000117&amp;VAR:DATE=20030711&amp;action=UPDATE&amp;creator=factset&amp;DOC_NAME=FAT:FMA_audit_SUMMARY.fat&amp;DISPLAY_STRING=Display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EBITDA&amp;VAR:CHGPERIOD=NA&amp;VAR:FQLFORMULA=FMA_EVAL_EBITDA&amp;VAR:CURRENCY=NA&amp;VAR:P=NA&amp;VAR:V=12.7","88536&amp;VAR:null=.html"}</definedName>
    <definedName name="_1638__FDSAUDITLINK__" hidden="1">{"fdsup://directions/FAT%20Viewer?VAR:PED=LTM&amp;VAR:AUDIT_MODE=SUMMARY&amp;VAR:PERIOD=FIXED&amp;VAR:AUDIT_ID=00000117&amp;VAR:DATE=20030711&amp;action=UPDATE&amp;creator=factset&amp;DOC_NAME=FAT:FMA_audit_SUMMARY.fat&amp;DISPLAY_STRING=Display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EBITDA&amp;VAR:CHGPERIOD=NA&amp;VAR:FQLFORMULA=FMA_EVAL_EBITDA&amp;VAR:CURRENCY=NA&amp;VAR:P=NA&amp;VAR:V=12.7","88536&amp;VAR:null=.html"}</definedName>
    <definedName name="_1639__FDSAUDITLINK__" localSheetId="1" hidden="1">{"fdsup://directions/FAT%20Viewer?VAR:PED=LTM&amp;VAR:AUDIT_MODE=SUMMARY&amp;VAR:PERIOD=FIXED&amp;VAR:AUDIT_ID=00000117&amp;VAR:DATE=20030710&amp;action=UPDATE&amp;creator=factset&amp;DOC_NAME=FAT:FMA_audit_SUMMARY.fat&amp;DISPLAY_STRING=Display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EBITDA&amp;VAR:CHGPERIOD=NA&amp;VAR:FQLFORMULA=FMA_EVAL_EBITDA&amp;VAR:CURRENCY=NA&amp;VAR:P=NA&amp;VAR:V=12.6","98685&amp;VAR:null=.html"}</definedName>
    <definedName name="_1639__FDSAUDITLINK__" hidden="1">{"fdsup://directions/FAT%20Viewer?VAR:PED=LTM&amp;VAR:AUDIT_MODE=SUMMARY&amp;VAR:PERIOD=FIXED&amp;VAR:AUDIT_ID=00000117&amp;VAR:DATE=20030710&amp;action=UPDATE&amp;creator=factset&amp;DOC_NAME=FAT:FMA_audit_SUMMARY.fat&amp;DISPLAY_STRING=Display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EBITDA&amp;VAR:CHGPERIOD=NA&amp;VAR:FQLFORMULA=FMA_EVAL_EBITDA&amp;VAR:CURRENCY=NA&amp;VAR:P=NA&amp;VAR:V=12.6","98685&amp;VAR:null=.html"}</definedName>
    <definedName name="_164__FDSAUDITLINK__" localSheetId="1" hidden="1">{"fdsup://directions/FAT%20Viewer?VAR:PED=LTM&amp;VAR:AUDIT_MODE=SUMMARY&amp;VAR:PERIOD=FIXED&amp;VAR:AUDIT_ID=00000117&amp;VAR:DATE=20090519&amp;action=UPDATE&amp;creator=factset&amp;DOC_NAME=FAT:FMA_audit_SUMMARY.fat&amp;DISPLAY_STRING=Display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EBITDA&amp;VAR:CHGPERIOD=NA&amp;VAR:FQLFORMULA=FMA_EVAL_EBITDA&amp;VAR:CURRENCY=NA&amp;VAR:P=NA&amp;VAR:V=9.11","6767&amp;VAR:null=.html"}</definedName>
    <definedName name="_164__FDSAUDITLINK__" hidden="1">{"fdsup://directions/FAT%20Viewer?VAR:PED=LTM&amp;VAR:AUDIT_MODE=SUMMARY&amp;VAR:PERIOD=FIXED&amp;VAR:AUDIT_ID=00000117&amp;VAR:DATE=20090519&amp;action=UPDATE&amp;creator=factset&amp;DOC_NAME=FAT:FMA_audit_SUMMARY.fat&amp;DISPLAY_STRING=Display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EBITDA&amp;VAR:CHGPERIOD=NA&amp;VAR:FQLFORMULA=FMA_EVAL_EBITDA&amp;VAR:CURRENCY=NA&amp;VAR:P=NA&amp;VAR:V=9.11","6767&amp;VAR:null=.html"}</definedName>
    <definedName name="_1640__FDSAUDITLINK__" localSheetId="1" hidden="1">{"fdsup://directions/FAT%20Viewer?VAR:PED=LTM&amp;VAR:AUDIT_MODE=SUMMARY&amp;VAR:PERIOD=FIXED&amp;VAR:AUDIT_ID=00000117&amp;VAR:DATE=20030709&amp;action=UPDATE&amp;creator=factset&amp;DOC_NAME=FAT:FMA_audit_SUMMARY.fat&amp;DISPLAY_STRING=Display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EBITDA&amp;VAR:CHGPERIOD=NA&amp;VAR:FQLFORMULA=FMA_EVAL_EBITDA&amp;VAR:CURRENCY=NA&amp;VAR:P=NA&amp;VAR:V=12.8","29743&amp;VAR:null=.html"}</definedName>
    <definedName name="_1640__FDSAUDITLINK__" hidden="1">{"fdsup://directions/FAT%20Viewer?VAR:PED=LTM&amp;VAR:AUDIT_MODE=SUMMARY&amp;VAR:PERIOD=FIXED&amp;VAR:AUDIT_ID=00000117&amp;VAR:DATE=20030709&amp;action=UPDATE&amp;creator=factset&amp;DOC_NAME=FAT:FMA_audit_SUMMARY.fat&amp;DISPLAY_STRING=Display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EBITDA&amp;VAR:CHGPERIOD=NA&amp;VAR:FQLFORMULA=FMA_EVAL_EBITDA&amp;VAR:CURRENCY=NA&amp;VAR:P=NA&amp;VAR:V=12.8","29743&amp;VAR:null=.html"}</definedName>
    <definedName name="_1641__FDSAUDITLINK__" localSheetId="1" hidden="1">{"fdsup://directions/FAT%20Viewer?VAR:PED=LTM&amp;VAR:AUDIT_MODE=SUMMARY&amp;VAR:PERIOD=FIXED&amp;VAR:AUDIT_ID=00000117&amp;VAR:DATE=20030708&amp;action=UPDATE&amp;creator=factset&amp;DOC_NAME=FAT:FMA_audit_SUMMARY.fat&amp;DISPLAY_STRING=Display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EBITDA&amp;VAR:CHGPERIOD=NA&amp;VAR:FQLFORMULA=FMA_EVAL_EBITDA&amp;VAR:CURRENCY=NA&amp;VAR:P=NA&amp;VAR:V=12.8","91136&amp;VAR:null=.html"}</definedName>
    <definedName name="_1641__FDSAUDITLINK__" hidden="1">{"fdsup://directions/FAT%20Viewer?VAR:PED=LTM&amp;VAR:AUDIT_MODE=SUMMARY&amp;VAR:PERIOD=FIXED&amp;VAR:AUDIT_ID=00000117&amp;VAR:DATE=20030708&amp;action=UPDATE&amp;creator=factset&amp;DOC_NAME=FAT:FMA_audit_SUMMARY.fat&amp;DISPLAY_STRING=Display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EBITDA&amp;VAR:CHGPERIOD=NA&amp;VAR:FQLFORMULA=FMA_EVAL_EBITDA&amp;VAR:CURRENCY=NA&amp;VAR:P=NA&amp;VAR:V=12.8","91136&amp;VAR:null=.html"}</definedName>
    <definedName name="_1642__FDSAUDITLINK__" localSheetId="1" hidden="1">{"fdsup://directions/FAT%20Viewer?VAR:PED=LTM&amp;VAR:AUDIT_MODE=SUMMARY&amp;VAR:PERIOD=FIXED&amp;VAR:AUDIT_ID=00000117&amp;VAR:DATE=20030707&amp;action=UPDATE&amp;creator=factset&amp;DOC_NAME=FAT:FMA_audit_SUMMARY.fat&amp;DISPLAY_STRING=Display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EBITDA&amp;VAR:CHGPERIOD=NA&amp;VAR:FQLFORMULA=FMA_EVAL_EBITDA&amp;VAR:CURRENCY=NA&amp;VAR:P=NA&amp;VAR:V=12.8","66358&amp;VAR:null=.html"}</definedName>
    <definedName name="_1642__FDSAUDITLINK__" hidden="1">{"fdsup://directions/FAT%20Viewer?VAR:PED=LTM&amp;VAR:AUDIT_MODE=SUMMARY&amp;VAR:PERIOD=FIXED&amp;VAR:AUDIT_ID=00000117&amp;VAR:DATE=20030707&amp;action=UPDATE&amp;creator=factset&amp;DOC_NAME=FAT:FMA_audit_SUMMARY.fat&amp;DISPLAY_STRING=Display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EBITDA&amp;VAR:CHGPERIOD=NA&amp;VAR:FQLFORMULA=FMA_EVAL_EBITDA&amp;VAR:CURRENCY=NA&amp;VAR:P=NA&amp;VAR:V=12.8","66358&amp;VAR:null=.html"}</definedName>
    <definedName name="_1643__FDSAUDITLINK__" localSheetId="1" hidden="1">{"fdsup://directions/FAT%20Viewer?VAR:PED=LTM&amp;VAR:AUDIT_MODE=SUMMARY&amp;VAR:PERIOD=FIXED&amp;VAR:AUDIT_ID=00000117&amp;VAR:DATE=20030703&amp;action=UPDATE&amp;creator=factset&amp;DOC_NAME=FAT:FMA_audit_SUMMARY.fat&amp;DISPLAY_STRING=Display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EBITDA&amp;VAR:CHGPERIOD=NA&amp;VAR:FQLFORMULA=FMA_EVAL_EBITDA&amp;VAR:CURRENCY=NA&amp;VAR:P=NA&amp;VAR:V=12.6","90969&amp;VAR:null=.html"}</definedName>
    <definedName name="_1643__FDSAUDITLINK__" hidden="1">{"fdsup://directions/FAT%20Viewer?VAR:PED=LTM&amp;VAR:AUDIT_MODE=SUMMARY&amp;VAR:PERIOD=FIXED&amp;VAR:AUDIT_ID=00000117&amp;VAR:DATE=20030703&amp;action=UPDATE&amp;creator=factset&amp;DOC_NAME=FAT:FMA_audit_SUMMARY.fat&amp;DISPLAY_STRING=Display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EBITDA&amp;VAR:CHGPERIOD=NA&amp;VAR:FQLFORMULA=FMA_EVAL_EBITDA&amp;VAR:CURRENCY=NA&amp;VAR:P=NA&amp;VAR:V=12.6","90969&amp;VAR:null=.html"}</definedName>
    <definedName name="_1644__FDSAUDITLINK__" localSheetId="1" hidden="1">{"fdsup://directions/FAT%20Viewer?VAR:PED=LTM&amp;VAR:AUDIT_MODE=SUMMARY&amp;VAR:PERIOD=FIXED&amp;VAR:AUDIT_ID=00000117&amp;VAR:DATE=20030702&amp;action=UPDATE&amp;creator=factset&amp;DOC_NAME=FAT:FMA_audit_SUMMARY.fat&amp;DISPLAY_STRING=Display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EBITDA&amp;VAR:CHGPERIOD=NA&amp;VAR:FQLFORMULA=FMA_EVAL_EBITDA&amp;VAR:CURRENCY=NA&amp;VAR:P=NA&amp;VAR:V=12.7","62683&amp;VAR:null=.html"}</definedName>
    <definedName name="_1644__FDSAUDITLINK__" hidden="1">{"fdsup://directions/FAT%20Viewer?VAR:PED=LTM&amp;VAR:AUDIT_MODE=SUMMARY&amp;VAR:PERIOD=FIXED&amp;VAR:AUDIT_ID=00000117&amp;VAR:DATE=20030702&amp;action=UPDATE&amp;creator=factset&amp;DOC_NAME=FAT:FMA_audit_SUMMARY.fat&amp;DISPLAY_STRING=Display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EBITDA&amp;VAR:CHGPERIOD=NA&amp;VAR:FQLFORMULA=FMA_EVAL_EBITDA&amp;VAR:CURRENCY=NA&amp;VAR:P=NA&amp;VAR:V=12.7","62683&amp;VAR:null=.html"}</definedName>
    <definedName name="_1645__FDSAUDITLINK__" localSheetId="1" hidden="1">{"fdsup://directions/FAT%20Viewer?VAR:PED=LTM&amp;VAR:AUDIT_MODE=SUMMARY&amp;VAR:PERIOD=FIXED&amp;VAR:AUDIT_ID=00000117&amp;VAR:DATE=20030701&amp;action=UPDATE&amp;creator=factset&amp;DOC_NAME=FAT:FMA_audit_SUMMARY.fat&amp;DISPLAY_STRING=Display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EBITDA&amp;VAR:CHGPERIOD=NA&amp;VAR:FQLFORMULA=FMA_EVAL_EBITDA&amp;VAR:CURRENCY=NA&amp;VAR:P=NA&amp;VAR:V=12.6","48661&amp;VAR:null=.html"}</definedName>
    <definedName name="_1645__FDSAUDITLINK__" hidden="1">{"fdsup://directions/FAT%20Viewer?VAR:PED=LTM&amp;VAR:AUDIT_MODE=SUMMARY&amp;VAR:PERIOD=FIXED&amp;VAR:AUDIT_ID=00000117&amp;VAR:DATE=20030701&amp;action=UPDATE&amp;creator=factset&amp;DOC_NAME=FAT:FMA_audit_SUMMARY.fat&amp;DISPLAY_STRING=Display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EBITDA&amp;VAR:CHGPERIOD=NA&amp;VAR:FQLFORMULA=FMA_EVAL_EBITDA&amp;VAR:CURRENCY=NA&amp;VAR:P=NA&amp;VAR:V=12.6","48661&amp;VAR:null=.html"}</definedName>
    <definedName name="_1646__FDSAUDITLINK__" localSheetId="1" hidden="1">{"fdsup://directions/FAT%20Viewer?VAR:PED=LTM&amp;VAR:AUDIT_MODE=SUMMARY&amp;VAR:PERIOD=FIXED&amp;VAR:AUDIT_ID=00000117&amp;VAR:DATE=20030630&amp;action=UPDATE&amp;creator=factset&amp;DOC_NAME=FAT:FMA_audit_SUMMARY.fat&amp;DISPLAY_STRING=Display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EBITDA&amp;VAR:CHGPERIOD=NA&amp;VAR:FQLFORMULA=FMA_EVAL_EBITDA&amp;VAR:CURRENCY=NA&amp;VAR:P=NA&amp;VAR:V=12.5","79836&amp;VAR:null=.html"}</definedName>
    <definedName name="_1646__FDSAUDITLINK__" hidden="1">{"fdsup://directions/FAT%20Viewer?VAR:PED=LTM&amp;VAR:AUDIT_MODE=SUMMARY&amp;VAR:PERIOD=FIXED&amp;VAR:AUDIT_ID=00000117&amp;VAR:DATE=20030630&amp;action=UPDATE&amp;creator=factset&amp;DOC_NAME=FAT:FMA_audit_SUMMARY.fat&amp;DISPLAY_STRING=Display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EBITDA&amp;VAR:CHGPERIOD=NA&amp;VAR:FQLFORMULA=FMA_EVAL_EBITDA&amp;VAR:CURRENCY=NA&amp;VAR:P=NA&amp;VAR:V=12.5","79836&amp;VAR:null=.html"}</definedName>
    <definedName name="_1647__FDSAUDITLINK__" localSheetId="1" hidden="1">{"fdsup://directions/FAT%20Viewer?VAR:PED=LTM&amp;VAR:AUDIT_MODE=SUMMARY&amp;VAR:PERIOD=FIXED&amp;VAR:AUDIT_ID=00000117&amp;VAR:DATE=20030627&amp;action=UPDATE&amp;creator=factset&amp;DOC_NAME=FAT:FMA_audit_SUMMARY.fat&amp;DISPLAY_STRING=Display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EBITDA&amp;VAR:CHGPERIOD=NA&amp;VAR:FQLFORMULA=FMA_EVAL_EBITDA&amp;VAR:CURRENCY=NA&amp;VAR:P=NA&amp;VAR:V=12.5","94871&amp;VAR:null=.html"}</definedName>
    <definedName name="_1647__FDSAUDITLINK__" hidden="1">{"fdsup://directions/FAT%20Viewer?VAR:PED=LTM&amp;VAR:AUDIT_MODE=SUMMARY&amp;VAR:PERIOD=FIXED&amp;VAR:AUDIT_ID=00000117&amp;VAR:DATE=20030627&amp;action=UPDATE&amp;creator=factset&amp;DOC_NAME=FAT:FMA_audit_SUMMARY.fat&amp;DISPLAY_STRING=Display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EBITDA&amp;VAR:CHGPERIOD=NA&amp;VAR:FQLFORMULA=FMA_EVAL_EBITDA&amp;VAR:CURRENCY=NA&amp;VAR:P=NA&amp;VAR:V=12.5","94871&amp;VAR:null=.html"}</definedName>
    <definedName name="_1648__FDSAUDITLINK__" localSheetId="1" hidden="1">{"fdsup://directions/FAT%20Viewer?VAR:PED=LTM&amp;VAR:AUDIT_MODE=SUMMARY&amp;VAR:PERIOD=FIXED&amp;VAR:AUDIT_ID=00000117&amp;VAR:DATE=20030626&amp;action=UPDATE&amp;creator=factset&amp;DOC_NAME=FAT:FMA_audit_SUMMARY.fat&amp;DISPLAY_STRING=Display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EBITDA&amp;VAR:CHGPERIOD=NA&amp;VAR:FQLFORMULA=FMA_EVAL_EBITDA&amp;VAR:CURRENCY=NA&amp;VAR:P=NA&amp;VAR:V=12.6","96413&amp;VAR:null=.html"}</definedName>
    <definedName name="_1648__FDSAUDITLINK__" hidden="1">{"fdsup://directions/FAT%20Viewer?VAR:PED=LTM&amp;VAR:AUDIT_MODE=SUMMARY&amp;VAR:PERIOD=FIXED&amp;VAR:AUDIT_ID=00000117&amp;VAR:DATE=20030626&amp;action=UPDATE&amp;creator=factset&amp;DOC_NAME=FAT:FMA_audit_SUMMARY.fat&amp;DISPLAY_STRING=Display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EBITDA&amp;VAR:CHGPERIOD=NA&amp;VAR:FQLFORMULA=FMA_EVAL_EBITDA&amp;VAR:CURRENCY=NA&amp;VAR:P=NA&amp;VAR:V=12.6","96413&amp;VAR:null=.html"}</definedName>
    <definedName name="_1649__FDSAUDITLINK__" localSheetId="1" hidden="1">{"fdsup://directions/FAT%20Viewer?VAR:PED=LTM&amp;VAR:AUDIT_MODE=SUMMARY&amp;VAR:PERIOD=FIXED&amp;VAR:AUDIT_ID=00000117&amp;VAR:DATE=20030625&amp;action=UPDATE&amp;creator=factset&amp;DOC_NAME=FAT:FMA_audit_SUMMARY.fat&amp;DISPLAY_STRING=Display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EBITDA&amp;VAR:CHGPERIOD=NA&amp;VAR:FQLFORMULA=FMA_EVAL_EBITDA&amp;VAR:CURRENCY=NA&amp;VAR:P=NA&amp;VAR:V=12.5","97410&amp;VAR:null=.html"}</definedName>
    <definedName name="_1649__FDSAUDITLINK__" hidden="1">{"fdsup://directions/FAT%20Viewer?VAR:PED=LTM&amp;VAR:AUDIT_MODE=SUMMARY&amp;VAR:PERIOD=FIXED&amp;VAR:AUDIT_ID=00000117&amp;VAR:DATE=20030625&amp;action=UPDATE&amp;creator=factset&amp;DOC_NAME=FAT:FMA_audit_SUMMARY.fat&amp;DISPLAY_STRING=Display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EBITDA&amp;VAR:CHGPERIOD=NA&amp;VAR:FQLFORMULA=FMA_EVAL_EBITDA&amp;VAR:CURRENCY=NA&amp;VAR:P=NA&amp;VAR:V=12.5","97410&amp;VAR:null=.html"}</definedName>
    <definedName name="_165__FDSAUDITLINK__" localSheetId="1" hidden="1">{"fdsup://directions/FAT%20Viewer?VAR:PED=LTM&amp;VAR:AUDIT_MODE=SUMMARY&amp;VAR:PERIOD=FIXED&amp;VAR:AUDIT_ID=00000117&amp;VAR:DATE=20090518&amp;action=UPDATE&amp;creator=factset&amp;DOC_NAME=FAT:FMA_audit_SUMMARY.fat&amp;DISPLAY_STRING=Display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EBITDA&amp;VAR:CHGPERIOD=NA&amp;VAR:FQLFORMULA=FMA_EVAL_EBITDA&amp;VAR:CURRENCY=NA&amp;VAR:P=NA&amp;VAR:V=9.10","8599&amp;VAR:null=.html"}</definedName>
    <definedName name="_165__FDSAUDITLINK__" hidden="1">{"fdsup://directions/FAT%20Viewer?VAR:PED=LTM&amp;VAR:AUDIT_MODE=SUMMARY&amp;VAR:PERIOD=FIXED&amp;VAR:AUDIT_ID=00000117&amp;VAR:DATE=20090518&amp;action=UPDATE&amp;creator=factset&amp;DOC_NAME=FAT:FMA_audit_SUMMARY.fat&amp;DISPLAY_STRING=Display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EBITDA&amp;VAR:CHGPERIOD=NA&amp;VAR:FQLFORMULA=FMA_EVAL_EBITDA&amp;VAR:CURRENCY=NA&amp;VAR:P=NA&amp;VAR:V=9.10","8599&amp;VAR:null=.html"}</definedName>
    <definedName name="_1650__FDSAUDITLINK__" localSheetId="1" hidden="1">{"fdsup://directions/FAT%20Viewer?VAR:PED=LTM&amp;VAR:AUDIT_MODE=SUMMARY&amp;VAR:PERIOD=FIXED&amp;VAR:AUDIT_ID=00000117&amp;VAR:DATE=20030624&amp;action=UPDATE&amp;creator=factset&amp;DOC_NAME=FAT:FMA_audit_SUMMARY.fat&amp;DISPLAY_STRING=Display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EBITDA&amp;VAR:CHGPERIOD=NA&amp;VAR:FQLFORMULA=FMA_EVAL_EBITDA&amp;VAR:CURRENCY=NA&amp;VAR:P=NA&amp;VAR:V=12.6","71376&amp;VAR:null=.html"}</definedName>
    <definedName name="_1650__FDSAUDITLINK__" hidden="1">{"fdsup://directions/FAT%20Viewer?VAR:PED=LTM&amp;VAR:AUDIT_MODE=SUMMARY&amp;VAR:PERIOD=FIXED&amp;VAR:AUDIT_ID=00000117&amp;VAR:DATE=20030624&amp;action=UPDATE&amp;creator=factset&amp;DOC_NAME=FAT:FMA_audit_SUMMARY.fat&amp;DISPLAY_STRING=Display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EBITDA&amp;VAR:CHGPERIOD=NA&amp;VAR:FQLFORMULA=FMA_EVAL_EBITDA&amp;VAR:CURRENCY=NA&amp;VAR:P=NA&amp;VAR:V=12.6","71376&amp;VAR:null=.html"}</definedName>
    <definedName name="_1651__FDSAUDITLINK__" localSheetId="1" hidden="1">{"fdsup://directions/FAT%20Viewer?VAR:PED=LTM&amp;VAR:AUDIT_MODE=SUMMARY&amp;VAR:PERIOD=FIXED&amp;VAR:AUDIT_ID=00000117&amp;VAR:DATE=20030623&amp;action=UPDATE&amp;creator=factset&amp;DOC_NAME=FAT:FMA_audit_SUMMARY.fat&amp;DISPLAY_STRING=Display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EBITDA&amp;VAR:CHGPERIOD=NA&amp;VAR:FQLFORMULA=FMA_EVAL_EBITDA&amp;VAR:CURRENCY=NA&amp;VAR:P=NA&amp;VAR:V=12.6","57135&amp;VAR:null=.html"}</definedName>
    <definedName name="_1651__FDSAUDITLINK__" hidden="1">{"fdsup://directions/FAT%20Viewer?VAR:PED=LTM&amp;VAR:AUDIT_MODE=SUMMARY&amp;VAR:PERIOD=FIXED&amp;VAR:AUDIT_ID=00000117&amp;VAR:DATE=20030623&amp;action=UPDATE&amp;creator=factset&amp;DOC_NAME=FAT:FMA_audit_SUMMARY.fat&amp;DISPLAY_STRING=Display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EBITDA&amp;VAR:CHGPERIOD=NA&amp;VAR:FQLFORMULA=FMA_EVAL_EBITDA&amp;VAR:CURRENCY=NA&amp;VAR:P=NA&amp;VAR:V=12.6","57135&amp;VAR:null=.html"}</definedName>
    <definedName name="_1652__FDSAUDITLINK__" localSheetId="1" hidden="1">{"fdsup://directions/FAT%20Viewer?VAR:PED=LTM&amp;VAR:AUDIT_MODE=SUMMARY&amp;VAR:PERIOD=FIXED&amp;VAR:AUDIT_ID=00000117&amp;VAR:DATE=20030620&amp;action=UPDATE&amp;creator=factset&amp;DOC_NAME=FAT:FMA_audit_SUMMARY.fat&amp;DISPLAY_STRING=Display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EBITDA&amp;VAR:CHGPERIOD=NA&amp;VAR:FQLFORMULA=FMA_EVAL_EBITDA&amp;VAR:CURRENCY=NA&amp;VAR:P=NA&amp;VAR:V=12.7","90165&amp;VAR:null=.html"}</definedName>
    <definedName name="_1652__FDSAUDITLINK__" hidden="1">{"fdsup://directions/FAT%20Viewer?VAR:PED=LTM&amp;VAR:AUDIT_MODE=SUMMARY&amp;VAR:PERIOD=FIXED&amp;VAR:AUDIT_ID=00000117&amp;VAR:DATE=20030620&amp;action=UPDATE&amp;creator=factset&amp;DOC_NAME=FAT:FMA_audit_SUMMARY.fat&amp;DISPLAY_STRING=Display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EBITDA&amp;VAR:CHGPERIOD=NA&amp;VAR:FQLFORMULA=FMA_EVAL_EBITDA&amp;VAR:CURRENCY=NA&amp;VAR:P=NA&amp;VAR:V=12.7","90165&amp;VAR:null=.html"}</definedName>
    <definedName name="_1653__FDSAUDITLINK__" localSheetId="1" hidden="1">{"fdsup://directions/FAT%20Viewer?VAR:PED=LTM&amp;VAR:AUDIT_MODE=SUMMARY&amp;VAR:PERIOD=FIXED&amp;VAR:AUDIT_ID=00000117&amp;VAR:DATE=20030619&amp;action=UPDATE&amp;creator=factset&amp;DOC_NAME=FAT:FMA_audit_SUMMARY.fat&amp;DISPLAY_STRING=Display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EBITDA&amp;VAR:CHGPERIOD=NA&amp;VAR:FQLFORMULA=FMA_EVAL_EBITDA&amp;VAR:CURRENCY=NA&amp;VAR:P=NA&amp;VAR:V=12.7","82602&amp;VAR:null=.html"}</definedName>
    <definedName name="_1653__FDSAUDITLINK__" hidden="1">{"fdsup://directions/FAT%20Viewer?VAR:PED=LTM&amp;VAR:AUDIT_MODE=SUMMARY&amp;VAR:PERIOD=FIXED&amp;VAR:AUDIT_ID=00000117&amp;VAR:DATE=20030619&amp;action=UPDATE&amp;creator=factset&amp;DOC_NAME=FAT:FMA_audit_SUMMARY.fat&amp;DISPLAY_STRING=Display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EBITDA&amp;VAR:CHGPERIOD=NA&amp;VAR:FQLFORMULA=FMA_EVAL_EBITDA&amp;VAR:CURRENCY=NA&amp;VAR:P=NA&amp;VAR:V=12.7","82602&amp;VAR:null=.html"}</definedName>
    <definedName name="_1654__FDSAUDITLINK__" localSheetId="1" hidden="1">{"fdsup://directions/FAT%20Viewer?VAR:PED=LTM&amp;VAR:AUDIT_MODE=SUMMARY&amp;VAR:PERIOD=FIXED&amp;VAR:AUDIT_ID=00000117&amp;VAR:DATE=20030618&amp;action=UPDATE&amp;creator=factset&amp;DOC_NAME=FAT:FMA_audit_SUMMARY.fat&amp;DISPLAY_STRING=Display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EBITDA&amp;VAR:CHGPERIOD=NA&amp;VAR:FQLFORMULA=FMA_EVAL_EBITDA&amp;VAR:CURRENCY=NA&amp;VAR:P=NA&amp;VAR:V=12.9","16785&amp;VAR:null=.html"}</definedName>
    <definedName name="_1654__FDSAUDITLINK__" hidden="1">{"fdsup://directions/FAT%20Viewer?VAR:PED=LTM&amp;VAR:AUDIT_MODE=SUMMARY&amp;VAR:PERIOD=FIXED&amp;VAR:AUDIT_ID=00000117&amp;VAR:DATE=20030618&amp;action=UPDATE&amp;creator=factset&amp;DOC_NAME=FAT:FMA_audit_SUMMARY.fat&amp;DISPLAY_STRING=Display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EBITDA&amp;VAR:CHGPERIOD=NA&amp;VAR:FQLFORMULA=FMA_EVAL_EBITDA&amp;VAR:CURRENCY=NA&amp;VAR:P=NA&amp;VAR:V=12.9","16785&amp;VAR:null=.html"}</definedName>
    <definedName name="_1655__FDSAUDITLINK__" localSheetId="1" hidden="1">{"fdsup://directions/FAT%20Viewer?VAR:PED=LTM&amp;VAR:AUDIT_MODE=SUMMARY&amp;VAR:PERIOD=FIXED&amp;VAR:AUDIT_ID=00000117&amp;VAR:DATE=20030617&amp;action=UPDATE&amp;creator=factset&amp;DOC_NAME=FAT:FMA_audit_SUMMARY.fat&amp;DISPLAY_STRING=Display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EBITDA&amp;VAR:CHGPERIOD=NA&amp;VAR:FQLFORMULA=FMA_EVAL_EBITDA&amp;VAR:CURRENCY=NA&amp;VAR:P=NA&amp;VAR:V=12.9","25351&amp;VAR:null=.html"}</definedName>
    <definedName name="_1655__FDSAUDITLINK__" hidden="1">{"fdsup://directions/FAT%20Viewer?VAR:PED=LTM&amp;VAR:AUDIT_MODE=SUMMARY&amp;VAR:PERIOD=FIXED&amp;VAR:AUDIT_ID=00000117&amp;VAR:DATE=20030617&amp;action=UPDATE&amp;creator=factset&amp;DOC_NAME=FAT:FMA_audit_SUMMARY.fat&amp;DISPLAY_STRING=Display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EBITDA&amp;VAR:CHGPERIOD=NA&amp;VAR:FQLFORMULA=FMA_EVAL_EBITDA&amp;VAR:CURRENCY=NA&amp;VAR:P=NA&amp;VAR:V=12.9","25351&amp;VAR:null=.html"}</definedName>
    <definedName name="_1656__FDSAUDITLINK__" localSheetId="1" hidden="1">{"fdsup://directions/FAT%20Viewer?VAR:PED=LTM&amp;VAR:AUDIT_MODE=SUMMARY&amp;VAR:PERIOD=FIXED&amp;VAR:AUDIT_ID=00000117&amp;VAR:DATE=20030616&amp;action=UPDATE&amp;creator=factset&amp;DOC_NAME=FAT:FMA_audit_SUMMARY.fat&amp;DISPLAY_STRING=Display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EBITDA&amp;VAR:CHGPERIOD=NA&amp;VAR:FQLFORMULA=FMA_EVAL_EBITDA&amp;VAR:CURRENCY=NA&amp;VAR:P=NA&amp;VAR:V=12.9","08134&amp;VAR:null=.html"}</definedName>
    <definedName name="_1656__FDSAUDITLINK__" hidden="1">{"fdsup://directions/FAT%20Viewer?VAR:PED=LTM&amp;VAR:AUDIT_MODE=SUMMARY&amp;VAR:PERIOD=FIXED&amp;VAR:AUDIT_ID=00000117&amp;VAR:DATE=20030616&amp;action=UPDATE&amp;creator=factset&amp;DOC_NAME=FAT:FMA_audit_SUMMARY.fat&amp;DISPLAY_STRING=Display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EBITDA&amp;VAR:CHGPERIOD=NA&amp;VAR:FQLFORMULA=FMA_EVAL_EBITDA&amp;VAR:CURRENCY=NA&amp;VAR:P=NA&amp;VAR:V=12.9","08134&amp;VAR:null=.html"}</definedName>
    <definedName name="_1657__FDSAUDITLINK__" localSheetId="1" hidden="1">{"fdsup://directions/FAT%20Viewer?VAR:PED=LTM&amp;VAR:AUDIT_MODE=SUMMARY&amp;VAR:PERIOD=FIXED&amp;VAR:AUDIT_ID=00000117&amp;VAR:DATE=20030613&amp;action=UPDATE&amp;creator=factset&amp;DOC_NAME=FAT:FMA_audit_SUMMARY.fat&amp;DISPLAY_STRING=Display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EBITDA&amp;VAR:CHGPERIOD=NA&amp;VAR:FQLFORMULA=FMA_EVAL_EBITDA&amp;VAR:CURRENCY=NA&amp;VAR:P=NA&amp;VAR:V=12.6","99814&amp;VAR:null=.html"}</definedName>
    <definedName name="_1657__FDSAUDITLINK__" hidden="1">{"fdsup://directions/FAT%20Viewer?VAR:PED=LTM&amp;VAR:AUDIT_MODE=SUMMARY&amp;VAR:PERIOD=FIXED&amp;VAR:AUDIT_ID=00000117&amp;VAR:DATE=20030613&amp;action=UPDATE&amp;creator=factset&amp;DOC_NAME=FAT:FMA_audit_SUMMARY.fat&amp;DISPLAY_STRING=Display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EBITDA&amp;VAR:CHGPERIOD=NA&amp;VAR:FQLFORMULA=FMA_EVAL_EBITDA&amp;VAR:CURRENCY=NA&amp;VAR:P=NA&amp;VAR:V=12.6","99814&amp;VAR:null=.html"}</definedName>
    <definedName name="_1658__FDSAUDITLINK__" localSheetId="1" hidden="1">{"fdsup://directions/FAT%20Viewer?VAR:PED=LTM&amp;VAR:AUDIT_MODE=SUMMARY&amp;VAR:PERIOD=FIXED&amp;VAR:AUDIT_ID=00000117&amp;VAR:DATE=20030612&amp;action=UPDATE&amp;creator=factset&amp;DOC_NAME=FAT:FMA_audit_SUMMARY.fat&amp;DISPLAY_STRING=Display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EBITDA&amp;VAR:CHGPERIOD=NA&amp;VAR:FQLFORMULA=FMA_EVAL_EBITDA&amp;VAR:CURRENCY=NA&amp;VAR:P=NA&amp;VAR:V=12.8","63527&amp;VAR:null=.html"}</definedName>
    <definedName name="_1658__FDSAUDITLINK__" hidden="1">{"fdsup://directions/FAT%20Viewer?VAR:PED=LTM&amp;VAR:AUDIT_MODE=SUMMARY&amp;VAR:PERIOD=FIXED&amp;VAR:AUDIT_ID=00000117&amp;VAR:DATE=20030612&amp;action=UPDATE&amp;creator=factset&amp;DOC_NAME=FAT:FMA_audit_SUMMARY.fat&amp;DISPLAY_STRING=Display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EBITDA&amp;VAR:CHGPERIOD=NA&amp;VAR:FQLFORMULA=FMA_EVAL_EBITDA&amp;VAR:CURRENCY=NA&amp;VAR:P=NA&amp;VAR:V=12.8","63527&amp;VAR:null=.html"}</definedName>
    <definedName name="_1659__FDSAUDITLINK__" localSheetId="1" hidden="1">{"fdsup://directions/FAT%20Viewer?VAR:PED=LTM&amp;VAR:AUDIT_MODE=SUMMARY&amp;VAR:PERIOD=FIXED&amp;VAR:AUDIT_ID=00000117&amp;VAR:DATE=20030611&amp;action=UPDATE&amp;creator=factset&amp;DOC_NAME=FAT:FMA_audit_SUMMARY.fat&amp;DISPLAY_STRING=Display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EBITDA&amp;VAR:CHGPERIOD=NA&amp;VAR:FQLFORMULA=FMA_EVAL_EBITDA&amp;VAR:CURRENCY=NA&amp;VAR:P=NA&amp;VAR:V=12.8","36184&amp;VAR:null=.html"}</definedName>
    <definedName name="_1659__FDSAUDITLINK__" hidden="1">{"fdsup://directions/FAT%20Viewer?VAR:PED=LTM&amp;VAR:AUDIT_MODE=SUMMARY&amp;VAR:PERIOD=FIXED&amp;VAR:AUDIT_ID=00000117&amp;VAR:DATE=20030611&amp;action=UPDATE&amp;creator=factset&amp;DOC_NAME=FAT:FMA_audit_SUMMARY.fat&amp;DISPLAY_STRING=Display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EBITDA&amp;VAR:CHGPERIOD=NA&amp;VAR:FQLFORMULA=FMA_EVAL_EBITDA&amp;VAR:CURRENCY=NA&amp;VAR:P=NA&amp;VAR:V=12.8","36184&amp;VAR:null=.html"}</definedName>
    <definedName name="_166__FDSAUDITLINK__" localSheetId="1" hidden="1">{"fdsup://directions/FAT%20Viewer?VAR:PED=LTM&amp;VAR:AUDIT_MODE=SUMMARY&amp;VAR:PERIOD=FIXED&amp;VAR:AUDIT_ID=00000117&amp;VAR:DATE=20090515&amp;action=UPDATE&amp;creator=factset&amp;DOC_NAME=FAT:FMA_audit_SUMMARY.fat&amp;DISPLAY_STRING=Display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EBITDA&amp;VAR:CHGPERIOD=NA&amp;VAR:FQLFORMULA=FMA_EVAL_EBITDA&amp;VAR:CURRENCY=NA&amp;VAR:P=NA&amp;VAR:V=8.93","7972&amp;VAR:null=.html"}</definedName>
    <definedName name="_166__FDSAUDITLINK__" hidden="1">{"fdsup://directions/FAT%20Viewer?VAR:PED=LTM&amp;VAR:AUDIT_MODE=SUMMARY&amp;VAR:PERIOD=FIXED&amp;VAR:AUDIT_ID=00000117&amp;VAR:DATE=20090515&amp;action=UPDATE&amp;creator=factset&amp;DOC_NAME=FAT:FMA_audit_SUMMARY.fat&amp;DISPLAY_STRING=Display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EBITDA&amp;VAR:CHGPERIOD=NA&amp;VAR:FQLFORMULA=FMA_EVAL_EBITDA&amp;VAR:CURRENCY=NA&amp;VAR:P=NA&amp;VAR:V=8.93","7972&amp;VAR:null=.html"}</definedName>
    <definedName name="_1660__FDSAUDITLINK__" localSheetId="1" hidden="1">{"fdsup://directions/FAT%20Viewer?VAR:PED=LTM&amp;VAR:AUDIT_MODE=SUMMARY&amp;VAR:PERIOD=FIXED&amp;VAR:AUDIT_ID=00000117&amp;VAR:DATE=20030610&amp;action=UPDATE&amp;creator=factset&amp;DOC_NAME=FAT:FMA_audit_SUMMARY.fat&amp;DISPLAY_STRING=Display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EBITDA&amp;VAR:CHGPERIOD=NA&amp;VAR:FQLFORMULA=FMA_EVAL_EBITDA&amp;VAR:CURRENCY=NA&amp;VAR:P=NA&amp;VAR:V=12.7","14432&amp;VAR:null=.html"}</definedName>
    <definedName name="_1660__FDSAUDITLINK__" hidden="1">{"fdsup://directions/FAT%20Viewer?VAR:PED=LTM&amp;VAR:AUDIT_MODE=SUMMARY&amp;VAR:PERIOD=FIXED&amp;VAR:AUDIT_ID=00000117&amp;VAR:DATE=20030610&amp;action=UPDATE&amp;creator=factset&amp;DOC_NAME=FAT:FMA_audit_SUMMARY.fat&amp;DISPLAY_STRING=Display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EBITDA&amp;VAR:CHGPERIOD=NA&amp;VAR:FQLFORMULA=FMA_EVAL_EBITDA&amp;VAR:CURRENCY=NA&amp;VAR:P=NA&amp;VAR:V=12.7","14432&amp;VAR:null=.html"}</definedName>
    <definedName name="_1661__FDSAUDITLINK__" localSheetId="1" hidden="1">{"fdsup://directions/FAT%20Viewer?VAR:PED=LTM&amp;VAR:AUDIT_MODE=SUMMARY&amp;VAR:PERIOD=FIXED&amp;VAR:AUDIT_ID=00000117&amp;VAR:DATE=20030609&amp;action=UPDATE&amp;creator=factset&amp;DOC_NAME=FAT:FMA_audit_SUMMARY.fat&amp;DISPLAY_STRING=Display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EBITDA&amp;VAR:CHGPERIOD=NA&amp;VAR:FQLFORMULA=FMA_EVAL_EBITDA&amp;VAR:CURRENCY=NA&amp;VAR:P=NA&amp;VAR:V=12.6","26628&amp;VAR:null=.html"}</definedName>
    <definedName name="_1661__FDSAUDITLINK__" hidden="1">{"fdsup://directions/FAT%20Viewer?VAR:PED=LTM&amp;VAR:AUDIT_MODE=SUMMARY&amp;VAR:PERIOD=FIXED&amp;VAR:AUDIT_ID=00000117&amp;VAR:DATE=20030609&amp;action=UPDATE&amp;creator=factset&amp;DOC_NAME=FAT:FMA_audit_SUMMARY.fat&amp;DISPLAY_STRING=Display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EBITDA&amp;VAR:CHGPERIOD=NA&amp;VAR:FQLFORMULA=FMA_EVAL_EBITDA&amp;VAR:CURRENCY=NA&amp;VAR:P=NA&amp;VAR:V=12.6","26628&amp;VAR:null=.html"}</definedName>
    <definedName name="_1662__FDSAUDITLINK__" localSheetId="1" hidden="1">{"fdsup://directions/FAT%20Viewer?VAR:PED=LTM&amp;VAR:AUDIT_MODE=SUMMARY&amp;VAR:PERIOD=FIXED&amp;VAR:AUDIT_ID=00000117&amp;VAR:DATE=20030606&amp;action=UPDATE&amp;creator=factset&amp;DOC_NAME=FAT:FMA_audit_SUMMARY.fat&amp;DISPLAY_STRING=Display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EBITDA&amp;VAR:CHGPERIOD=NA&amp;VAR:FQLFORMULA=FMA_EVAL_EBITDA&amp;VAR:CURRENCY=NA&amp;VAR:P=NA&amp;VAR:V=12.7","17658&amp;VAR:null=.html"}</definedName>
    <definedName name="_1662__FDSAUDITLINK__" hidden="1">{"fdsup://directions/FAT%20Viewer?VAR:PED=LTM&amp;VAR:AUDIT_MODE=SUMMARY&amp;VAR:PERIOD=FIXED&amp;VAR:AUDIT_ID=00000117&amp;VAR:DATE=20030606&amp;action=UPDATE&amp;creator=factset&amp;DOC_NAME=FAT:FMA_audit_SUMMARY.fat&amp;DISPLAY_STRING=Display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EBITDA&amp;VAR:CHGPERIOD=NA&amp;VAR:FQLFORMULA=FMA_EVAL_EBITDA&amp;VAR:CURRENCY=NA&amp;VAR:P=NA&amp;VAR:V=12.7","17658&amp;VAR:null=.html"}</definedName>
    <definedName name="_1663__FDSAUDITLINK__" localSheetId="1" hidden="1">{"fdsup://directions/FAT%20Viewer?VAR:PED=LTM&amp;VAR:AUDIT_MODE=SUMMARY&amp;VAR:PERIOD=FIXED&amp;VAR:AUDIT_ID=00000117&amp;VAR:DATE=20030605&amp;action=UPDATE&amp;creator=factset&amp;DOC_NAME=FAT:FMA_audit_SUMMARY.fat&amp;DISPLAY_STRING=Display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EBITDA&amp;VAR:CHGPERIOD=NA&amp;VAR:FQLFORMULA=FMA_EVAL_EBITDA&amp;VAR:CURRENCY=NA&amp;VAR:P=NA&amp;VAR:V=12.7","43955&amp;VAR:null=.html"}</definedName>
    <definedName name="_1663__FDSAUDITLINK__" hidden="1">{"fdsup://directions/FAT%20Viewer?VAR:PED=LTM&amp;VAR:AUDIT_MODE=SUMMARY&amp;VAR:PERIOD=FIXED&amp;VAR:AUDIT_ID=00000117&amp;VAR:DATE=20030605&amp;action=UPDATE&amp;creator=factset&amp;DOC_NAME=FAT:FMA_audit_SUMMARY.fat&amp;DISPLAY_STRING=Display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EBITDA&amp;VAR:CHGPERIOD=NA&amp;VAR:FQLFORMULA=FMA_EVAL_EBITDA&amp;VAR:CURRENCY=NA&amp;VAR:P=NA&amp;VAR:V=12.7","43955&amp;VAR:null=.html"}</definedName>
    <definedName name="_1664__FDSAUDITLINK__" localSheetId="1" hidden="1">{"fdsup://directions/FAT%20Viewer?VAR:PED=LTM&amp;VAR:AUDIT_MODE=SUMMARY&amp;VAR:PERIOD=FIXED&amp;VAR:AUDIT_ID=00000117&amp;VAR:DATE=20030604&amp;action=UPDATE&amp;creator=factset&amp;DOC_NAME=FAT:FMA_audit_SUMMARY.fat&amp;DISPLAY_STRING=Display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EBITDA&amp;VAR:CHGPERIOD=NA&amp;VAR:FQLFORMULA=FMA_EVAL_EBITDA&amp;VAR:CURRENCY=NA&amp;VAR:P=NA&amp;VAR:V=12.7","02569&amp;VAR:null=.html"}</definedName>
    <definedName name="_1664__FDSAUDITLINK__" hidden="1">{"fdsup://directions/FAT%20Viewer?VAR:PED=LTM&amp;VAR:AUDIT_MODE=SUMMARY&amp;VAR:PERIOD=FIXED&amp;VAR:AUDIT_ID=00000117&amp;VAR:DATE=20030604&amp;action=UPDATE&amp;creator=factset&amp;DOC_NAME=FAT:FMA_audit_SUMMARY.fat&amp;DISPLAY_STRING=Display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EBITDA&amp;VAR:CHGPERIOD=NA&amp;VAR:FQLFORMULA=FMA_EVAL_EBITDA&amp;VAR:CURRENCY=NA&amp;VAR:P=NA&amp;VAR:V=12.7","02569&amp;VAR:null=.html"}</definedName>
    <definedName name="_1665__FDSAUDITLINK__" localSheetId="1" hidden="1">{"fdsup://directions/FAT%20Viewer?VAR:PED=LTM&amp;VAR:AUDIT_MODE=SUMMARY&amp;VAR:PERIOD=FIXED&amp;VAR:AUDIT_ID=00000117&amp;VAR:DATE=20030603&amp;action=UPDATE&amp;creator=factset&amp;DOC_NAME=FAT:FMA_audit_SUMMARY.fat&amp;DISPLAY_STRING=Display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EBITDA&amp;VAR:CHGPERIOD=NA&amp;VAR:FQLFORMULA=FMA_EVAL_EBITDA&amp;VAR:CURRENCY=NA&amp;VAR:P=NA&amp;VAR:V=12.5","64262&amp;VAR:null=.html"}</definedName>
    <definedName name="_1665__FDSAUDITLINK__" hidden="1">{"fdsup://directions/FAT%20Viewer?VAR:PED=LTM&amp;VAR:AUDIT_MODE=SUMMARY&amp;VAR:PERIOD=FIXED&amp;VAR:AUDIT_ID=00000117&amp;VAR:DATE=20030603&amp;action=UPDATE&amp;creator=factset&amp;DOC_NAME=FAT:FMA_audit_SUMMARY.fat&amp;DISPLAY_STRING=Display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EBITDA&amp;VAR:CHGPERIOD=NA&amp;VAR:FQLFORMULA=FMA_EVAL_EBITDA&amp;VAR:CURRENCY=NA&amp;VAR:P=NA&amp;VAR:V=12.5","64262&amp;VAR:null=.html"}</definedName>
    <definedName name="_1666__FDSAUDITLINK__" localSheetId="1" hidden="1">{"fdsup://directions/FAT%20Viewer?VAR:PED=LTM&amp;VAR:AUDIT_MODE=SUMMARY&amp;VAR:PERIOD=FIXED&amp;VAR:AUDIT_ID=00000117&amp;VAR:DATE=20030602&amp;action=UPDATE&amp;creator=factset&amp;DOC_NAME=FAT:FMA_audit_SUMMARY.fat&amp;DISPLAY_STRING=Display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EBITDA&amp;VAR:CHGPERIOD=NA&amp;VAR:FQLFORMULA=FMA_EVAL_EBITDA&amp;VAR:CURRENCY=NA&amp;VAR:P=NA&amp;VAR:V=12.5","16570&amp;VAR:null=.html"}</definedName>
    <definedName name="_1666__FDSAUDITLINK__" hidden="1">{"fdsup://directions/FAT%20Viewer?VAR:PED=LTM&amp;VAR:AUDIT_MODE=SUMMARY&amp;VAR:PERIOD=FIXED&amp;VAR:AUDIT_ID=00000117&amp;VAR:DATE=20030602&amp;action=UPDATE&amp;creator=factset&amp;DOC_NAME=FAT:FMA_audit_SUMMARY.fat&amp;DISPLAY_STRING=Display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EBITDA&amp;VAR:CHGPERIOD=NA&amp;VAR:FQLFORMULA=FMA_EVAL_EBITDA&amp;VAR:CURRENCY=NA&amp;VAR:P=NA&amp;VAR:V=12.5","16570&amp;VAR:null=.html"}</definedName>
    <definedName name="_1667__FDSAUDITLINK__" localSheetId="1" hidden="1">{"fdsup://directions/FAT%20Viewer?VAR:PED=LTM&amp;VAR:AUDIT_MODE=SUMMARY&amp;VAR:PERIOD=FIXED&amp;VAR:AUDIT_ID=00000117&amp;VAR:DATE=20030530&amp;action=UPDATE&amp;creator=factset&amp;DOC_NAME=FAT:FMA_audit_SUMMARY.fat&amp;DISPLAY_STRING=Display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EBITDA&amp;VAR:CHGPERIOD=NA&amp;VAR:FQLFORMULA=FMA_EVAL_EBITDA&amp;VAR:CURRENCY=NA&amp;VAR:P=NA&amp;VAR:V=12.4","93103&amp;VAR:null=.html"}</definedName>
    <definedName name="_1667__FDSAUDITLINK__" hidden="1">{"fdsup://directions/FAT%20Viewer?VAR:PED=LTM&amp;VAR:AUDIT_MODE=SUMMARY&amp;VAR:PERIOD=FIXED&amp;VAR:AUDIT_ID=00000117&amp;VAR:DATE=20030530&amp;action=UPDATE&amp;creator=factset&amp;DOC_NAME=FAT:FMA_audit_SUMMARY.fat&amp;DISPLAY_STRING=Display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EBITDA&amp;VAR:CHGPERIOD=NA&amp;VAR:FQLFORMULA=FMA_EVAL_EBITDA&amp;VAR:CURRENCY=NA&amp;VAR:P=NA&amp;VAR:V=12.4","93103&amp;VAR:null=.html"}</definedName>
    <definedName name="_1668__FDSAUDITLINK__" localSheetId="1" hidden="1">{"fdsup://directions/FAT%20Viewer?VAR:PED=LTM&amp;VAR:AUDIT_MODE=SUMMARY&amp;VAR:PERIOD=FIXED&amp;VAR:AUDIT_ID=00000117&amp;VAR:DATE=20030529&amp;action=UPDATE&amp;creator=factset&amp;DOC_NAME=FAT:FMA_audit_SUMMARY.fat&amp;DISPLAY_STRING=Display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EBITDA&amp;VAR:CHGPERIOD=NA&amp;VAR:FQLFORMULA=FMA_EVAL_EBITDA&amp;VAR:CURRENCY=NA&amp;VAR:P=NA&amp;VAR:V=12.3","55992&amp;VAR:null=.html"}</definedName>
    <definedName name="_1668__FDSAUDITLINK__" hidden="1">{"fdsup://directions/FAT%20Viewer?VAR:PED=LTM&amp;VAR:AUDIT_MODE=SUMMARY&amp;VAR:PERIOD=FIXED&amp;VAR:AUDIT_ID=00000117&amp;VAR:DATE=20030529&amp;action=UPDATE&amp;creator=factset&amp;DOC_NAME=FAT:FMA_audit_SUMMARY.fat&amp;DISPLAY_STRING=Display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EBITDA&amp;VAR:CHGPERIOD=NA&amp;VAR:FQLFORMULA=FMA_EVAL_EBITDA&amp;VAR:CURRENCY=NA&amp;VAR:P=NA&amp;VAR:V=12.3","55992&amp;VAR:null=.html"}</definedName>
    <definedName name="_1669__FDSAUDITLINK__" localSheetId="1" hidden="1">{"fdsup://directions/FAT%20Viewer?VAR:PED=LTM&amp;VAR:AUDIT_MODE=SUMMARY&amp;VAR:PERIOD=FIXED&amp;VAR:AUDIT_ID=00000117&amp;VAR:DATE=20030528&amp;action=UPDATE&amp;creator=factset&amp;DOC_NAME=FAT:FMA_audit_SUMMARY.fat&amp;DISPLAY_STRING=Display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EBITDA&amp;VAR:CHGPERIOD=NA&amp;VAR:FQLFORMULA=FMA_EVAL_EBITDA&amp;VAR:CURRENCY=NA&amp;VAR:P=NA&amp;VAR:V=12.3","90917&amp;VAR:null=.html"}</definedName>
    <definedName name="_1669__FDSAUDITLINK__" hidden="1">{"fdsup://directions/FAT%20Viewer?VAR:PED=LTM&amp;VAR:AUDIT_MODE=SUMMARY&amp;VAR:PERIOD=FIXED&amp;VAR:AUDIT_ID=00000117&amp;VAR:DATE=20030528&amp;action=UPDATE&amp;creator=factset&amp;DOC_NAME=FAT:FMA_audit_SUMMARY.fat&amp;DISPLAY_STRING=Display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EBITDA&amp;VAR:CHGPERIOD=NA&amp;VAR:FQLFORMULA=FMA_EVAL_EBITDA&amp;VAR:CURRENCY=NA&amp;VAR:P=NA&amp;VAR:V=12.3","90917&amp;VAR:null=.html"}</definedName>
    <definedName name="_167__FDSAUDITLINK__" localSheetId="1" hidden="1">{"fdsup://directions/FAT%20Viewer?VAR:PED=LTM&amp;VAR:AUDIT_MODE=SUMMARY&amp;VAR:PERIOD=FIXED&amp;VAR:AUDIT_ID=00000117&amp;VAR:DATE=20090514&amp;action=UPDATE&amp;creator=factset&amp;DOC_NAME=FAT:FMA_audit_SUMMARY.fat&amp;DISPLAY_STRING=Display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EBITDA&amp;VAR:CHGPERIOD=NA&amp;VAR:FQLFORMULA=FMA_EVAL_EBITDA&amp;VAR:CURRENCY=NA&amp;VAR:P=NA&amp;VAR:V=8.99","9360&amp;VAR:null=.html"}</definedName>
    <definedName name="_167__FDSAUDITLINK__" hidden="1">{"fdsup://directions/FAT%20Viewer?VAR:PED=LTM&amp;VAR:AUDIT_MODE=SUMMARY&amp;VAR:PERIOD=FIXED&amp;VAR:AUDIT_ID=00000117&amp;VAR:DATE=20090514&amp;action=UPDATE&amp;creator=factset&amp;DOC_NAME=FAT:FMA_audit_SUMMARY.fat&amp;DISPLAY_STRING=Display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EBITDA&amp;VAR:CHGPERIOD=NA&amp;VAR:FQLFORMULA=FMA_EVAL_EBITDA&amp;VAR:CURRENCY=NA&amp;VAR:P=NA&amp;VAR:V=8.99","9360&amp;VAR:null=.html"}</definedName>
    <definedName name="_1670__FDSAUDITLINK__" localSheetId="1" hidden="1">{"fdsup://directions/FAT%20Viewer?VAR:PED=LTM&amp;VAR:AUDIT_MODE=SUMMARY&amp;VAR:PERIOD=FIXED&amp;VAR:AUDIT_ID=00000117&amp;VAR:DATE=20030527&amp;action=UPDATE&amp;creator=factset&amp;DOC_NAME=FAT:FMA_audit_SUMMARY.fat&amp;DISPLAY_STRING=Display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EBITDA&amp;VAR:CHGPERIOD=NA&amp;VAR:FQLFORMULA=FMA_EVAL_EBITDA&amp;VAR:CURRENCY=NA&amp;VAR:P=NA&amp;VAR:V=12.3","87398&amp;VAR:null=.html"}</definedName>
    <definedName name="_1670__FDSAUDITLINK__" hidden="1">{"fdsup://directions/FAT%20Viewer?VAR:PED=LTM&amp;VAR:AUDIT_MODE=SUMMARY&amp;VAR:PERIOD=FIXED&amp;VAR:AUDIT_ID=00000117&amp;VAR:DATE=20030527&amp;action=UPDATE&amp;creator=factset&amp;DOC_NAME=FAT:FMA_audit_SUMMARY.fat&amp;DISPLAY_STRING=Display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EBITDA&amp;VAR:CHGPERIOD=NA&amp;VAR:FQLFORMULA=FMA_EVAL_EBITDA&amp;VAR:CURRENCY=NA&amp;VAR:P=NA&amp;VAR:V=12.3","87398&amp;VAR:null=.html"}</definedName>
    <definedName name="_1671__FDSAUDITLINK__" localSheetId="1" hidden="1">{"fdsup://directions/FAT%20Viewer?VAR:PED=LTM&amp;VAR:AUDIT_MODE=SUMMARY&amp;VAR:PERIOD=FIXED&amp;VAR:AUDIT_ID=00000117&amp;VAR:DATE=20030523&amp;action=UPDATE&amp;creator=factset&amp;DOC_NAME=FAT:FMA_audit_SUMMARY.fat&amp;DISPLAY_STRING=Display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EBITDA&amp;VAR:CHGPERIOD=NA&amp;VAR:FQLFORMULA=FMA_EVAL_EBITDA&amp;VAR:CURRENCY=NA&amp;VAR:P=NA&amp;VAR:V=12.2","10444&amp;VAR:null=.html"}</definedName>
    <definedName name="_1671__FDSAUDITLINK__" hidden="1">{"fdsup://directions/FAT%20Viewer?VAR:PED=LTM&amp;VAR:AUDIT_MODE=SUMMARY&amp;VAR:PERIOD=FIXED&amp;VAR:AUDIT_ID=00000117&amp;VAR:DATE=20030523&amp;action=UPDATE&amp;creator=factset&amp;DOC_NAME=FAT:FMA_audit_SUMMARY.fat&amp;DISPLAY_STRING=Display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EBITDA&amp;VAR:CHGPERIOD=NA&amp;VAR:FQLFORMULA=FMA_EVAL_EBITDA&amp;VAR:CURRENCY=NA&amp;VAR:P=NA&amp;VAR:V=12.2","10444&amp;VAR:null=.html"}</definedName>
    <definedName name="_1672__FDSAUDITLINK__" localSheetId="1" hidden="1">{"fdsup://directions/FAT%20Viewer?VAR:PED=LTM&amp;VAR:AUDIT_MODE=SUMMARY&amp;VAR:PERIOD=FIXED&amp;VAR:AUDIT_ID=00000117&amp;VAR:DATE=20030522&amp;action=UPDATE&amp;creator=factset&amp;DOC_NAME=FAT:FMA_audit_SUMMARY.fat&amp;DISPLAY_STRING=Display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EBITDA&amp;VAR:CHGPERIOD=NA&amp;VAR:FQLFORMULA=FMA_EVAL_EBITDA&amp;VAR:CURRENCY=NA&amp;VAR:P=NA&amp;VAR:V=12.1","91386&amp;VAR:null=.html"}</definedName>
    <definedName name="_1672__FDSAUDITLINK__" hidden="1">{"fdsup://directions/FAT%20Viewer?VAR:PED=LTM&amp;VAR:AUDIT_MODE=SUMMARY&amp;VAR:PERIOD=FIXED&amp;VAR:AUDIT_ID=00000117&amp;VAR:DATE=20030522&amp;action=UPDATE&amp;creator=factset&amp;DOC_NAME=FAT:FMA_audit_SUMMARY.fat&amp;DISPLAY_STRING=Display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EBITDA&amp;VAR:CHGPERIOD=NA&amp;VAR:FQLFORMULA=FMA_EVAL_EBITDA&amp;VAR:CURRENCY=NA&amp;VAR:P=NA&amp;VAR:V=12.1","91386&amp;VAR:null=.html"}</definedName>
    <definedName name="_1673__FDSAUDITLINK__" localSheetId="1" hidden="1">{"fdsup://directions/FAT%20Viewer?VAR:PED=LTM&amp;VAR:AUDIT_MODE=SUMMARY&amp;VAR:PERIOD=FIXED&amp;VAR:AUDIT_ID=00000117&amp;VAR:DATE=20030521&amp;action=UPDATE&amp;creator=factset&amp;DOC_NAME=FAT:FMA_audit_SUMMARY.fat&amp;DISPLAY_STRING=Display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EBITDA&amp;VAR:CHGPERIOD=NA&amp;VAR:FQLFORMULA=FMA_EVAL_EBITDA&amp;VAR:CURRENCY=NA&amp;VAR:P=NA&amp;VAR:V=12.0","99727&amp;VAR:null=.html"}</definedName>
    <definedName name="_1673__FDSAUDITLINK__" hidden="1">{"fdsup://directions/FAT%20Viewer?VAR:PED=LTM&amp;VAR:AUDIT_MODE=SUMMARY&amp;VAR:PERIOD=FIXED&amp;VAR:AUDIT_ID=00000117&amp;VAR:DATE=20030521&amp;action=UPDATE&amp;creator=factset&amp;DOC_NAME=FAT:FMA_audit_SUMMARY.fat&amp;DISPLAY_STRING=Display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EBITDA&amp;VAR:CHGPERIOD=NA&amp;VAR:FQLFORMULA=FMA_EVAL_EBITDA&amp;VAR:CURRENCY=NA&amp;VAR:P=NA&amp;VAR:V=12.0","99727&amp;VAR:null=.html"}</definedName>
    <definedName name="_1674__FDSAUDITLINK__" localSheetId="1" hidden="1">{"fdsup://directions/FAT%20Viewer?VAR:PED=LTM&amp;VAR:AUDIT_MODE=SUMMARY&amp;VAR:PERIOD=FIXED&amp;VAR:AUDIT_ID=00000117&amp;VAR:DATE=20030520&amp;action=UPDATE&amp;creator=factset&amp;DOC_NAME=FAT:FMA_audit_SUMMARY.fat&amp;DISPLAY_STRING=Display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EBITDA&amp;VAR:CHGPERIOD=NA&amp;VAR:FQLFORMULA=FMA_EVAL_EBITDA&amp;VAR:CURRENCY=NA&amp;VAR:P=NA&amp;VAR:V=12.0","70344&amp;VAR:null=.html"}</definedName>
    <definedName name="_1674__FDSAUDITLINK__" hidden="1">{"fdsup://directions/FAT%20Viewer?VAR:PED=LTM&amp;VAR:AUDIT_MODE=SUMMARY&amp;VAR:PERIOD=FIXED&amp;VAR:AUDIT_ID=00000117&amp;VAR:DATE=20030520&amp;action=UPDATE&amp;creator=factset&amp;DOC_NAME=FAT:FMA_audit_SUMMARY.fat&amp;DISPLAY_STRING=Display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EBITDA&amp;VAR:CHGPERIOD=NA&amp;VAR:FQLFORMULA=FMA_EVAL_EBITDA&amp;VAR:CURRENCY=NA&amp;VAR:P=NA&amp;VAR:V=12.0","70344&amp;VAR:null=.html"}</definedName>
    <definedName name="_1675__FDSAUDITLINK__" localSheetId="1" hidden="1">{"fdsup://directions/FAT%20Viewer?VAR:PED=LTM&amp;VAR:AUDIT_MODE=SUMMARY&amp;VAR:PERIOD=FIXED&amp;VAR:AUDIT_ID=00000117&amp;VAR:DATE=20030519&amp;action=UPDATE&amp;creator=factset&amp;DOC_NAME=FAT:FMA_audit_SUMMARY.fat&amp;DISPLAY_STRING=Display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EBITDA&amp;VAR:CHGPERIOD=NA&amp;VAR:FQLFORMULA=FMA_EVAL_EBITDA&amp;VAR:CURRENCY=NA&amp;VAR:P=NA&amp;VAR:V=12.0","83729&amp;VAR:null=.html"}</definedName>
    <definedName name="_1675__FDSAUDITLINK__" hidden="1">{"fdsup://directions/FAT%20Viewer?VAR:PED=LTM&amp;VAR:AUDIT_MODE=SUMMARY&amp;VAR:PERIOD=FIXED&amp;VAR:AUDIT_ID=00000117&amp;VAR:DATE=20030519&amp;action=UPDATE&amp;creator=factset&amp;DOC_NAME=FAT:FMA_audit_SUMMARY.fat&amp;DISPLAY_STRING=Display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EBITDA&amp;VAR:CHGPERIOD=NA&amp;VAR:FQLFORMULA=FMA_EVAL_EBITDA&amp;VAR:CURRENCY=NA&amp;VAR:P=NA&amp;VAR:V=12.0","83729&amp;VAR:null=.html"}</definedName>
    <definedName name="_1676__FDSAUDITLINK__" localSheetId="1" hidden="1">{"fdsup://directions/FAT%20Viewer?VAR:PED=LTM&amp;VAR:AUDIT_MODE=SUMMARY&amp;VAR:PERIOD=FIXED&amp;VAR:AUDIT_ID=00000117&amp;VAR:DATE=20030516&amp;action=UPDATE&amp;creator=factset&amp;DOC_NAME=FAT:FMA_audit_SUMMARY.fat&amp;DISPLAY_STRING=Display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EBITDA&amp;VAR:CHGPERIOD=NA&amp;VAR:FQLFORMULA=FMA_EVAL_EBITDA&amp;VAR:CURRENCY=NA&amp;VAR:P=NA&amp;VAR:V=12.3","11061&amp;VAR:null=.html"}</definedName>
    <definedName name="_1676__FDSAUDITLINK__" hidden="1">{"fdsup://directions/FAT%20Viewer?VAR:PED=LTM&amp;VAR:AUDIT_MODE=SUMMARY&amp;VAR:PERIOD=FIXED&amp;VAR:AUDIT_ID=00000117&amp;VAR:DATE=20030516&amp;action=UPDATE&amp;creator=factset&amp;DOC_NAME=FAT:FMA_audit_SUMMARY.fat&amp;DISPLAY_STRING=Display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EBITDA&amp;VAR:CHGPERIOD=NA&amp;VAR:FQLFORMULA=FMA_EVAL_EBITDA&amp;VAR:CURRENCY=NA&amp;VAR:P=NA&amp;VAR:V=12.3","11061&amp;VAR:null=.html"}</definedName>
    <definedName name="_1677__FDSAUDITLINK__" localSheetId="1" hidden="1">{"fdsup://directions/FAT%20Viewer?VAR:PED=LTM&amp;VAR:AUDIT_MODE=SUMMARY&amp;VAR:PERIOD=FIXED&amp;VAR:AUDIT_ID=00000117&amp;VAR:DATE=20030515&amp;action=UPDATE&amp;creator=factset&amp;DOC_NAME=FAT:FMA_audit_SUMMARY.fat&amp;DISPLAY_STRING=Display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EBITDA&amp;VAR:CHGPERIOD=NA&amp;VAR:FQLFORMULA=FMA_EVAL_EBITDA&amp;VAR:CURRENCY=NA&amp;VAR:P=NA&amp;VAR:V=12.3","41837&amp;VAR:null=.html"}</definedName>
    <definedName name="_1677__FDSAUDITLINK__" hidden="1">{"fdsup://directions/FAT%20Viewer?VAR:PED=LTM&amp;VAR:AUDIT_MODE=SUMMARY&amp;VAR:PERIOD=FIXED&amp;VAR:AUDIT_ID=00000117&amp;VAR:DATE=20030515&amp;action=UPDATE&amp;creator=factset&amp;DOC_NAME=FAT:FMA_audit_SUMMARY.fat&amp;DISPLAY_STRING=Display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EBITDA&amp;VAR:CHGPERIOD=NA&amp;VAR:FQLFORMULA=FMA_EVAL_EBITDA&amp;VAR:CURRENCY=NA&amp;VAR:P=NA&amp;VAR:V=12.3","41837&amp;VAR:null=.html"}</definedName>
    <definedName name="_1678__FDSAUDITLINK__" localSheetId="1" hidden="1">{"fdsup://directions/FAT%20Viewer?VAR:PED=LTM&amp;VAR:AUDIT_MODE=SUMMARY&amp;VAR:PERIOD=FIXED&amp;VAR:AUDIT_ID=00000117&amp;VAR:DATE=20030514&amp;action=UPDATE&amp;creator=factset&amp;DOC_NAME=FAT:FMA_audit_SUMMARY.fat&amp;DISPLAY_STRING=Display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EBITDA&amp;VAR:CHGPERIOD=NA&amp;VAR:FQLFORMULA=FMA_EVAL_EBITDA&amp;VAR:CURRENCY=NA&amp;VAR:P=NA&amp;VAR:V=12.2","79693&amp;VAR:null=.html"}</definedName>
    <definedName name="_1678__FDSAUDITLINK__" hidden="1">{"fdsup://directions/FAT%20Viewer?VAR:PED=LTM&amp;VAR:AUDIT_MODE=SUMMARY&amp;VAR:PERIOD=FIXED&amp;VAR:AUDIT_ID=00000117&amp;VAR:DATE=20030514&amp;action=UPDATE&amp;creator=factset&amp;DOC_NAME=FAT:FMA_audit_SUMMARY.fat&amp;DISPLAY_STRING=Display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EBITDA&amp;VAR:CHGPERIOD=NA&amp;VAR:FQLFORMULA=FMA_EVAL_EBITDA&amp;VAR:CURRENCY=NA&amp;VAR:P=NA&amp;VAR:V=12.2","79693&amp;VAR:null=.html"}</definedName>
    <definedName name="_1679__FDSAUDITLINK__" localSheetId="1" hidden="1">{"fdsup://directions/FAT%20Viewer?VAR:PED=LTM&amp;VAR:AUDIT_MODE=SUMMARY&amp;VAR:PERIOD=FIXED&amp;VAR:AUDIT_ID=00000117&amp;VAR:DATE=20030513&amp;action=UPDATE&amp;creator=factset&amp;DOC_NAME=FAT:FMA_audit_SUMMARY.fat&amp;DISPLAY_STRING=Display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EBITDA&amp;VAR:CHGPERIOD=NA&amp;VAR:FQLFORMULA=FMA_EVAL_EBITDA&amp;VAR:CURRENCY=NA&amp;VAR:P=NA&amp;VAR:V=12.8","04879&amp;VAR:null=.html"}</definedName>
    <definedName name="_1679__FDSAUDITLINK__" hidden="1">{"fdsup://directions/FAT%20Viewer?VAR:PED=LTM&amp;VAR:AUDIT_MODE=SUMMARY&amp;VAR:PERIOD=FIXED&amp;VAR:AUDIT_ID=00000117&amp;VAR:DATE=20030513&amp;action=UPDATE&amp;creator=factset&amp;DOC_NAME=FAT:FMA_audit_SUMMARY.fat&amp;DISPLAY_STRING=Display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EBITDA&amp;VAR:CHGPERIOD=NA&amp;VAR:FQLFORMULA=FMA_EVAL_EBITDA&amp;VAR:CURRENCY=NA&amp;VAR:P=NA&amp;VAR:V=12.8","04879&amp;VAR:null=.html"}</definedName>
    <definedName name="_168__FDSAUDITLINK__" localSheetId="1" hidden="1">{"fdsup://directions/FAT%20Viewer?VAR:PED=LTM&amp;VAR:AUDIT_MODE=SUMMARY&amp;VAR:PERIOD=FIXED&amp;VAR:AUDIT_ID=00000117&amp;VAR:DATE=20090513&amp;action=UPDATE&amp;creator=factset&amp;DOC_NAME=FAT:FMA_audit_SUMMARY.fat&amp;DISPLAY_STRING=Display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EBITDA&amp;VAR:CHGPERIOD=NA&amp;VAR:FQLFORMULA=FMA_EVAL_EBITDA&amp;VAR:CURRENCY=NA&amp;VAR:P=NA&amp;VAR:V=8.07","8713&amp;VAR:null=.html"}</definedName>
    <definedName name="_168__FDSAUDITLINK__" hidden="1">{"fdsup://directions/FAT%20Viewer?VAR:PED=LTM&amp;VAR:AUDIT_MODE=SUMMARY&amp;VAR:PERIOD=FIXED&amp;VAR:AUDIT_ID=00000117&amp;VAR:DATE=20090513&amp;action=UPDATE&amp;creator=factset&amp;DOC_NAME=FAT:FMA_audit_SUMMARY.fat&amp;DISPLAY_STRING=Display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EBITDA&amp;VAR:CHGPERIOD=NA&amp;VAR:FQLFORMULA=FMA_EVAL_EBITDA&amp;VAR:CURRENCY=NA&amp;VAR:P=NA&amp;VAR:V=8.07","8713&amp;VAR:null=.html"}</definedName>
    <definedName name="_1680__FDSAUDITLINK__" localSheetId="1" hidden="1">{"fdsup://directions/FAT%20Viewer?VAR:PED=LTM&amp;VAR:AUDIT_MODE=SUMMARY&amp;VAR:PERIOD=FIXED&amp;VAR:AUDIT_ID=00000117&amp;VAR:DATE=20030512&amp;action=UPDATE&amp;creator=factset&amp;DOC_NAME=FAT:FMA_audit_SUMMARY.fat&amp;DISPLAY_STRING=Display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EBITDA&amp;VAR:CHGPERIOD=NA&amp;VAR:FQLFORMULA=FMA_EVAL_EBITDA&amp;VAR:CURRENCY=NA&amp;VAR:P=NA&amp;VAR:V=12.8","32210&amp;VAR:null=.html"}</definedName>
    <definedName name="_1680__FDSAUDITLINK__" hidden="1">{"fdsup://directions/FAT%20Viewer?VAR:PED=LTM&amp;VAR:AUDIT_MODE=SUMMARY&amp;VAR:PERIOD=FIXED&amp;VAR:AUDIT_ID=00000117&amp;VAR:DATE=20030512&amp;action=UPDATE&amp;creator=factset&amp;DOC_NAME=FAT:FMA_audit_SUMMARY.fat&amp;DISPLAY_STRING=Display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EBITDA&amp;VAR:CHGPERIOD=NA&amp;VAR:FQLFORMULA=FMA_EVAL_EBITDA&amp;VAR:CURRENCY=NA&amp;VAR:P=NA&amp;VAR:V=12.8","32210&amp;VAR:null=.html"}</definedName>
    <definedName name="_1681__FDSAUDITLINK__" localSheetId="1" hidden="1">{"fdsup://directions/FAT%20Viewer?VAR:PED=LTM&amp;VAR:AUDIT_MODE=SUMMARY&amp;VAR:PERIOD=FIXED&amp;VAR:AUDIT_ID=00000117&amp;VAR:DATE=20030509&amp;action=UPDATE&amp;creator=factset&amp;DOC_NAME=FAT:FMA_audit_SUMMARY.fat&amp;DISPLAY_STRING=Display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EBITDA&amp;VAR:CHGPERIOD=NA&amp;VAR:FQLFORMULA=FMA_EVAL_EBITDA&amp;VAR:CURRENCY=NA&amp;VAR:P=NA&amp;VAR:V=12.7","18481&amp;VAR:null=.html"}</definedName>
    <definedName name="_1681__FDSAUDITLINK__" hidden="1">{"fdsup://directions/FAT%20Viewer?VAR:PED=LTM&amp;VAR:AUDIT_MODE=SUMMARY&amp;VAR:PERIOD=FIXED&amp;VAR:AUDIT_ID=00000117&amp;VAR:DATE=20030509&amp;action=UPDATE&amp;creator=factset&amp;DOC_NAME=FAT:FMA_audit_SUMMARY.fat&amp;DISPLAY_STRING=Display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EBITDA&amp;VAR:CHGPERIOD=NA&amp;VAR:FQLFORMULA=FMA_EVAL_EBITDA&amp;VAR:CURRENCY=NA&amp;VAR:P=NA&amp;VAR:V=12.7","18481&amp;VAR:null=.html"}</definedName>
    <definedName name="_1682__FDSAUDITLINK__" localSheetId="1" hidden="1">{"fdsup://directions/FAT%20Viewer?VAR:PED=LTM&amp;VAR:AUDIT_MODE=SUMMARY&amp;VAR:PERIOD=FIXED&amp;VAR:AUDIT_ID=00000117&amp;VAR:DATE=20030508&amp;action=UPDATE&amp;creator=factset&amp;DOC_NAME=FAT:FMA_audit_SUMMARY.fat&amp;DISPLAY_STRING=Display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EBITDA&amp;VAR:CHGPERIOD=NA&amp;VAR:FQLFORMULA=FMA_EVAL_EBITDA&amp;VAR:CURRENCY=NA&amp;VAR:P=NA&amp;VAR:V=12.5","74257&amp;VAR:null=.html"}</definedName>
    <definedName name="_1682__FDSAUDITLINK__" hidden="1">{"fdsup://directions/FAT%20Viewer?VAR:PED=LTM&amp;VAR:AUDIT_MODE=SUMMARY&amp;VAR:PERIOD=FIXED&amp;VAR:AUDIT_ID=00000117&amp;VAR:DATE=20030508&amp;action=UPDATE&amp;creator=factset&amp;DOC_NAME=FAT:FMA_audit_SUMMARY.fat&amp;DISPLAY_STRING=Display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EBITDA&amp;VAR:CHGPERIOD=NA&amp;VAR:FQLFORMULA=FMA_EVAL_EBITDA&amp;VAR:CURRENCY=NA&amp;VAR:P=NA&amp;VAR:V=12.5","74257&amp;VAR:null=.html"}</definedName>
    <definedName name="_1683__FDSAUDITLINK__" localSheetId="1" hidden="1">{"fdsup://directions/FAT%20Viewer?VAR:PED=LTM&amp;VAR:AUDIT_MODE=SUMMARY&amp;VAR:PERIOD=FIXED&amp;VAR:AUDIT_ID=00000117&amp;VAR:DATE=20030507&amp;action=UPDATE&amp;creator=factset&amp;DOC_NAME=FAT:FMA_audit_SUMMARY.fat&amp;DISPLAY_STRING=Display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EBITDA&amp;VAR:CHGPERIOD=NA&amp;VAR:FQLFORMULA=FMA_EVAL_EBITDA&amp;VAR:CURRENCY=NA&amp;VAR:P=NA&amp;VAR:V=12.6","53718&amp;VAR:null=.html"}</definedName>
    <definedName name="_1683__FDSAUDITLINK__" hidden="1">{"fdsup://directions/FAT%20Viewer?VAR:PED=LTM&amp;VAR:AUDIT_MODE=SUMMARY&amp;VAR:PERIOD=FIXED&amp;VAR:AUDIT_ID=00000117&amp;VAR:DATE=20030507&amp;action=UPDATE&amp;creator=factset&amp;DOC_NAME=FAT:FMA_audit_SUMMARY.fat&amp;DISPLAY_STRING=Display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EBITDA&amp;VAR:CHGPERIOD=NA&amp;VAR:FQLFORMULA=FMA_EVAL_EBITDA&amp;VAR:CURRENCY=NA&amp;VAR:P=NA&amp;VAR:V=12.6","53718&amp;VAR:null=.html"}</definedName>
    <definedName name="_1684__FDSAUDITLINK__" localSheetId="1" hidden="1">{"fdsup://directions/FAT%20Viewer?VAR:PED=LTM&amp;VAR:AUDIT_MODE=SUMMARY&amp;VAR:PERIOD=FIXED&amp;VAR:AUDIT_ID=00000117&amp;VAR:DATE=20030506&amp;action=UPDATE&amp;creator=factset&amp;DOC_NAME=FAT:FMA_audit_SUMMARY.fat&amp;DISPLAY_STRING=Display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EBITDA&amp;VAR:CHGPERIOD=NA&amp;VAR:FQLFORMULA=FMA_EVAL_EBITDA&amp;VAR:CURRENCY=NA&amp;VAR:P=NA&amp;VAR:V=12.7","03668&amp;VAR:null=.html"}</definedName>
    <definedName name="_1684__FDSAUDITLINK__" hidden="1">{"fdsup://directions/FAT%20Viewer?VAR:PED=LTM&amp;VAR:AUDIT_MODE=SUMMARY&amp;VAR:PERIOD=FIXED&amp;VAR:AUDIT_ID=00000117&amp;VAR:DATE=20030506&amp;action=UPDATE&amp;creator=factset&amp;DOC_NAME=FAT:FMA_audit_SUMMARY.fat&amp;DISPLAY_STRING=Display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EBITDA&amp;VAR:CHGPERIOD=NA&amp;VAR:FQLFORMULA=FMA_EVAL_EBITDA&amp;VAR:CURRENCY=NA&amp;VAR:P=NA&amp;VAR:V=12.7","03668&amp;VAR:null=.html"}</definedName>
    <definedName name="_1685__FDSAUDITLINK__" localSheetId="1" hidden="1">{"fdsup://directions/FAT%20Viewer?VAR:PED=LTM&amp;VAR:AUDIT_MODE=SUMMARY&amp;VAR:PERIOD=FIXED&amp;VAR:AUDIT_ID=00000117&amp;VAR:DATE=20030505&amp;action=UPDATE&amp;creator=factset&amp;DOC_NAME=FAT:FMA_audit_SUMMARY.fat&amp;DISPLAY_STRING=Display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EBITDA&amp;VAR:CHGPERIOD=NA&amp;VAR:FQLFORMULA=FMA_EVAL_EBITDA&amp;VAR:CURRENCY=NA&amp;VAR:P=NA&amp;VAR:V=12.6","23029&amp;VAR:null=.html"}</definedName>
    <definedName name="_1685__FDSAUDITLINK__" hidden="1">{"fdsup://directions/FAT%20Viewer?VAR:PED=LTM&amp;VAR:AUDIT_MODE=SUMMARY&amp;VAR:PERIOD=FIXED&amp;VAR:AUDIT_ID=00000117&amp;VAR:DATE=20030505&amp;action=UPDATE&amp;creator=factset&amp;DOC_NAME=FAT:FMA_audit_SUMMARY.fat&amp;DISPLAY_STRING=Display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EBITDA&amp;VAR:CHGPERIOD=NA&amp;VAR:FQLFORMULA=FMA_EVAL_EBITDA&amp;VAR:CURRENCY=NA&amp;VAR:P=NA&amp;VAR:V=12.6","23029&amp;VAR:null=.html"}</definedName>
    <definedName name="_1686__FDSAUDITLINK__" localSheetId="1" hidden="1">{"fdsup://directions/FAT%20Viewer?VAR:PED=LTM&amp;VAR:AUDIT_MODE=SUMMARY&amp;VAR:PERIOD=FIXED&amp;VAR:AUDIT_ID=00000117&amp;VAR:DATE=20030502&amp;action=UPDATE&amp;creator=factset&amp;DOC_NAME=FAT:FMA_audit_SUMMARY.fat&amp;DISPLAY_STRING=Display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EBITDA&amp;VAR:CHGPERIOD=NA&amp;VAR:FQLFORMULA=FMA_EVAL_EBITDA&amp;VAR:CURRENCY=NA&amp;VAR:P=NA&amp;VAR:V=12.6","49385&amp;VAR:null=.html"}</definedName>
    <definedName name="_1686__FDSAUDITLINK__" hidden="1">{"fdsup://directions/FAT%20Viewer?VAR:PED=LTM&amp;VAR:AUDIT_MODE=SUMMARY&amp;VAR:PERIOD=FIXED&amp;VAR:AUDIT_ID=00000117&amp;VAR:DATE=20030502&amp;action=UPDATE&amp;creator=factset&amp;DOC_NAME=FAT:FMA_audit_SUMMARY.fat&amp;DISPLAY_STRING=Display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EBITDA&amp;VAR:CHGPERIOD=NA&amp;VAR:FQLFORMULA=FMA_EVAL_EBITDA&amp;VAR:CURRENCY=NA&amp;VAR:P=NA&amp;VAR:V=12.6","49385&amp;VAR:null=.html"}</definedName>
    <definedName name="_1687__FDSAUDITLINK__" localSheetId="1" hidden="1">{"fdsup://directions/FAT%20Viewer?VAR:PED=LTM&amp;VAR:AUDIT_MODE=SUMMARY&amp;VAR:PERIOD=FIXED&amp;VAR:AUDIT_ID=00000117&amp;VAR:DATE=20030501&amp;action=UPDATE&amp;creator=factset&amp;DOC_NAME=FAT:FMA_audit_SUMMARY.fat&amp;DISPLAY_STRING=Display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EBITDA&amp;VAR:CHGPERIOD=NA&amp;VAR:FQLFORMULA=FMA_EVAL_EBITDA&amp;VAR:CURRENCY=NA&amp;VAR:P=NA&amp;VAR:V=12.5","09691&amp;VAR:null=.html"}</definedName>
    <definedName name="_1687__FDSAUDITLINK__" hidden="1">{"fdsup://directions/FAT%20Viewer?VAR:PED=LTM&amp;VAR:AUDIT_MODE=SUMMARY&amp;VAR:PERIOD=FIXED&amp;VAR:AUDIT_ID=00000117&amp;VAR:DATE=20030501&amp;action=UPDATE&amp;creator=factset&amp;DOC_NAME=FAT:FMA_audit_SUMMARY.fat&amp;DISPLAY_STRING=Display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EBITDA&amp;VAR:CHGPERIOD=NA&amp;VAR:FQLFORMULA=FMA_EVAL_EBITDA&amp;VAR:CURRENCY=NA&amp;VAR:P=NA&amp;VAR:V=12.5","09691&amp;VAR:null=.html"}</definedName>
    <definedName name="_1688__FDSAUDITLINK__" localSheetId="1" hidden="1">{"fdsup://directions/FAT%20Viewer?VAR:PED=LTM&amp;VAR:AUDIT_MODE=SUMMARY&amp;VAR:PERIOD=FIXED&amp;VAR:AUDIT_ID=00000117&amp;VAR:DATE=20030430&amp;action=UPDATE&amp;creator=factset&amp;DOC_NAME=FAT:FMA_audit_SUMMARY.fat&amp;DISPLAY_STRING=Display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EBITDA&amp;VAR:CHGPERIOD=NA&amp;VAR:FQLFORMULA=FMA_EVAL_EBITDA&amp;VAR:CURRENCY=NA&amp;VAR:P=NA&amp;VAR:V=12.5","18365&amp;VAR:null=.html"}</definedName>
    <definedName name="_1688__FDSAUDITLINK__" hidden="1">{"fdsup://directions/FAT%20Viewer?VAR:PED=LTM&amp;VAR:AUDIT_MODE=SUMMARY&amp;VAR:PERIOD=FIXED&amp;VAR:AUDIT_ID=00000117&amp;VAR:DATE=20030430&amp;action=UPDATE&amp;creator=factset&amp;DOC_NAME=FAT:FMA_audit_SUMMARY.fat&amp;DISPLAY_STRING=Display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EBITDA&amp;VAR:CHGPERIOD=NA&amp;VAR:FQLFORMULA=FMA_EVAL_EBITDA&amp;VAR:CURRENCY=NA&amp;VAR:P=NA&amp;VAR:V=12.5","18365&amp;VAR:null=.html"}</definedName>
    <definedName name="_1689__FDSAUDITLINK__" localSheetId="1" hidden="1">{"fdsup://directions/FAT%20Viewer?VAR:PED=LTM&amp;VAR:AUDIT_MODE=SUMMARY&amp;VAR:PERIOD=FIXED&amp;VAR:AUDIT_ID=00000117&amp;VAR:DATE=20030429&amp;action=UPDATE&amp;creator=factset&amp;DOC_NAME=FAT:FMA_audit_SUMMARY.fat&amp;DISPLAY_STRING=Display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EBITDA&amp;VAR:CHGPERIOD=NA&amp;VAR:FQLFORMULA=FMA_EVAL_EBITDA&amp;VAR:CURRENCY=NA&amp;VAR:P=NA&amp;VAR:V=12.5","23748&amp;VAR:null=.html"}</definedName>
    <definedName name="_1689__FDSAUDITLINK__" hidden="1">{"fdsup://directions/FAT%20Viewer?VAR:PED=LTM&amp;VAR:AUDIT_MODE=SUMMARY&amp;VAR:PERIOD=FIXED&amp;VAR:AUDIT_ID=00000117&amp;VAR:DATE=20030429&amp;action=UPDATE&amp;creator=factset&amp;DOC_NAME=FAT:FMA_audit_SUMMARY.fat&amp;DISPLAY_STRING=Display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EBITDA&amp;VAR:CHGPERIOD=NA&amp;VAR:FQLFORMULA=FMA_EVAL_EBITDA&amp;VAR:CURRENCY=NA&amp;VAR:P=NA&amp;VAR:V=12.5","23748&amp;VAR:null=.html"}</definedName>
    <definedName name="_169__FDSAUDITLINK__" localSheetId="1" hidden="1">{"fdsup://directions/FAT%20Viewer?VAR:PED=LTM&amp;VAR:AUDIT_MODE=SUMMARY&amp;VAR:PERIOD=FIXED&amp;VAR:AUDIT_ID=00000117&amp;VAR:DATE=20090512&amp;action=UPDATE&amp;creator=factset&amp;DOC_NAME=FAT:FMA_audit_SUMMARY.fat&amp;DISPLAY_STRING=Display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EBITDA&amp;VAR:CHGPERIOD=NA&amp;VAR:FQLFORMULA=FMA_EVAL_EBITDA&amp;VAR:CURRENCY=NA&amp;VAR:P=NA&amp;VAR:V=8.22","7181&amp;VAR:null=.html"}</definedName>
    <definedName name="_169__FDSAUDITLINK__" hidden="1">{"fdsup://directions/FAT%20Viewer?VAR:PED=LTM&amp;VAR:AUDIT_MODE=SUMMARY&amp;VAR:PERIOD=FIXED&amp;VAR:AUDIT_ID=00000117&amp;VAR:DATE=20090512&amp;action=UPDATE&amp;creator=factset&amp;DOC_NAME=FAT:FMA_audit_SUMMARY.fat&amp;DISPLAY_STRING=Display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EBITDA&amp;VAR:CHGPERIOD=NA&amp;VAR:FQLFORMULA=FMA_EVAL_EBITDA&amp;VAR:CURRENCY=NA&amp;VAR:P=NA&amp;VAR:V=8.22","7181&amp;VAR:null=.html"}</definedName>
    <definedName name="_1690__FDSAUDITLINK__" localSheetId="1" hidden="1">{"fdsup://directions/FAT%20Viewer?VAR:PED=LTM&amp;VAR:AUDIT_MODE=SUMMARY&amp;VAR:PERIOD=FIXED&amp;VAR:AUDIT_ID=00000117&amp;VAR:DATE=20030428&amp;action=UPDATE&amp;creator=factset&amp;DOC_NAME=FAT:FMA_audit_SUMMARY.fat&amp;DISPLAY_STRING=Display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EBITDA&amp;VAR:CHGPERIOD=NA&amp;VAR:FQLFORMULA=FMA_EVAL_EBITDA&amp;VAR:CURRENCY=NA&amp;VAR:P=NA&amp;VAR:V=12.4","91083&amp;VAR:null=.html"}</definedName>
    <definedName name="_1690__FDSAUDITLINK__" hidden="1">{"fdsup://directions/FAT%20Viewer?VAR:PED=LTM&amp;VAR:AUDIT_MODE=SUMMARY&amp;VAR:PERIOD=FIXED&amp;VAR:AUDIT_ID=00000117&amp;VAR:DATE=20030428&amp;action=UPDATE&amp;creator=factset&amp;DOC_NAME=FAT:FMA_audit_SUMMARY.fat&amp;DISPLAY_STRING=Display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EBITDA&amp;VAR:CHGPERIOD=NA&amp;VAR:FQLFORMULA=FMA_EVAL_EBITDA&amp;VAR:CURRENCY=NA&amp;VAR:P=NA&amp;VAR:V=12.4","91083&amp;VAR:null=.html"}</definedName>
    <definedName name="_1691__FDSAUDITLINK__" localSheetId="1" hidden="1">{"fdsup://directions/FAT%20Viewer?VAR:PED=LTM&amp;VAR:AUDIT_MODE=SUMMARY&amp;VAR:PERIOD=FIXED&amp;VAR:AUDIT_ID=00000117&amp;VAR:DATE=20030425&amp;action=UPDATE&amp;creator=factset&amp;DOC_NAME=FAT:FMA_audit_SUMMARY.fat&amp;DISPLAY_STRING=Display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EBITDA&amp;VAR:CHGPERIOD=NA&amp;VAR:FQLFORMULA=FMA_EVAL_EBITDA&amp;VAR:CURRENCY=NA&amp;VAR:P=NA&amp;VAR:V=12.3","40195&amp;VAR:null=.html"}</definedName>
    <definedName name="_1691__FDSAUDITLINK__" hidden="1">{"fdsup://directions/FAT%20Viewer?VAR:PED=LTM&amp;VAR:AUDIT_MODE=SUMMARY&amp;VAR:PERIOD=FIXED&amp;VAR:AUDIT_ID=00000117&amp;VAR:DATE=20030425&amp;action=UPDATE&amp;creator=factset&amp;DOC_NAME=FAT:FMA_audit_SUMMARY.fat&amp;DISPLAY_STRING=Display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EBITDA&amp;VAR:CHGPERIOD=NA&amp;VAR:FQLFORMULA=FMA_EVAL_EBITDA&amp;VAR:CURRENCY=NA&amp;VAR:P=NA&amp;VAR:V=12.3","40195&amp;VAR:null=.html"}</definedName>
    <definedName name="_1692__FDSAUDITLINK__" localSheetId="1" hidden="1">{"fdsup://directions/FAT%20Viewer?VAR:PED=LTM&amp;VAR:AUDIT_MODE=SUMMARY&amp;VAR:PERIOD=FIXED&amp;VAR:AUDIT_ID=00000117&amp;VAR:DATE=20030424&amp;action=UPDATE&amp;creator=factset&amp;DOC_NAME=FAT:FMA_audit_SUMMARY.fat&amp;DISPLAY_STRING=Display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EBITDA&amp;VAR:CHGPERIOD=NA&amp;VAR:FQLFORMULA=FMA_EVAL_EBITDA&amp;VAR:CURRENCY=NA&amp;VAR:P=NA&amp;VAR:V=12.4","66935&amp;VAR:null=.html"}</definedName>
    <definedName name="_1692__FDSAUDITLINK__" hidden="1">{"fdsup://directions/FAT%20Viewer?VAR:PED=LTM&amp;VAR:AUDIT_MODE=SUMMARY&amp;VAR:PERIOD=FIXED&amp;VAR:AUDIT_ID=00000117&amp;VAR:DATE=20030424&amp;action=UPDATE&amp;creator=factset&amp;DOC_NAME=FAT:FMA_audit_SUMMARY.fat&amp;DISPLAY_STRING=Display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EBITDA&amp;VAR:CHGPERIOD=NA&amp;VAR:FQLFORMULA=FMA_EVAL_EBITDA&amp;VAR:CURRENCY=NA&amp;VAR:P=NA&amp;VAR:V=12.4","66935&amp;VAR:null=.html"}</definedName>
    <definedName name="_1693__FDSAUDITLINK__" localSheetId="1" hidden="1">{"fdsup://directions/FAT%20Viewer?VAR:PED=LTM&amp;VAR:AUDIT_MODE=SUMMARY&amp;VAR:PERIOD=FIXED&amp;VAR:AUDIT_ID=00000117&amp;VAR:DATE=20030423&amp;action=UPDATE&amp;creator=factset&amp;DOC_NAME=FAT:FMA_audit_SUMMARY.fat&amp;DISPLAY_STRING=Display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EBITDA&amp;VAR:CHGPERIOD=NA&amp;VAR:FQLFORMULA=FMA_EVAL_EBITDA&amp;VAR:CURRENCY=NA&amp;VAR:P=NA&amp;VAR:V=12.5","11644&amp;VAR:null=.html"}</definedName>
    <definedName name="_1693__FDSAUDITLINK__" hidden="1">{"fdsup://directions/FAT%20Viewer?VAR:PED=LTM&amp;VAR:AUDIT_MODE=SUMMARY&amp;VAR:PERIOD=FIXED&amp;VAR:AUDIT_ID=00000117&amp;VAR:DATE=20030423&amp;action=UPDATE&amp;creator=factset&amp;DOC_NAME=FAT:FMA_audit_SUMMARY.fat&amp;DISPLAY_STRING=Display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EBITDA&amp;VAR:CHGPERIOD=NA&amp;VAR:FQLFORMULA=FMA_EVAL_EBITDA&amp;VAR:CURRENCY=NA&amp;VAR:P=NA&amp;VAR:V=12.5","11644&amp;VAR:null=.html"}</definedName>
    <definedName name="_1694__FDSAUDITLINK__" localSheetId="1" hidden="1">{"fdsup://directions/FAT%20Viewer?VAR:PED=LTM&amp;VAR:AUDIT_MODE=SUMMARY&amp;VAR:PERIOD=FIXED&amp;VAR:AUDIT_ID=00000117&amp;VAR:DATE=20030422&amp;action=UPDATE&amp;creator=factset&amp;DOC_NAME=FAT:FMA_audit_SUMMARY.fat&amp;DISPLAY_STRING=Display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EBITDA&amp;VAR:CHGPERIOD=NA&amp;VAR:FQLFORMULA=FMA_EVAL_EBITDA&amp;VAR:CURRENCY=NA&amp;VAR:P=NA&amp;VAR:V=12.4","47046&amp;VAR:null=.html"}</definedName>
    <definedName name="_1694__FDSAUDITLINK__" hidden="1">{"fdsup://directions/FAT%20Viewer?VAR:PED=LTM&amp;VAR:AUDIT_MODE=SUMMARY&amp;VAR:PERIOD=FIXED&amp;VAR:AUDIT_ID=00000117&amp;VAR:DATE=20030422&amp;action=UPDATE&amp;creator=factset&amp;DOC_NAME=FAT:FMA_audit_SUMMARY.fat&amp;DISPLAY_STRING=Display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EBITDA&amp;VAR:CHGPERIOD=NA&amp;VAR:FQLFORMULA=FMA_EVAL_EBITDA&amp;VAR:CURRENCY=NA&amp;VAR:P=NA&amp;VAR:V=12.4","47046&amp;VAR:null=.html"}</definedName>
    <definedName name="_1695__FDSAUDITLINK__" localSheetId="1" hidden="1">{"fdsup://directions/FAT%20Viewer?VAR:PED=LTM&amp;VAR:AUDIT_MODE=SUMMARY&amp;VAR:PERIOD=FIXED&amp;VAR:AUDIT_ID=00000117&amp;VAR:DATE=20030421&amp;action=UPDATE&amp;creator=factset&amp;DOC_NAME=FAT:FMA_audit_SUMMARY.fat&amp;DISPLAY_STRING=Display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EBITDA&amp;VAR:CHGPERIOD=NA&amp;VAR:FQLFORMULA=FMA_EVAL_EBITDA&amp;VAR:CURRENCY=NA&amp;VAR:P=NA&amp;VAR:V=12.2","75119&amp;VAR:null=.html"}</definedName>
    <definedName name="_1695__FDSAUDITLINK__" hidden="1">{"fdsup://directions/FAT%20Viewer?VAR:PED=LTM&amp;VAR:AUDIT_MODE=SUMMARY&amp;VAR:PERIOD=FIXED&amp;VAR:AUDIT_ID=00000117&amp;VAR:DATE=20030421&amp;action=UPDATE&amp;creator=factset&amp;DOC_NAME=FAT:FMA_audit_SUMMARY.fat&amp;DISPLAY_STRING=Display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EBITDA&amp;VAR:CHGPERIOD=NA&amp;VAR:FQLFORMULA=FMA_EVAL_EBITDA&amp;VAR:CURRENCY=NA&amp;VAR:P=NA&amp;VAR:V=12.2","75119&amp;VAR:null=.html"}</definedName>
    <definedName name="_1696__FDSAUDITLINK__" localSheetId="1" hidden="1">{"fdsup://directions/FAT%20Viewer?VAR:PED=LTM&amp;VAR:AUDIT_MODE=SUMMARY&amp;VAR:PERIOD=FIXED&amp;VAR:AUDIT_ID=00000117&amp;VAR:DATE=20030417&amp;action=UPDATE&amp;creator=factset&amp;DOC_NAME=FAT:FMA_audit_SUMMARY.fat&amp;DISPLAY_STRING=Display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EBITDA&amp;VAR:CHGPERIOD=NA&amp;VAR:FQLFORMULA=FMA_EVAL_EBITDA&amp;VAR:CURRENCY=NA&amp;VAR:P=NA&amp;VAR:V=12.2","86393&amp;VAR:null=.html"}</definedName>
    <definedName name="_1696__FDSAUDITLINK__" hidden="1">{"fdsup://directions/FAT%20Viewer?VAR:PED=LTM&amp;VAR:AUDIT_MODE=SUMMARY&amp;VAR:PERIOD=FIXED&amp;VAR:AUDIT_ID=00000117&amp;VAR:DATE=20030417&amp;action=UPDATE&amp;creator=factset&amp;DOC_NAME=FAT:FMA_audit_SUMMARY.fat&amp;DISPLAY_STRING=Display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EBITDA&amp;VAR:CHGPERIOD=NA&amp;VAR:FQLFORMULA=FMA_EVAL_EBITDA&amp;VAR:CURRENCY=NA&amp;VAR:P=NA&amp;VAR:V=12.2","86393&amp;VAR:null=.html"}</definedName>
    <definedName name="_1697__FDSAUDITLINK__" localSheetId="1" hidden="1">{"fdsup://directions/FAT%20Viewer?VAR:PED=LTM&amp;VAR:AUDIT_MODE=SUMMARY&amp;VAR:PERIOD=FIXED&amp;VAR:AUDIT_ID=00000117&amp;VAR:DATE=20030416&amp;action=UPDATE&amp;creator=factset&amp;DOC_NAME=FAT:FMA_audit_SUMMARY.fat&amp;DISPLAY_STRING=Display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EBITDA&amp;VAR:CHGPERIOD=NA&amp;VAR:FQLFORMULA=FMA_EVAL_EBITDA&amp;VAR:CURRENCY=NA&amp;VAR:P=NA&amp;VAR:V=12.1","54882&amp;VAR:null=.html"}</definedName>
    <definedName name="_1697__FDSAUDITLINK__" hidden="1">{"fdsup://directions/FAT%20Viewer?VAR:PED=LTM&amp;VAR:AUDIT_MODE=SUMMARY&amp;VAR:PERIOD=FIXED&amp;VAR:AUDIT_ID=00000117&amp;VAR:DATE=20030416&amp;action=UPDATE&amp;creator=factset&amp;DOC_NAME=FAT:FMA_audit_SUMMARY.fat&amp;DISPLAY_STRING=Display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EBITDA&amp;VAR:CHGPERIOD=NA&amp;VAR:FQLFORMULA=FMA_EVAL_EBITDA&amp;VAR:CURRENCY=NA&amp;VAR:P=NA&amp;VAR:V=12.1","54882&amp;VAR:null=.html"}</definedName>
    <definedName name="_1698__FDSAUDITLINK__" localSheetId="1" hidden="1">{"fdsup://directions/FAT%20Viewer?VAR:PED=LTM&amp;VAR:AUDIT_MODE=SUMMARY&amp;VAR:PERIOD=FIXED&amp;VAR:AUDIT_ID=00000117&amp;VAR:DATE=20030415&amp;action=UPDATE&amp;creator=factset&amp;DOC_NAME=FAT:FMA_audit_SUMMARY.fat&amp;DISPLAY_STRING=Display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EBITDA&amp;VAR:CHGPERIOD=NA&amp;VAR:FQLFORMULA=FMA_EVAL_EBITDA&amp;VAR:CURRENCY=NA&amp;VAR:P=NA&amp;VAR:V=12.2","57687&amp;VAR:null=.html"}</definedName>
    <definedName name="_1698__FDSAUDITLINK__" hidden="1">{"fdsup://directions/FAT%20Viewer?VAR:PED=LTM&amp;VAR:AUDIT_MODE=SUMMARY&amp;VAR:PERIOD=FIXED&amp;VAR:AUDIT_ID=00000117&amp;VAR:DATE=20030415&amp;action=UPDATE&amp;creator=factset&amp;DOC_NAME=FAT:FMA_audit_SUMMARY.fat&amp;DISPLAY_STRING=Display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EBITDA&amp;VAR:CHGPERIOD=NA&amp;VAR:FQLFORMULA=FMA_EVAL_EBITDA&amp;VAR:CURRENCY=NA&amp;VAR:P=NA&amp;VAR:V=12.2","57687&amp;VAR:null=.html"}</definedName>
    <definedName name="_1699__FDSAUDITLINK__" localSheetId="1" hidden="1">{"fdsup://directions/FAT%20Viewer?VAR:PED=LTM&amp;VAR:AUDIT_MODE=SUMMARY&amp;VAR:PERIOD=FIXED&amp;VAR:AUDIT_ID=00000117&amp;VAR:DATE=20030414&amp;action=UPDATE&amp;creator=factset&amp;DOC_NAME=FAT:FMA_audit_SUMMARY.fat&amp;DISPLAY_STRING=Display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EBITDA&amp;VAR:CHGPERIOD=NA&amp;VAR:FQLFORMULA=FMA_EVAL_EBITDA&amp;VAR:CURRENCY=NA&amp;VAR:P=NA&amp;VAR:V=12.2","10996&amp;VAR:null=.html"}</definedName>
    <definedName name="_1699__FDSAUDITLINK__" hidden="1">{"fdsup://directions/FAT%20Viewer?VAR:PED=LTM&amp;VAR:AUDIT_MODE=SUMMARY&amp;VAR:PERIOD=FIXED&amp;VAR:AUDIT_ID=00000117&amp;VAR:DATE=20030414&amp;action=UPDATE&amp;creator=factset&amp;DOC_NAME=FAT:FMA_audit_SUMMARY.fat&amp;DISPLAY_STRING=Display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EBITDA&amp;VAR:CHGPERIOD=NA&amp;VAR:FQLFORMULA=FMA_EVAL_EBITDA&amp;VAR:CURRENCY=NA&amp;VAR:P=NA&amp;VAR:V=12.2","10996&amp;VAR:null=.html"}</definedName>
    <definedName name="_17__FDSAUDITLINK__" localSheetId="1" hidden="1">{"fdsup://directions/FAT%20Viewer?VAR:PED=LTM&amp;VAR:AUDIT_MODE=SUMMARY&amp;VAR:PERIOD=FIXED&amp;VAR:AUDIT_ID=00000117&amp;VAR:DATE=20091216&amp;action=UPDATE&amp;creator=factset&amp;DOC_NAME=FAT:FMA_audit_SUMMARY.fat&amp;DISPLAY_STRING=Display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EBITDA&amp;VAR:CHGPERIOD=NA&amp;VAR:FQLFORMULA=FMA_EVAL_EBITDA&amp;VAR:CURRENCY=NA&amp;VAR:P=NA&amp;VAR:V=12.0","34322&amp;VAR:null=.html"}</definedName>
    <definedName name="_17__FDSAUDITLINK__" hidden="1">{"fdsup://directions/FAT%20Viewer?VAR:PED=LTM&amp;VAR:AUDIT_MODE=SUMMARY&amp;VAR:PERIOD=FIXED&amp;VAR:AUDIT_ID=00000117&amp;VAR:DATE=20091216&amp;action=UPDATE&amp;creator=factset&amp;DOC_NAME=FAT:FMA_audit_SUMMARY.fat&amp;DISPLAY_STRING=Display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EBITDA&amp;VAR:CHGPERIOD=NA&amp;VAR:FQLFORMULA=FMA_EVAL_EBITDA&amp;VAR:CURRENCY=NA&amp;VAR:P=NA&amp;VAR:V=12.0","34322&amp;VAR:null=.html"}</definedName>
    <definedName name="_170__FDSAUDITLINK__" localSheetId="1" hidden="1">{"fdsup://directions/FAT%20Viewer?VAR:PED=LTM&amp;VAR:AUDIT_MODE=SUMMARY&amp;VAR:PERIOD=FIXED&amp;VAR:AUDIT_ID=00000117&amp;VAR:DATE=20090511&amp;action=UPDATE&amp;creator=factset&amp;DOC_NAME=FAT:FMA_audit_SUMMARY.fat&amp;DISPLAY_STRING=Display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EBITDA&amp;VAR:CHGPERIOD=NA&amp;VAR:FQLFORMULA=FMA_EVAL_EBITDA&amp;VAR:CURRENCY=NA&amp;VAR:P=NA&amp;VAR:V=8.22","0147&amp;VAR:null=.html"}</definedName>
    <definedName name="_170__FDSAUDITLINK__" hidden="1">{"fdsup://directions/FAT%20Viewer?VAR:PED=LTM&amp;VAR:AUDIT_MODE=SUMMARY&amp;VAR:PERIOD=FIXED&amp;VAR:AUDIT_ID=00000117&amp;VAR:DATE=20090511&amp;action=UPDATE&amp;creator=factset&amp;DOC_NAME=FAT:FMA_audit_SUMMARY.fat&amp;DISPLAY_STRING=Display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EBITDA&amp;VAR:CHGPERIOD=NA&amp;VAR:FQLFORMULA=FMA_EVAL_EBITDA&amp;VAR:CURRENCY=NA&amp;VAR:P=NA&amp;VAR:V=8.22","0147&amp;VAR:null=.html"}</definedName>
    <definedName name="_1700__FDSAUDITLINK__" localSheetId="1" hidden="1">{"fdsup://directions/FAT%20Viewer?VAR:PED=LTM&amp;VAR:AUDIT_MODE=SUMMARY&amp;VAR:PERIOD=FIXED&amp;VAR:AUDIT_ID=00000117&amp;VAR:DATE=20030411&amp;action=UPDATE&amp;creator=factset&amp;DOC_NAME=FAT:FMA_audit_SUMMARY.fat&amp;DISPLAY_STRING=Display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EBITDA&amp;VAR:CHGPERIOD=NA&amp;VAR:FQLFORMULA=FMA_EVAL_EBITDA&amp;VAR:CURRENCY=NA&amp;VAR:P=NA&amp;VAR:V=11.8","38875&amp;VAR:null=.html"}</definedName>
    <definedName name="_1700__FDSAUDITLINK__" hidden="1">{"fdsup://directions/FAT%20Viewer?VAR:PED=LTM&amp;VAR:AUDIT_MODE=SUMMARY&amp;VAR:PERIOD=FIXED&amp;VAR:AUDIT_ID=00000117&amp;VAR:DATE=20030411&amp;action=UPDATE&amp;creator=factset&amp;DOC_NAME=FAT:FMA_audit_SUMMARY.fat&amp;DISPLAY_STRING=Display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EBITDA&amp;VAR:CHGPERIOD=NA&amp;VAR:FQLFORMULA=FMA_EVAL_EBITDA&amp;VAR:CURRENCY=NA&amp;VAR:P=NA&amp;VAR:V=11.8","38875&amp;VAR:null=.html"}</definedName>
    <definedName name="_1701__FDSAUDITLINK__" localSheetId="1" hidden="1">{"fdsup://directions/FAT%20Viewer?VAR:PED=LTM&amp;VAR:AUDIT_MODE=SUMMARY&amp;VAR:PERIOD=FIXED&amp;VAR:AUDIT_ID=00000117&amp;VAR:DATE=20030410&amp;action=UPDATE&amp;creator=factset&amp;DOC_NAME=FAT:FMA_audit_SUMMARY.fat&amp;DISPLAY_STRING=Display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EBITDA&amp;VAR:CHGPERIOD=NA&amp;VAR:FQLFORMULA=FMA_EVAL_EBITDA&amp;VAR:CURRENCY=NA&amp;VAR:P=NA&amp;VAR:V=11.8","78790&amp;VAR:null=.html"}</definedName>
    <definedName name="_1701__FDSAUDITLINK__" hidden="1">{"fdsup://directions/FAT%20Viewer?VAR:PED=LTM&amp;VAR:AUDIT_MODE=SUMMARY&amp;VAR:PERIOD=FIXED&amp;VAR:AUDIT_ID=00000117&amp;VAR:DATE=20030410&amp;action=UPDATE&amp;creator=factset&amp;DOC_NAME=FAT:FMA_audit_SUMMARY.fat&amp;DISPLAY_STRING=Display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EBITDA&amp;VAR:CHGPERIOD=NA&amp;VAR:FQLFORMULA=FMA_EVAL_EBITDA&amp;VAR:CURRENCY=NA&amp;VAR:P=NA&amp;VAR:V=11.8","78790&amp;VAR:null=.html"}</definedName>
    <definedName name="_1702__FDSAUDITLINK__" localSheetId="1" hidden="1">{"fdsup://directions/FAT%20Viewer?VAR:PED=LTM&amp;VAR:AUDIT_MODE=SUMMARY&amp;VAR:PERIOD=FIXED&amp;VAR:AUDIT_ID=00000117&amp;VAR:DATE=20030409&amp;action=UPDATE&amp;creator=factset&amp;DOC_NAME=FAT:FMA_audit_SUMMARY.fat&amp;DISPLAY_STRING=Display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EBITDA&amp;VAR:CHGPERIOD=NA&amp;VAR:FQLFORMULA=FMA_EVAL_EBITDA&amp;VAR:CURRENCY=NA&amp;VAR:P=NA&amp;VAR:V=11.8","31988&amp;VAR:null=.html"}</definedName>
    <definedName name="_1702__FDSAUDITLINK__" hidden="1">{"fdsup://directions/FAT%20Viewer?VAR:PED=LTM&amp;VAR:AUDIT_MODE=SUMMARY&amp;VAR:PERIOD=FIXED&amp;VAR:AUDIT_ID=00000117&amp;VAR:DATE=20030409&amp;action=UPDATE&amp;creator=factset&amp;DOC_NAME=FAT:FMA_audit_SUMMARY.fat&amp;DISPLAY_STRING=Display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EBITDA&amp;VAR:CHGPERIOD=NA&amp;VAR:FQLFORMULA=FMA_EVAL_EBITDA&amp;VAR:CURRENCY=NA&amp;VAR:P=NA&amp;VAR:V=11.8","31988&amp;VAR:null=.html"}</definedName>
    <definedName name="_1703__FDSAUDITLINK__" localSheetId="1" hidden="1">{"fdsup://directions/FAT%20Viewer?VAR:PED=LTM&amp;VAR:AUDIT_MODE=SUMMARY&amp;VAR:PERIOD=FIXED&amp;VAR:AUDIT_ID=00000117&amp;VAR:DATE=20030408&amp;action=UPDATE&amp;creator=factset&amp;DOC_NAME=FAT:FMA_audit_SUMMARY.fat&amp;DISPLAY_STRING=Display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EBITDA&amp;VAR:CHGPERIOD=NA&amp;VAR:FQLFORMULA=FMA_EVAL_EBITDA&amp;VAR:CURRENCY=NA&amp;VAR:P=NA&amp;VAR:V=11.9","52764&amp;VAR:null=.html"}</definedName>
    <definedName name="_1703__FDSAUDITLINK__" hidden="1">{"fdsup://directions/FAT%20Viewer?VAR:PED=LTM&amp;VAR:AUDIT_MODE=SUMMARY&amp;VAR:PERIOD=FIXED&amp;VAR:AUDIT_ID=00000117&amp;VAR:DATE=20030408&amp;action=UPDATE&amp;creator=factset&amp;DOC_NAME=FAT:FMA_audit_SUMMARY.fat&amp;DISPLAY_STRING=Display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EBITDA&amp;VAR:CHGPERIOD=NA&amp;VAR:FQLFORMULA=FMA_EVAL_EBITDA&amp;VAR:CURRENCY=NA&amp;VAR:P=NA&amp;VAR:V=11.9","52764&amp;VAR:null=.html"}</definedName>
    <definedName name="_1704__FDSAUDITLINK__" localSheetId="1" hidden="1">{"fdsup://directions/FAT%20Viewer?VAR:PED=LTM&amp;VAR:AUDIT_MODE=SUMMARY&amp;VAR:PERIOD=FIXED&amp;VAR:AUDIT_ID=00000117&amp;VAR:DATE=20030407&amp;action=UPDATE&amp;creator=factset&amp;DOC_NAME=FAT:FMA_audit_SUMMARY.fat&amp;DISPLAY_STRING=Display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EBITDA&amp;VAR:CHGPERIOD=NA&amp;VAR:FQLFORMULA=FMA_EVAL_EBITDA&amp;VAR:CURRENCY=NA&amp;VAR:P=NA&amp;VAR:V=11.9","81077&amp;VAR:null=.html"}</definedName>
    <definedName name="_1704__FDSAUDITLINK__" hidden="1">{"fdsup://directions/FAT%20Viewer?VAR:PED=LTM&amp;VAR:AUDIT_MODE=SUMMARY&amp;VAR:PERIOD=FIXED&amp;VAR:AUDIT_ID=00000117&amp;VAR:DATE=20030407&amp;action=UPDATE&amp;creator=factset&amp;DOC_NAME=FAT:FMA_audit_SUMMARY.fat&amp;DISPLAY_STRING=Display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EBITDA&amp;VAR:CHGPERIOD=NA&amp;VAR:FQLFORMULA=FMA_EVAL_EBITDA&amp;VAR:CURRENCY=NA&amp;VAR:P=NA&amp;VAR:V=11.9","81077&amp;VAR:null=.html"}</definedName>
    <definedName name="_1705__FDSAUDITLINK__" localSheetId="1" hidden="1">{"fdsup://directions/FAT%20Viewer?VAR:PED=LTM&amp;VAR:AUDIT_MODE=SUMMARY&amp;VAR:PERIOD=FIXED&amp;VAR:AUDIT_ID=00000117&amp;VAR:DATE=20030404&amp;action=UPDATE&amp;creator=factset&amp;DOC_NAME=FAT:FMA_audit_SUMMARY.fat&amp;DISPLAY_STRING=Display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EBITDA&amp;VAR:CHGPERIOD=NA&amp;VAR:FQLFORMULA=FMA_EVAL_EBITDA&amp;VAR:CURRENCY=NA&amp;VAR:P=NA&amp;VAR:V=11.9","71997&amp;VAR:null=.html"}</definedName>
    <definedName name="_1705__FDSAUDITLINK__" hidden="1">{"fdsup://directions/FAT%20Viewer?VAR:PED=LTM&amp;VAR:AUDIT_MODE=SUMMARY&amp;VAR:PERIOD=FIXED&amp;VAR:AUDIT_ID=00000117&amp;VAR:DATE=20030404&amp;action=UPDATE&amp;creator=factset&amp;DOC_NAME=FAT:FMA_audit_SUMMARY.fat&amp;DISPLAY_STRING=Display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EBITDA&amp;VAR:CHGPERIOD=NA&amp;VAR:FQLFORMULA=FMA_EVAL_EBITDA&amp;VAR:CURRENCY=NA&amp;VAR:P=NA&amp;VAR:V=11.9","71997&amp;VAR:null=.html"}</definedName>
    <definedName name="_1706__FDSAUDITLINK__" localSheetId="1" hidden="1">{"fdsup://directions/FAT%20Viewer?VAR:PED=LTM&amp;VAR:AUDIT_MODE=SUMMARY&amp;VAR:PERIOD=FIXED&amp;VAR:AUDIT_ID=00000117&amp;VAR:DATE=20030403&amp;action=UPDATE&amp;creator=factset&amp;DOC_NAME=FAT:FMA_audit_SUMMARY.fat&amp;DISPLAY_STRING=Display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EBITDA&amp;VAR:CHGPERIOD=NA&amp;VAR:FQLFORMULA=FMA_EVAL_EBITDA&amp;VAR:CURRENCY=NA&amp;VAR:P=NA&amp;VAR:V=11.9","61509&amp;VAR:null=.html"}</definedName>
    <definedName name="_1706__FDSAUDITLINK__" hidden="1">{"fdsup://directions/FAT%20Viewer?VAR:PED=LTM&amp;VAR:AUDIT_MODE=SUMMARY&amp;VAR:PERIOD=FIXED&amp;VAR:AUDIT_ID=00000117&amp;VAR:DATE=20030403&amp;action=UPDATE&amp;creator=factset&amp;DOC_NAME=FAT:FMA_audit_SUMMARY.fat&amp;DISPLAY_STRING=Display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EBITDA&amp;VAR:CHGPERIOD=NA&amp;VAR:FQLFORMULA=FMA_EVAL_EBITDA&amp;VAR:CURRENCY=NA&amp;VAR:P=NA&amp;VAR:V=11.9","61509&amp;VAR:null=.html"}</definedName>
    <definedName name="_1707__FDSAUDITLINK__" localSheetId="1" hidden="1">{"fdsup://directions/FAT%20Viewer?VAR:PED=LTM&amp;VAR:AUDIT_MODE=SUMMARY&amp;VAR:PERIOD=FIXED&amp;VAR:AUDIT_ID=00000117&amp;VAR:DATE=20030402&amp;action=UPDATE&amp;creator=factset&amp;DOC_NAME=FAT:FMA_audit_SUMMARY.fat&amp;DISPLAY_STRING=Display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EBITDA&amp;VAR:CHGPERIOD=NA&amp;VAR:FQLFORMULA=FMA_EVAL_EBITDA&amp;VAR:CURRENCY=NA&amp;VAR:P=NA&amp;VAR:V=11.9","97642&amp;VAR:null=.html"}</definedName>
    <definedName name="_1707__FDSAUDITLINK__" hidden="1">{"fdsup://directions/FAT%20Viewer?VAR:PED=LTM&amp;VAR:AUDIT_MODE=SUMMARY&amp;VAR:PERIOD=FIXED&amp;VAR:AUDIT_ID=00000117&amp;VAR:DATE=20030402&amp;action=UPDATE&amp;creator=factset&amp;DOC_NAME=FAT:FMA_audit_SUMMARY.fat&amp;DISPLAY_STRING=Display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EBITDA&amp;VAR:CHGPERIOD=NA&amp;VAR:FQLFORMULA=FMA_EVAL_EBITDA&amp;VAR:CURRENCY=NA&amp;VAR:P=NA&amp;VAR:V=11.9","97642&amp;VAR:null=.html"}</definedName>
    <definedName name="_1708__FDSAUDITLINK__" localSheetId="1" hidden="1">{"fdsup://directions/FAT%20Viewer?VAR:PED=LTM&amp;VAR:AUDIT_MODE=SUMMARY&amp;VAR:PERIOD=FIXED&amp;VAR:AUDIT_ID=00000117&amp;VAR:DATE=20030401&amp;action=UPDATE&amp;creator=factset&amp;DOC_NAME=FAT:FMA_audit_SUMMARY.fat&amp;DISPLAY_STRING=Display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EBITDA&amp;VAR:CHGPERIOD=NA&amp;VAR:FQLFORMULA=FMA_EVAL_EBITDA&amp;VAR:CURRENCY=NA&amp;VAR:P=NA&amp;VAR:V=11.7","79783&amp;VAR:null=.html"}</definedName>
    <definedName name="_1708__FDSAUDITLINK__" hidden="1">{"fdsup://directions/FAT%20Viewer?VAR:PED=LTM&amp;VAR:AUDIT_MODE=SUMMARY&amp;VAR:PERIOD=FIXED&amp;VAR:AUDIT_ID=00000117&amp;VAR:DATE=20030401&amp;action=UPDATE&amp;creator=factset&amp;DOC_NAME=FAT:FMA_audit_SUMMARY.fat&amp;DISPLAY_STRING=Display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EBITDA&amp;VAR:CHGPERIOD=NA&amp;VAR:FQLFORMULA=FMA_EVAL_EBITDA&amp;VAR:CURRENCY=NA&amp;VAR:P=NA&amp;VAR:V=11.7","79783&amp;VAR:null=.html"}</definedName>
    <definedName name="_1709__FDSAUDITLINK__" localSheetId="1" hidden="1">{"fdsup://directions/FAT%20Viewer?VAR:PED=LTM&amp;VAR:AUDIT_MODE=SUMMARY&amp;VAR:PERIOD=FIXED&amp;VAR:AUDIT_ID=00000117&amp;VAR:DATE=20030331&amp;action=UPDATE&amp;creator=factset&amp;DOC_NAME=FAT:FMA_audit_SUMMARY.fat&amp;DISPLAY_STRING=Display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EBITDA&amp;VAR:CHGPERIOD=NA&amp;VAR:FQLFORMULA=FMA_EVAL_EBITDA&amp;VAR:CURRENCY=NA&amp;VAR:P=NA&amp;VAR:V=11.6","79188&amp;VAR:null=.html"}</definedName>
    <definedName name="_1709__FDSAUDITLINK__" hidden="1">{"fdsup://directions/FAT%20Viewer?VAR:PED=LTM&amp;VAR:AUDIT_MODE=SUMMARY&amp;VAR:PERIOD=FIXED&amp;VAR:AUDIT_ID=00000117&amp;VAR:DATE=20030331&amp;action=UPDATE&amp;creator=factset&amp;DOC_NAME=FAT:FMA_audit_SUMMARY.fat&amp;DISPLAY_STRING=Display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EBITDA&amp;VAR:CHGPERIOD=NA&amp;VAR:FQLFORMULA=FMA_EVAL_EBITDA&amp;VAR:CURRENCY=NA&amp;VAR:P=NA&amp;VAR:V=11.6","79188&amp;VAR:null=.html"}</definedName>
    <definedName name="_171__FDSAUDITLINK__" localSheetId="1" hidden="1">{"fdsup://directions/FAT%20Viewer?VAR:PED=LTM&amp;VAR:AUDIT_MODE=SUMMARY&amp;VAR:PERIOD=FIXED&amp;VAR:AUDIT_ID=00000117&amp;VAR:DATE=20090508&amp;action=UPDATE&amp;creator=factset&amp;DOC_NAME=FAT:FMA_audit_SUMMARY.fat&amp;DISPLAY_STRING=Display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EBITDA&amp;VAR:CHGPERIOD=NA&amp;VAR:FQLFORMULA=FMA_EVAL_EBITDA&amp;VAR:CURRENCY=NA&amp;VAR:P=NA&amp;VAR:V=8.31","1352&amp;VAR:null=.html"}</definedName>
    <definedName name="_171__FDSAUDITLINK__" hidden="1">{"fdsup://directions/FAT%20Viewer?VAR:PED=LTM&amp;VAR:AUDIT_MODE=SUMMARY&amp;VAR:PERIOD=FIXED&amp;VAR:AUDIT_ID=00000117&amp;VAR:DATE=20090508&amp;action=UPDATE&amp;creator=factset&amp;DOC_NAME=FAT:FMA_audit_SUMMARY.fat&amp;DISPLAY_STRING=Display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EBITDA&amp;VAR:CHGPERIOD=NA&amp;VAR:FQLFORMULA=FMA_EVAL_EBITDA&amp;VAR:CURRENCY=NA&amp;VAR:P=NA&amp;VAR:V=8.31","1352&amp;VAR:null=.html"}</definedName>
    <definedName name="_1710__FDSAUDITLINK__" localSheetId="1" hidden="1">{"fdsup://directions/FAT%20Viewer?VAR:PED=LTM&amp;VAR:AUDIT_MODE=SUMMARY&amp;VAR:PERIOD=FIXED&amp;VAR:AUDIT_ID=00000117&amp;VAR:DATE=20030328&amp;action=UPDATE&amp;creator=factset&amp;DOC_NAME=FAT:FMA_audit_SUMMARY.fat&amp;DISPLAY_STRING=Display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EBITDA&amp;VAR:CHGPERIOD=NA&amp;VAR:FQLFORMULA=FMA_EVAL_EBITDA&amp;VAR:CURRENCY=NA&amp;VAR:P=NA&amp;VAR:V=11.8","23274&amp;VAR:null=.html"}</definedName>
    <definedName name="_1710__FDSAUDITLINK__" hidden="1">{"fdsup://directions/FAT%20Viewer?VAR:PED=LTM&amp;VAR:AUDIT_MODE=SUMMARY&amp;VAR:PERIOD=FIXED&amp;VAR:AUDIT_ID=00000117&amp;VAR:DATE=20030328&amp;action=UPDATE&amp;creator=factset&amp;DOC_NAME=FAT:FMA_audit_SUMMARY.fat&amp;DISPLAY_STRING=Display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EBITDA&amp;VAR:CHGPERIOD=NA&amp;VAR:FQLFORMULA=FMA_EVAL_EBITDA&amp;VAR:CURRENCY=NA&amp;VAR:P=NA&amp;VAR:V=11.8","23274&amp;VAR:null=.html"}</definedName>
    <definedName name="_1711__FDSAUDITLINK__" localSheetId="1" hidden="1">{"fdsup://directions/FAT%20Viewer?VAR:PED=LTM&amp;VAR:AUDIT_MODE=SUMMARY&amp;VAR:PERIOD=FIXED&amp;VAR:AUDIT_ID=00000117&amp;VAR:DATE=20030327&amp;action=UPDATE&amp;creator=factset&amp;DOC_NAME=FAT:FMA_audit_SUMMARY.fat&amp;DISPLAY_STRING=Display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EBITDA&amp;VAR:CHGPERIOD=NA&amp;VAR:FQLFORMULA=FMA_EVAL_EBITDA&amp;VAR:CURRENCY=NA&amp;VAR:P=NA&amp;VAR:V=11.8","75600&amp;VAR:null=.html"}</definedName>
    <definedName name="_1711__FDSAUDITLINK__" hidden="1">{"fdsup://directions/FAT%20Viewer?VAR:PED=LTM&amp;VAR:AUDIT_MODE=SUMMARY&amp;VAR:PERIOD=FIXED&amp;VAR:AUDIT_ID=00000117&amp;VAR:DATE=20030327&amp;action=UPDATE&amp;creator=factset&amp;DOC_NAME=FAT:FMA_audit_SUMMARY.fat&amp;DISPLAY_STRING=Display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EBITDA&amp;VAR:CHGPERIOD=NA&amp;VAR:FQLFORMULA=FMA_EVAL_EBITDA&amp;VAR:CURRENCY=NA&amp;VAR:P=NA&amp;VAR:V=11.8","75600&amp;VAR:null=.html"}</definedName>
    <definedName name="_1712__FDSAUDITLINK__" localSheetId="1" hidden="1">{"fdsup://directions/FAT%20Viewer?VAR:PED=LTM&amp;VAR:AUDIT_MODE=SUMMARY&amp;VAR:PERIOD=FIXED&amp;VAR:AUDIT_ID=00000117&amp;VAR:DATE=20030326&amp;action=UPDATE&amp;creator=factset&amp;DOC_NAME=FAT:FMA_audit_SUMMARY.fat&amp;DISPLAY_STRING=Display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EBITDA&amp;VAR:CHGPERIOD=NA&amp;VAR:FQLFORMULA=FMA_EVAL_EBITDA&amp;VAR:CURRENCY=NA&amp;VAR:P=NA&amp;VAR:V=11.8","87963&amp;VAR:null=.html"}</definedName>
    <definedName name="_1712__FDSAUDITLINK__" hidden="1">{"fdsup://directions/FAT%20Viewer?VAR:PED=LTM&amp;VAR:AUDIT_MODE=SUMMARY&amp;VAR:PERIOD=FIXED&amp;VAR:AUDIT_ID=00000117&amp;VAR:DATE=20030326&amp;action=UPDATE&amp;creator=factset&amp;DOC_NAME=FAT:FMA_audit_SUMMARY.fat&amp;DISPLAY_STRING=Display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EBITDA&amp;VAR:CHGPERIOD=NA&amp;VAR:FQLFORMULA=FMA_EVAL_EBITDA&amp;VAR:CURRENCY=NA&amp;VAR:P=NA&amp;VAR:V=11.8","87963&amp;VAR:null=.html"}</definedName>
    <definedName name="_1713__FDSAUDITLINK__" localSheetId="1" hidden="1">{"fdsup://directions/FAT%20Viewer?VAR:PED=LTM&amp;VAR:AUDIT_MODE=SUMMARY&amp;VAR:PERIOD=FIXED&amp;VAR:AUDIT_ID=00000117&amp;VAR:DATE=20030325&amp;action=UPDATE&amp;creator=factset&amp;DOC_NAME=FAT:FMA_audit_SUMMARY.fat&amp;DISPLAY_STRING=Display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EBITDA&amp;VAR:CHGPERIOD=NA&amp;VAR:FQLFORMULA=FMA_EVAL_EBITDA&amp;VAR:CURRENCY=NA&amp;VAR:P=NA&amp;VAR:V=11.9","36422&amp;VAR:null=.html"}</definedName>
    <definedName name="_1713__FDSAUDITLINK__" hidden="1">{"fdsup://directions/FAT%20Viewer?VAR:PED=LTM&amp;VAR:AUDIT_MODE=SUMMARY&amp;VAR:PERIOD=FIXED&amp;VAR:AUDIT_ID=00000117&amp;VAR:DATE=20030325&amp;action=UPDATE&amp;creator=factset&amp;DOC_NAME=FAT:FMA_audit_SUMMARY.fat&amp;DISPLAY_STRING=Display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EBITDA&amp;VAR:CHGPERIOD=NA&amp;VAR:FQLFORMULA=FMA_EVAL_EBITDA&amp;VAR:CURRENCY=NA&amp;VAR:P=NA&amp;VAR:V=11.9","36422&amp;VAR:null=.html"}</definedName>
    <definedName name="_1714__FDSAUDITLINK__" localSheetId="1" hidden="1">{"fdsup://directions/FAT%20Viewer?VAR:PED=LTM&amp;VAR:AUDIT_MODE=SUMMARY&amp;VAR:PERIOD=FIXED&amp;VAR:AUDIT_ID=00000117&amp;VAR:DATE=20030324&amp;action=UPDATE&amp;creator=factset&amp;DOC_NAME=FAT:FMA_audit_SUMMARY.fat&amp;DISPLAY_STRING=Display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EBITDA&amp;VAR:CHGPERIOD=NA&amp;VAR:FQLFORMULA=FMA_EVAL_EBITDA&amp;VAR:CURRENCY=NA&amp;VAR:P=NA&amp;VAR:V=11.8","26352&amp;VAR:null=.html"}</definedName>
    <definedName name="_1714__FDSAUDITLINK__" hidden="1">{"fdsup://directions/FAT%20Viewer?VAR:PED=LTM&amp;VAR:AUDIT_MODE=SUMMARY&amp;VAR:PERIOD=FIXED&amp;VAR:AUDIT_ID=00000117&amp;VAR:DATE=20030324&amp;action=UPDATE&amp;creator=factset&amp;DOC_NAME=FAT:FMA_audit_SUMMARY.fat&amp;DISPLAY_STRING=Display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EBITDA&amp;VAR:CHGPERIOD=NA&amp;VAR:FQLFORMULA=FMA_EVAL_EBITDA&amp;VAR:CURRENCY=NA&amp;VAR:P=NA&amp;VAR:V=11.8","26352&amp;VAR:null=.html"}</definedName>
    <definedName name="_1715__FDSAUDITLINK__" localSheetId="1" hidden="1">{"fdsup://directions/FAT%20Viewer?VAR:PED=LTM&amp;VAR:AUDIT_MODE=SUMMARY&amp;VAR:PERIOD=FIXED&amp;VAR:AUDIT_ID=00000117&amp;VAR:DATE=20030321&amp;action=UPDATE&amp;creator=factset&amp;DOC_NAME=FAT:FMA_audit_SUMMARY.fat&amp;DISPLAY_STRING=Display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EBITDA&amp;VAR:CHGPERIOD=NA&amp;VAR:FQLFORMULA=FMA_EVAL_EBITDA&amp;VAR:CURRENCY=NA&amp;VAR:P=NA&amp;VAR:V=12.1","34418&amp;VAR:null=.html"}</definedName>
    <definedName name="_1715__FDSAUDITLINK__" hidden="1">{"fdsup://directions/FAT%20Viewer?VAR:PED=LTM&amp;VAR:AUDIT_MODE=SUMMARY&amp;VAR:PERIOD=FIXED&amp;VAR:AUDIT_ID=00000117&amp;VAR:DATE=20030321&amp;action=UPDATE&amp;creator=factset&amp;DOC_NAME=FAT:FMA_audit_SUMMARY.fat&amp;DISPLAY_STRING=Display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EBITDA&amp;VAR:CHGPERIOD=NA&amp;VAR:FQLFORMULA=FMA_EVAL_EBITDA&amp;VAR:CURRENCY=NA&amp;VAR:P=NA&amp;VAR:V=12.1","34418&amp;VAR:null=.html"}</definedName>
    <definedName name="_1716__FDSAUDITLINK__" localSheetId="1" hidden="1">{"fdsup://directions/FAT%20Viewer?VAR:PED=LTM&amp;VAR:AUDIT_MODE=SUMMARY&amp;VAR:PERIOD=FIXED&amp;VAR:AUDIT_ID=00000117&amp;VAR:DATE=20030320&amp;action=UPDATE&amp;creator=factset&amp;DOC_NAME=FAT:FMA_audit_SUMMARY.fat&amp;DISPLAY_STRING=Display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EBITDA&amp;VAR:CHGPERIOD=NA&amp;VAR:FQLFORMULA=FMA_EVAL_EBITDA&amp;VAR:CURRENCY=NA&amp;VAR:P=NA&amp;VAR:V=11.9","42366&amp;VAR:null=.html"}</definedName>
    <definedName name="_1716__FDSAUDITLINK__" hidden="1">{"fdsup://directions/FAT%20Viewer?VAR:PED=LTM&amp;VAR:AUDIT_MODE=SUMMARY&amp;VAR:PERIOD=FIXED&amp;VAR:AUDIT_ID=00000117&amp;VAR:DATE=20030320&amp;action=UPDATE&amp;creator=factset&amp;DOC_NAME=FAT:FMA_audit_SUMMARY.fat&amp;DISPLAY_STRING=Display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EBITDA&amp;VAR:CHGPERIOD=NA&amp;VAR:FQLFORMULA=FMA_EVAL_EBITDA&amp;VAR:CURRENCY=NA&amp;VAR:P=NA&amp;VAR:V=11.9","42366&amp;VAR:null=.html"}</definedName>
    <definedName name="_1717__FDSAUDITLINK__" localSheetId="1" hidden="1">{"fdsup://directions/FAT%20Viewer?VAR:PED=LTM&amp;VAR:AUDIT_MODE=SUMMARY&amp;VAR:PERIOD=FIXED&amp;VAR:AUDIT_ID=00000117&amp;VAR:DATE=20030319&amp;action=UPDATE&amp;creator=factset&amp;DOC_NAME=FAT:FMA_audit_SUMMARY.fat&amp;DISPLAY_STRING=Display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EBITDA&amp;VAR:CHGPERIOD=NA&amp;VAR:FQLFORMULA=FMA_EVAL_EBITDA&amp;VAR:CURRENCY=NA&amp;VAR:P=NA&amp;VAR:V=11.9","26387&amp;VAR:null=.html"}</definedName>
    <definedName name="_1717__FDSAUDITLINK__" hidden="1">{"fdsup://directions/FAT%20Viewer?VAR:PED=LTM&amp;VAR:AUDIT_MODE=SUMMARY&amp;VAR:PERIOD=FIXED&amp;VAR:AUDIT_ID=00000117&amp;VAR:DATE=20030319&amp;action=UPDATE&amp;creator=factset&amp;DOC_NAME=FAT:FMA_audit_SUMMARY.fat&amp;DISPLAY_STRING=Display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EBITDA&amp;VAR:CHGPERIOD=NA&amp;VAR:FQLFORMULA=FMA_EVAL_EBITDA&amp;VAR:CURRENCY=NA&amp;VAR:P=NA&amp;VAR:V=11.9","26387&amp;VAR:null=.html"}</definedName>
    <definedName name="_1718__FDSAUDITLINK__" localSheetId="1" hidden="1">{"fdsup://directions/FAT%20Viewer?VAR:PED=LTM&amp;VAR:AUDIT_MODE=SUMMARY&amp;VAR:PERIOD=FIXED&amp;VAR:AUDIT_ID=00000117&amp;VAR:DATE=20030318&amp;action=UPDATE&amp;creator=factset&amp;DOC_NAME=FAT:FMA_audit_SUMMARY.fat&amp;DISPLAY_STRING=Display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EBITDA&amp;VAR:CHGPERIOD=NA&amp;VAR:FQLFORMULA=FMA_EVAL_EBITDA&amp;VAR:CURRENCY=NA&amp;VAR:P=NA&amp;VAR:V=11.8","58291&amp;VAR:null=.html"}</definedName>
    <definedName name="_1718__FDSAUDITLINK__" hidden="1">{"fdsup://directions/FAT%20Viewer?VAR:PED=LTM&amp;VAR:AUDIT_MODE=SUMMARY&amp;VAR:PERIOD=FIXED&amp;VAR:AUDIT_ID=00000117&amp;VAR:DATE=20030318&amp;action=UPDATE&amp;creator=factset&amp;DOC_NAME=FAT:FMA_audit_SUMMARY.fat&amp;DISPLAY_STRING=Display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EBITDA&amp;VAR:CHGPERIOD=NA&amp;VAR:FQLFORMULA=FMA_EVAL_EBITDA&amp;VAR:CURRENCY=NA&amp;VAR:P=NA&amp;VAR:V=11.8","58291&amp;VAR:null=.html"}</definedName>
    <definedName name="_1719__FDSAUDITLINK__" localSheetId="1" hidden="1">{"fdsup://directions/FAT%20Viewer?VAR:PED=LTM&amp;VAR:AUDIT_MODE=SUMMARY&amp;VAR:PERIOD=FIXED&amp;VAR:AUDIT_ID=00000117&amp;VAR:DATE=20030317&amp;action=UPDATE&amp;creator=factset&amp;DOC_NAME=FAT:FMA_audit_SUMMARY.fat&amp;DISPLAY_STRING=Display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EBITDA&amp;VAR:CHGPERIOD=NA&amp;VAR:FQLFORMULA=FMA_EVAL_EBITDA&amp;VAR:CURRENCY=NA&amp;VAR:P=NA&amp;VAR:V=11.8","07468&amp;VAR:null=.html"}</definedName>
    <definedName name="_1719__FDSAUDITLINK__" hidden="1">{"fdsup://directions/FAT%20Viewer?VAR:PED=LTM&amp;VAR:AUDIT_MODE=SUMMARY&amp;VAR:PERIOD=FIXED&amp;VAR:AUDIT_ID=00000117&amp;VAR:DATE=20030317&amp;action=UPDATE&amp;creator=factset&amp;DOC_NAME=FAT:FMA_audit_SUMMARY.fat&amp;DISPLAY_STRING=Display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EBITDA&amp;VAR:CHGPERIOD=NA&amp;VAR:FQLFORMULA=FMA_EVAL_EBITDA&amp;VAR:CURRENCY=NA&amp;VAR:P=NA&amp;VAR:V=11.8","07468&amp;VAR:null=.html"}</definedName>
    <definedName name="_172__FDSAUDITLINK__" localSheetId="1" hidden="1">{"fdsup://directions/FAT%20Viewer?VAR:PED=LTM&amp;VAR:AUDIT_MODE=SUMMARY&amp;VAR:PERIOD=FIXED&amp;VAR:AUDIT_ID=00000117&amp;VAR:DATE=20090507&amp;action=UPDATE&amp;creator=factset&amp;DOC_NAME=FAT:FMA_audit_SUMMARY.fat&amp;DISPLAY_STRING=Display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EBITDA&amp;VAR:CHGPERIOD=NA&amp;VAR:FQLFORMULA=FMA_EVAL_EBITDA&amp;VAR:CURRENCY=NA&amp;VAR:P=NA&amp;VAR:V=8.20","8913&amp;VAR:null=.html"}</definedName>
    <definedName name="_172__FDSAUDITLINK__" hidden="1">{"fdsup://directions/FAT%20Viewer?VAR:PED=LTM&amp;VAR:AUDIT_MODE=SUMMARY&amp;VAR:PERIOD=FIXED&amp;VAR:AUDIT_ID=00000117&amp;VAR:DATE=20090507&amp;action=UPDATE&amp;creator=factset&amp;DOC_NAME=FAT:FMA_audit_SUMMARY.fat&amp;DISPLAY_STRING=Display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EBITDA&amp;VAR:CHGPERIOD=NA&amp;VAR:FQLFORMULA=FMA_EVAL_EBITDA&amp;VAR:CURRENCY=NA&amp;VAR:P=NA&amp;VAR:V=8.20","8913&amp;VAR:null=.html"}</definedName>
    <definedName name="_1720__FDSAUDITLINK__" localSheetId="1" hidden="1">{"fdsup://directions/FAT%20Viewer?VAR:PED=LTM&amp;VAR:AUDIT_MODE=SUMMARY&amp;VAR:PERIOD=FIXED&amp;VAR:AUDIT_ID=00000117&amp;VAR:DATE=20030314&amp;action=UPDATE&amp;creator=factset&amp;DOC_NAME=FAT:FMA_audit_SUMMARY.fat&amp;DISPLAY_STRING=Display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EBITDA&amp;VAR:CHGPERIOD=NA&amp;VAR:FQLFORMULA=FMA_EVAL_EBITDA&amp;VAR:CURRENCY=NA&amp;VAR:P=NA&amp;VAR:V=11.5","54025&amp;VAR:null=.html"}</definedName>
    <definedName name="_1720__FDSAUDITLINK__" hidden="1">{"fdsup://directions/FAT%20Viewer?VAR:PED=LTM&amp;VAR:AUDIT_MODE=SUMMARY&amp;VAR:PERIOD=FIXED&amp;VAR:AUDIT_ID=00000117&amp;VAR:DATE=20030314&amp;action=UPDATE&amp;creator=factset&amp;DOC_NAME=FAT:FMA_audit_SUMMARY.fat&amp;DISPLAY_STRING=Display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EBITDA&amp;VAR:CHGPERIOD=NA&amp;VAR:FQLFORMULA=FMA_EVAL_EBITDA&amp;VAR:CURRENCY=NA&amp;VAR:P=NA&amp;VAR:V=11.5","54025&amp;VAR:null=.html"}</definedName>
    <definedName name="_1721__FDSAUDITLINK__" localSheetId="1" hidden="1">{"fdsup://directions/FAT%20Viewer?VAR:PED=LTM&amp;VAR:AUDIT_MODE=SUMMARY&amp;VAR:PERIOD=FIXED&amp;VAR:AUDIT_ID=00000117&amp;VAR:DATE=20030313&amp;action=UPDATE&amp;creator=factset&amp;DOC_NAME=FAT:FMA_audit_SUMMARY.fat&amp;DISPLAY_STRING=Display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EBITDA&amp;VAR:CHGPERIOD=NA&amp;VAR:FQLFORMULA=FMA_EVAL_EBITDA&amp;VAR:CURRENCY=NA&amp;VAR:P=NA&amp;VAR:V=11.5","42740&amp;VAR:null=.html"}</definedName>
    <definedName name="_1721__FDSAUDITLINK__" hidden="1">{"fdsup://directions/FAT%20Viewer?VAR:PED=LTM&amp;VAR:AUDIT_MODE=SUMMARY&amp;VAR:PERIOD=FIXED&amp;VAR:AUDIT_ID=00000117&amp;VAR:DATE=20030313&amp;action=UPDATE&amp;creator=factset&amp;DOC_NAME=FAT:FMA_audit_SUMMARY.fat&amp;DISPLAY_STRING=Display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EBITDA&amp;VAR:CHGPERIOD=NA&amp;VAR:FQLFORMULA=FMA_EVAL_EBITDA&amp;VAR:CURRENCY=NA&amp;VAR:P=NA&amp;VAR:V=11.5","42740&amp;VAR:null=.html"}</definedName>
    <definedName name="_1722__FDSAUDITLINK__" localSheetId="1" hidden="1">{"fdsup://directions/FAT%20Viewer?VAR:PED=LTM&amp;VAR:AUDIT_MODE=SUMMARY&amp;VAR:PERIOD=FIXED&amp;VAR:AUDIT_ID=00000117&amp;VAR:DATE=20030312&amp;action=UPDATE&amp;creator=factset&amp;DOC_NAME=FAT:FMA_audit_SUMMARY.fat&amp;DISPLAY_STRING=Display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EBITDA&amp;VAR:CHGPERIOD=NA&amp;VAR:FQLFORMULA=FMA_EVAL_EBITDA&amp;VAR:CURRENCY=NA&amp;VAR:P=NA&amp;VAR:V=11.2","79298&amp;VAR:null=.html"}</definedName>
    <definedName name="_1722__FDSAUDITLINK__" hidden="1">{"fdsup://directions/FAT%20Viewer?VAR:PED=LTM&amp;VAR:AUDIT_MODE=SUMMARY&amp;VAR:PERIOD=FIXED&amp;VAR:AUDIT_ID=00000117&amp;VAR:DATE=20030312&amp;action=UPDATE&amp;creator=factset&amp;DOC_NAME=FAT:FMA_audit_SUMMARY.fat&amp;DISPLAY_STRING=Display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EBITDA&amp;VAR:CHGPERIOD=NA&amp;VAR:FQLFORMULA=FMA_EVAL_EBITDA&amp;VAR:CURRENCY=NA&amp;VAR:P=NA&amp;VAR:V=11.2","79298&amp;VAR:null=.html"}</definedName>
    <definedName name="_1723__FDSAUDITLINK__" localSheetId="1" hidden="1">{"fdsup://directions/FAT%20Viewer?VAR:PED=LTM&amp;VAR:AUDIT_MODE=SUMMARY&amp;VAR:PERIOD=FIXED&amp;VAR:AUDIT_ID=00000117&amp;VAR:DATE=20030311&amp;action=UPDATE&amp;creator=factset&amp;DOC_NAME=FAT:FMA_audit_SUMMARY.fat&amp;DISPLAY_STRING=Display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EBITDA&amp;VAR:CHGPERIOD=NA&amp;VAR:FQLFORMULA=FMA_EVAL_EBITDA&amp;VAR:CURRENCY=NA&amp;VAR:P=NA&amp;VAR:V=11.2","35129&amp;VAR:null=.html"}</definedName>
    <definedName name="_1723__FDSAUDITLINK__" hidden="1">{"fdsup://directions/FAT%20Viewer?VAR:PED=LTM&amp;VAR:AUDIT_MODE=SUMMARY&amp;VAR:PERIOD=FIXED&amp;VAR:AUDIT_ID=00000117&amp;VAR:DATE=20030311&amp;action=UPDATE&amp;creator=factset&amp;DOC_NAME=FAT:FMA_audit_SUMMARY.fat&amp;DISPLAY_STRING=Display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EBITDA&amp;VAR:CHGPERIOD=NA&amp;VAR:FQLFORMULA=FMA_EVAL_EBITDA&amp;VAR:CURRENCY=NA&amp;VAR:P=NA&amp;VAR:V=11.2","35129&amp;VAR:null=.html"}</definedName>
    <definedName name="_1724__FDSAUDITLINK__" localSheetId="1" hidden="1">{"fdsup://directions/FAT%20Viewer?VAR:PED=LTM&amp;VAR:AUDIT_MODE=SUMMARY&amp;VAR:PERIOD=FIXED&amp;VAR:AUDIT_ID=00000117&amp;VAR:DATE=20030310&amp;action=UPDATE&amp;creator=factset&amp;DOC_NAME=FAT:FMA_audit_SUMMARY.fat&amp;DISPLAY_STRING=Display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EBITDA&amp;VAR:CHGPERIOD=NA&amp;VAR:FQLFORMULA=FMA_EVAL_EBITDA&amp;VAR:CURRENCY=NA&amp;VAR:P=NA&amp;VAR:V=11.2","86863&amp;VAR:null=.html"}</definedName>
    <definedName name="_1724__FDSAUDITLINK__" hidden="1">{"fdsup://directions/FAT%20Viewer?VAR:PED=LTM&amp;VAR:AUDIT_MODE=SUMMARY&amp;VAR:PERIOD=FIXED&amp;VAR:AUDIT_ID=00000117&amp;VAR:DATE=20030310&amp;action=UPDATE&amp;creator=factset&amp;DOC_NAME=FAT:FMA_audit_SUMMARY.fat&amp;DISPLAY_STRING=Display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EBITDA&amp;VAR:CHGPERIOD=NA&amp;VAR:FQLFORMULA=FMA_EVAL_EBITDA&amp;VAR:CURRENCY=NA&amp;VAR:P=NA&amp;VAR:V=11.2","86863&amp;VAR:null=.html"}</definedName>
    <definedName name="_1725__FDSAUDITLINK__" localSheetId="1" hidden="1">{"fdsup://directions/FAT%20Viewer?VAR:PED=LTM&amp;VAR:AUDIT_MODE=SUMMARY&amp;VAR:PERIOD=FIXED&amp;VAR:AUDIT_ID=00000117&amp;VAR:DATE=20030307&amp;action=UPDATE&amp;creator=factset&amp;DOC_NAME=FAT:FMA_audit_SUMMARY.fat&amp;DISPLAY_STRING=Display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EBITDA&amp;VAR:CHGPERIOD=NA&amp;VAR:FQLFORMULA=FMA_EVAL_EBITDA&amp;VAR:CURRENCY=NA&amp;VAR:P=NA&amp;VAR:V=11.4","71568&amp;VAR:null=.html"}</definedName>
    <definedName name="_1725__FDSAUDITLINK__" hidden="1">{"fdsup://directions/FAT%20Viewer?VAR:PED=LTM&amp;VAR:AUDIT_MODE=SUMMARY&amp;VAR:PERIOD=FIXED&amp;VAR:AUDIT_ID=00000117&amp;VAR:DATE=20030307&amp;action=UPDATE&amp;creator=factset&amp;DOC_NAME=FAT:FMA_audit_SUMMARY.fat&amp;DISPLAY_STRING=Display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EBITDA&amp;VAR:CHGPERIOD=NA&amp;VAR:FQLFORMULA=FMA_EVAL_EBITDA&amp;VAR:CURRENCY=NA&amp;VAR:P=NA&amp;VAR:V=11.4","71568&amp;VAR:null=.html"}</definedName>
    <definedName name="_1726__FDSAUDITLINK__" localSheetId="1" hidden="1">{"fdsup://directions/FAT%20Viewer?VAR:PED=LTM&amp;VAR:AUDIT_MODE=SUMMARY&amp;VAR:PERIOD=FIXED&amp;VAR:AUDIT_ID=00000117&amp;VAR:DATE=20030306&amp;action=UPDATE&amp;creator=factset&amp;DOC_NAME=FAT:FMA_audit_SUMMARY.fat&amp;DISPLAY_STRING=Display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EBITDA&amp;VAR:CHGPERIOD=NA&amp;VAR:FQLFORMULA=FMA_EVAL_EBITDA&amp;VAR:CURRENCY=NA&amp;VAR:P=NA&amp;VAR:V=11.4","08140&amp;VAR:null=.html"}</definedName>
    <definedName name="_1726__FDSAUDITLINK__" hidden="1">{"fdsup://directions/FAT%20Viewer?VAR:PED=LTM&amp;VAR:AUDIT_MODE=SUMMARY&amp;VAR:PERIOD=FIXED&amp;VAR:AUDIT_ID=00000117&amp;VAR:DATE=20030306&amp;action=UPDATE&amp;creator=factset&amp;DOC_NAME=FAT:FMA_audit_SUMMARY.fat&amp;DISPLAY_STRING=Display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EBITDA&amp;VAR:CHGPERIOD=NA&amp;VAR:FQLFORMULA=FMA_EVAL_EBITDA&amp;VAR:CURRENCY=NA&amp;VAR:P=NA&amp;VAR:V=11.4","08140&amp;VAR:null=.html"}</definedName>
    <definedName name="_1727__FDSAUDITLINK__" localSheetId="1" hidden="1">{"fdsup://directions/FAT%20Viewer?VAR:PED=LTM&amp;VAR:AUDIT_MODE=SUMMARY&amp;VAR:PERIOD=FIXED&amp;VAR:AUDIT_ID=00000117&amp;VAR:DATE=20030305&amp;action=UPDATE&amp;creator=factset&amp;DOC_NAME=FAT:FMA_audit_SUMMARY.fat&amp;DISPLAY_STRING=Display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EBITDA&amp;VAR:CHGPERIOD=NA&amp;VAR:FQLFORMULA=FMA_EVAL_EBITDA&amp;VAR:CURRENCY=NA&amp;VAR:P=NA&amp;VAR:V=11.4","67986&amp;VAR:null=.html"}</definedName>
    <definedName name="_1727__FDSAUDITLINK__" hidden="1">{"fdsup://directions/FAT%20Viewer?VAR:PED=LTM&amp;VAR:AUDIT_MODE=SUMMARY&amp;VAR:PERIOD=FIXED&amp;VAR:AUDIT_ID=00000117&amp;VAR:DATE=20030305&amp;action=UPDATE&amp;creator=factset&amp;DOC_NAME=FAT:FMA_audit_SUMMARY.fat&amp;DISPLAY_STRING=Display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EBITDA&amp;VAR:CHGPERIOD=NA&amp;VAR:FQLFORMULA=FMA_EVAL_EBITDA&amp;VAR:CURRENCY=NA&amp;VAR:P=NA&amp;VAR:V=11.4","67986&amp;VAR:null=.html"}</definedName>
    <definedName name="_1728__FDSAUDITLINK__" localSheetId="1" hidden="1">{"fdsup://directions/FAT%20Viewer?VAR:PED=LTM&amp;VAR:AUDIT_MODE=SUMMARY&amp;VAR:PERIOD=FIXED&amp;VAR:AUDIT_ID=00000117&amp;VAR:DATE=20030304&amp;action=UPDATE&amp;creator=factset&amp;DOC_NAME=FAT:FMA_audit_SUMMARY.fat&amp;DISPLAY_STRING=Display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EBITDA&amp;VAR:CHGPERIOD=NA&amp;VAR:FQLFORMULA=FMA_EVAL_EBITDA&amp;VAR:CURRENCY=NA&amp;VAR:P=NA&amp;VAR:V=11.4","00107&amp;VAR:null=.html"}</definedName>
    <definedName name="_1728__FDSAUDITLINK__" hidden="1">{"fdsup://directions/FAT%20Viewer?VAR:PED=LTM&amp;VAR:AUDIT_MODE=SUMMARY&amp;VAR:PERIOD=FIXED&amp;VAR:AUDIT_ID=00000117&amp;VAR:DATE=20030304&amp;action=UPDATE&amp;creator=factset&amp;DOC_NAME=FAT:FMA_audit_SUMMARY.fat&amp;DISPLAY_STRING=Display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EBITDA&amp;VAR:CHGPERIOD=NA&amp;VAR:FQLFORMULA=FMA_EVAL_EBITDA&amp;VAR:CURRENCY=NA&amp;VAR:P=NA&amp;VAR:V=11.4","00107&amp;VAR:null=.html"}</definedName>
    <definedName name="_1729__FDSAUDITLINK__" localSheetId="1" hidden="1">{"fdsup://directions/FAT%20Viewer?VAR:PED=LTM&amp;VAR:AUDIT_MODE=SUMMARY&amp;VAR:PERIOD=FIXED&amp;VAR:AUDIT_ID=00000117&amp;VAR:DATE=20030303&amp;action=UPDATE&amp;creator=factset&amp;DOC_NAME=FAT:FMA_audit_SUMMARY.fat&amp;DISPLAY_STRING=Display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EBITDA&amp;VAR:CHGPERIOD=NA&amp;VAR:FQLFORMULA=FMA_EVAL_EBITDA&amp;VAR:CURRENCY=NA&amp;VAR:P=NA&amp;VAR:V=11.5","21427&amp;VAR:null=.html"}</definedName>
    <definedName name="_1729__FDSAUDITLINK__" hidden="1">{"fdsup://directions/FAT%20Viewer?VAR:PED=LTM&amp;VAR:AUDIT_MODE=SUMMARY&amp;VAR:PERIOD=FIXED&amp;VAR:AUDIT_ID=00000117&amp;VAR:DATE=20030303&amp;action=UPDATE&amp;creator=factset&amp;DOC_NAME=FAT:FMA_audit_SUMMARY.fat&amp;DISPLAY_STRING=Display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EBITDA&amp;VAR:CHGPERIOD=NA&amp;VAR:FQLFORMULA=FMA_EVAL_EBITDA&amp;VAR:CURRENCY=NA&amp;VAR:P=NA&amp;VAR:V=11.5","21427&amp;VAR:null=.html"}</definedName>
    <definedName name="_173__FDSAUDITLINK__" localSheetId="1" hidden="1">{"fdsup://directions/FAT%20Viewer?VAR:PED=LTM&amp;VAR:AUDIT_MODE=SUMMARY&amp;VAR:PERIOD=FIXED&amp;VAR:AUDIT_ID=00000117&amp;VAR:DATE=20090506&amp;action=UPDATE&amp;creator=factset&amp;DOC_NAME=FAT:FMA_audit_SUMMARY.fat&amp;DISPLAY_STRING=Display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EBITDA&amp;VAR:CHGPERIOD=NA&amp;VAR:FQLFORMULA=FMA_EVAL_EBITDA&amp;VAR:CURRENCY=NA&amp;VAR:P=NA&amp;VAR:V=8.28","6908&amp;VAR:null=.html"}</definedName>
    <definedName name="_173__FDSAUDITLINK__" hidden="1">{"fdsup://directions/FAT%20Viewer?VAR:PED=LTM&amp;VAR:AUDIT_MODE=SUMMARY&amp;VAR:PERIOD=FIXED&amp;VAR:AUDIT_ID=00000117&amp;VAR:DATE=20090506&amp;action=UPDATE&amp;creator=factset&amp;DOC_NAME=FAT:FMA_audit_SUMMARY.fat&amp;DISPLAY_STRING=Display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EBITDA&amp;VAR:CHGPERIOD=NA&amp;VAR:FQLFORMULA=FMA_EVAL_EBITDA&amp;VAR:CURRENCY=NA&amp;VAR:P=NA&amp;VAR:V=8.28","6908&amp;VAR:null=.html"}</definedName>
    <definedName name="_1730__FDSAUDITLINK__" localSheetId="1" hidden="1">{"fdsup://directions/FAT%20Viewer?VAR:PED=LTM&amp;VAR:AUDIT_MODE=SUMMARY&amp;VAR:PERIOD=FIXED&amp;VAR:AUDIT_ID=00000117&amp;VAR:DATE=20030228&amp;action=UPDATE&amp;creator=factset&amp;DOC_NAME=FAT:FMA_audit_SUMMARY.fat&amp;DISPLAY_STRING=Display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EBITDA&amp;VAR:CHGPERIOD=NA&amp;VAR:FQLFORMULA=FMA_EVAL_EBITDA&amp;VAR:CURRENCY=NA&amp;VAR:P=NA&amp;VAR:V=11.5","83666&amp;VAR:null=.html"}</definedName>
    <definedName name="_1730__FDSAUDITLINK__" hidden="1">{"fdsup://directions/FAT%20Viewer?VAR:PED=LTM&amp;VAR:AUDIT_MODE=SUMMARY&amp;VAR:PERIOD=FIXED&amp;VAR:AUDIT_ID=00000117&amp;VAR:DATE=20030228&amp;action=UPDATE&amp;creator=factset&amp;DOC_NAME=FAT:FMA_audit_SUMMARY.fat&amp;DISPLAY_STRING=Display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EBITDA&amp;VAR:CHGPERIOD=NA&amp;VAR:FQLFORMULA=FMA_EVAL_EBITDA&amp;VAR:CURRENCY=NA&amp;VAR:P=NA&amp;VAR:V=11.5","83666&amp;VAR:null=.html"}</definedName>
    <definedName name="_1731__FDSAUDITLINK__" localSheetId="1" hidden="1">{"fdsup://directions/FAT%20Viewer?VAR:PED=LTM&amp;VAR:AUDIT_MODE=SUMMARY&amp;VAR:PERIOD=FIXED&amp;VAR:AUDIT_ID=00000117&amp;VAR:DATE=20030227&amp;action=UPDATE&amp;creator=factset&amp;DOC_NAME=FAT:FMA_audit_SUMMARY.fat&amp;DISPLAY_STRING=Display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EBITDA&amp;VAR:CHGPERIOD=NA&amp;VAR:FQLFORMULA=FMA_EVAL_EBITDA&amp;VAR:CURRENCY=NA&amp;VAR:P=NA&amp;VAR:V=11.5","45392&amp;VAR:null=.html"}</definedName>
    <definedName name="_1731__FDSAUDITLINK__" hidden="1">{"fdsup://directions/FAT%20Viewer?VAR:PED=LTM&amp;VAR:AUDIT_MODE=SUMMARY&amp;VAR:PERIOD=FIXED&amp;VAR:AUDIT_ID=00000117&amp;VAR:DATE=20030227&amp;action=UPDATE&amp;creator=factset&amp;DOC_NAME=FAT:FMA_audit_SUMMARY.fat&amp;DISPLAY_STRING=Display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EBITDA&amp;VAR:CHGPERIOD=NA&amp;VAR:FQLFORMULA=FMA_EVAL_EBITDA&amp;VAR:CURRENCY=NA&amp;VAR:P=NA&amp;VAR:V=11.5","45392&amp;VAR:null=.html"}</definedName>
    <definedName name="_1732__FDSAUDITLINK__" localSheetId="1" hidden="1">{"fdsup://directions/FAT%20Viewer?VAR:PED=LTM&amp;VAR:AUDIT_MODE=SUMMARY&amp;VAR:PERIOD=FIXED&amp;VAR:AUDIT_ID=00000117&amp;VAR:DATE=20030226&amp;action=UPDATE&amp;creator=factset&amp;DOC_NAME=FAT:FMA_audit_SUMMARY.fat&amp;DISPLAY_STRING=Display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EBITDA&amp;VAR:CHGPERIOD=NA&amp;VAR:FQLFORMULA=FMA_EVAL_EBITDA&amp;VAR:CURRENCY=NA&amp;VAR:P=NA&amp;VAR:V=11.4","61848&amp;VAR:null=.html"}</definedName>
    <definedName name="_1732__FDSAUDITLINK__" hidden="1">{"fdsup://directions/FAT%20Viewer?VAR:PED=LTM&amp;VAR:AUDIT_MODE=SUMMARY&amp;VAR:PERIOD=FIXED&amp;VAR:AUDIT_ID=00000117&amp;VAR:DATE=20030226&amp;action=UPDATE&amp;creator=factset&amp;DOC_NAME=FAT:FMA_audit_SUMMARY.fat&amp;DISPLAY_STRING=Display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EBITDA&amp;VAR:CHGPERIOD=NA&amp;VAR:FQLFORMULA=FMA_EVAL_EBITDA&amp;VAR:CURRENCY=NA&amp;VAR:P=NA&amp;VAR:V=11.4","61848&amp;VAR:null=.html"}</definedName>
    <definedName name="_1733__FDSAUDITLINK__" localSheetId="1" hidden="1">{"fdsup://directions/FAT%20Viewer?VAR:PED=LTM&amp;VAR:AUDIT_MODE=SUMMARY&amp;VAR:PERIOD=FIXED&amp;VAR:AUDIT_ID=00000117&amp;VAR:DATE=20030225&amp;action=UPDATE&amp;creator=factset&amp;DOC_NAME=FAT:FMA_audit_SUMMARY.fat&amp;DISPLAY_STRING=Display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EBITDA&amp;VAR:CHGPERIOD=NA&amp;VAR:FQLFORMULA=FMA_EVAL_EBITDA&amp;VAR:CURRENCY=NA&amp;VAR:P=NA&amp;VAR:V=11.5","73685&amp;VAR:null=.html"}</definedName>
    <definedName name="_1733__FDSAUDITLINK__" hidden="1">{"fdsup://directions/FAT%20Viewer?VAR:PED=LTM&amp;VAR:AUDIT_MODE=SUMMARY&amp;VAR:PERIOD=FIXED&amp;VAR:AUDIT_ID=00000117&amp;VAR:DATE=20030225&amp;action=UPDATE&amp;creator=factset&amp;DOC_NAME=FAT:FMA_audit_SUMMARY.fat&amp;DISPLAY_STRING=Display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EBITDA&amp;VAR:CHGPERIOD=NA&amp;VAR:FQLFORMULA=FMA_EVAL_EBITDA&amp;VAR:CURRENCY=NA&amp;VAR:P=NA&amp;VAR:V=11.5","73685&amp;VAR:null=.html"}</definedName>
    <definedName name="_1734__FDSAUDITLINK__" localSheetId="1" hidden="1">{"fdsup://directions/FAT%20Viewer?VAR:PED=LTM&amp;VAR:AUDIT_MODE=SUMMARY&amp;VAR:PERIOD=FIXED&amp;VAR:AUDIT_ID=00000117&amp;VAR:DATE=20030224&amp;action=UPDATE&amp;creator=factset&amp;DOC_NAME=FAT:FMA_audit_SUMMARY.fat&amp;DISPLAY_STRING=Display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EBITDA&amp;VAR:CHGPERIOD=NA&amp;VAR:FQLFORMULA=FMA_EVAL_EBITDA&amp;VAR:CURRENCY=NA&amp;VAR:P=NA&amp;VAR:V=11.5","14601&amp;VAR:null=.html"}</definedName>
    <definedName name="_1734__FDSAUDITLINK__" hidden="1">{"fdsup://directions/FAT%20Viewer?VAR:PED=LTM&amp;VAR:AUDIT_MODE=SUMMARY&amp;VAR:PERIOD=FIXED&amp;VAR:AUDIT_ID=00000117&amp;VAR:DATE=20030224&amp;action=UPDATE&amp;creator=factset&amp;DOC_NAME=FAT:FMA_audit_SUMMARY.fat&amp;DISPLAY_STRING=Display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EBITDA&amp;VAR:CHGPERIOD=NA&amp;VAR:FQLFORMULA=FMA_EVAL_EBITDA&amp;VAR:CURRENCY=NA&amp;VAR:P=NA&amp;VAR:V=11.5","14601&amp;VAR:null=.html"}</definedName>
    <definedName name="_1735__FDSAUDITLINK__" localSheetId="1" hidden="1">{"fdsup://directions/FAT%20Viewer?VAR:PED=LTM&amp;VAR:AUDIT_MODE=SUMMARY&amp;VAR:PERIOD=FIXED&amp;VAR:AUDIT_ID=00000117&amp;VAR:DATE=20030221&amp;action=UPDATE&amp;creator=factset&amp;DOC_NAME=FAT:FMA_audit_SUMMARY.fat&amp;DISPLAY_STRING=Display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EBITDA&amp;VAR:CHGPERIOD=NA&amp;VAR:FQLFORMULA=FMA_EVAL_EBITDA&amp;VAR:CURRENCY=NA&amp;VAR:P=NA&amp;VAR:V=11.6","54594&amp;VAR:null=.html"}</definedName>
    <definedName name="_1735__FDSAUDITLINK__" hidden="1">{"fdsup://directions/FAT%20Viewer?VAR:PED=LTM&amp;VAR:AUDIT_MODE=SUMMARY&amp;VAR:PERIOD=FIXED&amp;VAR:AUDIT_ID=00000117&amp;VAR:DATE=20030221&amp;action=UPDATE&amp;creator=factset&amp;DOC_NAME=FAT:FMA_audit_SUMMARY.fat&amp;DISPLAY_STRING=Display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EBITDA&amp;VAR:CHGPERIOD=NA&amp;VAR:FQLFORMULA=FMA_EVAL_EBITDA&amp;VAR:CURRENCY=NA&amp;VAR:P=NA&amp;VAR:V=11.6","54594&amp;VAR:null=.html"}</definedName>
    <definedName name="_1736__FDSAUDITLINK__" localSheetId="1" hidden="1">{"fdsup://directions/FAT%20Viewer?VAR:PED=LTM&amp;VAR:AUDIT_MODE=SUMMARY&amp;VAR:PERIOD=FIXED&amp;VAR:AUDIT_ID=00000117&amp;VAR:DATE=20030220&amp;action=UPDATE&amp;creator=factset&amp;DOC_NAME=FAT:FMA_audit_SUMMARY.fat&amp;DISPLAY_STRING=Display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EBITDA&amp;VAR:CHGPERIOD=NA&amp;VAR:FQLFORMULA=FMA_EVAL_EBITDA&amp;VAR:CURRENCY=NA&amp;VAR:P=NA&amp;VAR:V=11.5","43404&amp;VAR:null=.html"}</definedName>
    <definedName name="_1736__FDSAUDITLINK__" hidden="1">{"fdsup://directions/FAT%20Viewer?VAR:PED=LTM&amp;VAR:AUDIT_MODE=SUMMARY&amp;VAR:PERIOD=FIXED&amp;VAR:AUDIT_ID=00000117&amp;VAR:DATE=20030220&amp;action=UPDATE&amp;creator=factset&amp;DOC_NAME=FAT:FMA_audit_SUMMARY.fat&amp;DISPLAY_STRING=Display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EBITDA&amp;VAR:CHGPERIOD=NA&amp;VAR:FQLFORMULA=FMA_EVAL_EBITDA&amp;VAR:CURRENCY=NA&amp;VAR:P=NA&amp;VAR:V=11.5","43404&amp;VAR:null=.html"}</definedName>
    <definedName name="_1737__FDSAUDITLINK__" localSheetId="1" hidden="1">{"fdsup://directions/FAT%20Viewer?VAR:PED=LTM&amp;VAR:AUDIT_MODE=SUMMARY&amp;VAR:PERIOD=FIXED&amp;VAR:AUDIT_ID=00000117&amp;VAR:DATE=20030219&amp;action=UPDATE&amp;creator=factset&amp;DOC_NAME=FAT:FMA_audit_SUMMARY.fat&amp;DISPLAY_STRING=Display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EBITDA&amp;VAR:CHGPERIOD=NA&amp;VAR:FQLFORMULA=FMA_EVAL_EBITDA&amp;VAR:CURRENCY=NA&amp;VAR:P=NA&amp;VAR:V=11.6","29314&amp;VAR:null=.html"}</definedName>
    <definedName name="_1737__FDSAUDITLINK__" hidden="1">{"fdsup://directions/FAT%20Viewer?VAR:PED=LTM&amp;VAR:AUDIT_MODE=SUMMARY&amp;VAR:PERIOD=FIXED&amp;VAR:AUDIT_ID=00000117&amp;VAR:DATE=20030219&amp;action=UPDATE&amp;creator=factset&amp;DOC_NAME=FAT:FMA_audit_SUMMARY.fat&amp;DISPLAY_STRING=Display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EBITDA&amp;VAR:CHGPERIOD=NA&amp;VAR:FQLFORMULA=FMA_EVAL_EBITDA&amp;VAR:CURRENCY=NA&amp;VAR:P=NA&amp;VAR:V=11.6","29314&amp;VAR:null=.html"}</definedName>
    <definedName name="_1738__FDSAUDITLINK__" localSheetId="1" hidden="1">{"fdsup://directions/FAT%20Viewer?VAR:PED=LTM&amp;VAR:AUDIT_MODE=SUMMARY&amp;VAR:PERIOD=FIXED&amp;VAR:AUDIT_ID=00000117&amp;VAR:DATE=20030218&amp;action=UPDATE&amp;creator=factset&amp;DOC_NAME=FAT:FMA_audit_SUMMARY.fat&amp;DISPLAY_STRING=Display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EBITDA&amp;VAR:CHGPERIOD=NA&amp;VAR:FQLFORMULA=FMA_EVAL_EBITDA&amp;VAR:CURRENCY=NA&amp;VAR:P=NA&amp;VAR:V=11.6","86893&amp;VAR:null=.html"}</definedName>
    <definedName name="_1738__FDSAUDITLINK__" hidden="1">{"fdsup://directions/FAT%20Viewer?VAR:PED=LTM&amp;VAR:AUDIT_MODE=SUMMARY&amp;VAR:PERIOD=FIXED&amp;VAR:AUDIT_ID=00000117&amp;VAR:DATE=20030218&amp;action=UPDATE&amp;creator=factset&amp;DOC_NAME=FAT:FMA_audit_SUMMARY.fat&amp;DISPLAY_STRING=Display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EBITDA&amp;VAR:CHGPERIOD=NA&amp;VAR:FQLFORMULA=FMA_EVAL_EBITDA&amp;VAR:CURRENCY=NA&amp;VAR:P=NA&amp;VAR:V=11.6","86893&amp;VAR:null=.html"}</definedName>
    <definedName name="_1739__FDSAUDITLINK__" localSheetId="1" hidden="1">{"fdsup://directions/FAT%20Viewer?VAR:PED=LTM&amp;VAR:AUDIT_MODE=SUMMARY&amp;VAR:PERIOD=FIXED&amp;VAR:AUDIT_ID=00000117&amp;VAR:DATE=20030214&amp;action=UPDATE&amp;creator=factset&amp;DOC_NAME=FAT:FMA_audit_SUMMARY.fat&amp;DISPLAY_STRING=Display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EBITDA&amp;VAR:CHGPERIOD=NA&amp;VAR:FQLFORMULA=FMA_EVAL_EBITDA&amp;VAR:CURRENCY=NA&amp;VAR:P=NA&amp;VAR:V=11.5","19618&amp;VAR:null=.html"}</definedName>
    <definedName name="_1739__FDSAUDITLINK__" hidden="1">{"fdsup://directions/FAT%20Viewer?VAR:PED=LTM&amp;VAR:AUDIT_MODE=SUMMARY&amp;VAR:PERIOD=FIXED&amp;VAR:AUDIT_ID=00000117&amp;VAR:DATE=20030214&amp;action=UPDATE&amp;creator=factset&amp;DOC_NAME=FAT:FMA_audit_SUMMARY.fat&amp;DISPLAY_STRING=Display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EBITDA&amp;VAR:CHGPERIOD=NA&amp;VAR:FQLFORMULA=FMA_EVAL_EBITDA&amp;VAR:CURRENCY=NA&amp;VAR:P=NA&amp;VAR:V=11.5","19618&amp;VAR:null=.html"}</definedName>
    <definedName name="_174__FDSAUDITLINK__" localSheetId="1" hidden="1">{"fdsup://directions/FAT%20Viewer?VAR:PED=LTM&amp;VAR:AUDIT_MODE=SUMMARY&amp;VAR:PERIOD=FIXED&amp;VAR:AUDIT_ID=00000117&amp;VAR:DATE=20090505&amp;action=UPDATE&amp;creator=factset&amp;DOC_NAME=FAT:FMA_audit_SUMMARY.fat&amp;DISPLAY_STRING=Display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EBITDA&amp;VAR:CHGPERIOD=NA&amp;VAR:FQLFORMULA=FMA_EVAL_EBITDA&amp;VAR:CURRENCY=NA&amp;VAR:P=NA&amp;VAR:V=8.23","1728&amp;VAR:null=.html"}</definedName>
    <definedName name="_174__FDSAUDITLINK__" hidden="1">{"fdsup://directions/FAT%20Viewer?VAR:PED=LTM&amp;VAR:AUDIT_MODE=SUMMARY&amp;VAR:PERIOD=FIXED&amp;VAR:AUDIT_ID=00000117&amp;VAR:DATE=20090505&amp;action=UPDATE&amp;creator=factset&amp;DOC_NAME=FAT:FMA_audit_SUMMARY.fat&amp;DISPLAY_STRING=Display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EBITDA&amp;VAR:CHGPERIOD=NA&amp;VAR:FQLFORMULA=FMA_EVAL_EBITDA&amp;VAR:CURRENCY=NA&amp;VAR:P=NA&amp;VAR:V=8.23","1728&amp;VAR:null=.html"}</definedName>
    <definedName name="_1740__FDSAUDITLINK__" localSheetId="1" hidden="1">{"fdsup://directions/FAT%20Viewer?VAR:PED=LTM&amp;VAR:AUDIT_MODE=SUMMARY&amp;VAR:PERIOD=FIXED&amp;VAR:AUDIT_ID=00000117&amp;VAR:DATE=20030213&amp;action=UPDATE&amp;creator=factset&amp;DOC_NAME=FAT:FMA_audit_SUMMARY.fat&amp;DISPLAY_STRING=Display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EBITDA&amp;VAR:CHGPERIOD=NA&amp;VAR:FQLFORMULA=FMA_EVAL_EBITDA&amp;VAR:CURRENCY=NA&amp;VAR:P=NA&amp;VAR:V=11.3","57322&amp;VAR:null=.html"}</definedName>
    <definedName name="_1740__FDSAUDITLINK__" hidden="1">{"fdsup://directions/FAT%20Viewer?VAR:PED=LTM&amp;VAR:AUDIT_MODE=SUMMARY&amp;VAR:PERIOD=FIXED&amp;VAR:AUDIT_ID=00000117&amp;VAR:DATE=20030213&amp;action=UPDATE&amp;creator=factset&amp;DOC_NAME=FAT:FMA_audit_SUMMARY.fat&amp;DISPLAY_STRING=Display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EBITDA&amp;VAR:CHGPERIOD=NA&amp;VAR:FQLFORMULA=FMA_EVAL_EBITDA&amp;VAR:CURRENCY=NA&amp;VAR:P=NA&amp;VAR:V=11.3","57322&amp;VAR:null=.html"}</definedName>
    <definedName name="_1741__FDSAUDITLINK__" localSheetId="1" hidden="1">{"fdsup://directions/FAT%20Viewer?VAR:PED=LTM&amp;VAR:AUDIT_MODE=SUMMARY&amp;VAR:PERIOD=FIXED&amp;VAR:AUDIT_ID=00000117&amp;VAR:DATE=20030212&amp;action=UPDATE&amp;creator=factset&amp;DOC_NAME=FAT:FMA_audit_SUMMARY.fat&amp;DISPLAY_STRING=Display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EBITDA&amp;VAR:CHGPERIOD=NA&amp;VAR:FQLFORMULA=FMA_EVAL_EBITDA&amp;VAR:CURRENCY=NA&amp;VAR:P=NA&amp;VAR:V=11.5","28433&amp;VAR:null=.html"}</definedName>
    <definedName name="_1741__FDSAUDITLINK__" hidden="1">{"fdsup://directions/FAT%20Viewer?VAR:PED=LTM&amp;VAR:AUDIT_MODE=SUMMARY&amp;VAR:PERIOD=FIXED&amp;VAR:AUDIT_ID=00000117&amp;VAR:DATE=20030212&amp;action=UPDATE&amp;creator=factset&amp;DOC_NAME=FAT:FMA_audit_SUMMARY.fat&amp;DISPLAY_STRING=Display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EBITDA&amp;VAR:CHGPERIOD=NA&amp;VAR:FQLFORMULA=FMA_EVAL_EBITDA&amp;VAR:CURRENCY=NA&amp;VAR:P=NA&amp;VAR:V=11.5","28433&amp;VAR:null=.html"}</definedName>
    <definedName name="_1742__FDSAUDITLINK__" localSheetId="1" hidden="1">{"fdsup://directions/FAT%20Viewer?VAR:PED=LTM&amp;VAR:AUDIT_MODE=SUMMARY&amp;VAR:PERIOD=FIXED&amp;VAR:AUDIT_ID=00000117&amp;VAR:DATE=20030211&amp;action=UPDATE&amp;creator=factset&amp;DOC_NAME=FAT:FMA_audit_SUMMARY.fat&amp;DISPLAY_STRING=Display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EBITDA&amp;VAR:CHGPERIOD=NA&amp;VAR:FQLFORMULA=FMA_EVAL_EBITDA&amp;VAR:CURRENCY=NA&amp;VAR:P=NA&amp;VAR:V=11.6","24763&amp;VAR:null=.html"}</definedName>
    <definedName name="_1742__FDSAUDITLINK__" hidden="1">{"fdsup://directions/FAT%20Viewer?VAR:PED=LTM&amp;VAR:AUDIT_MODE=SUMMARY&amp;VAR:PERIOD=FIXED&amp;VAR:AUDIT_ID=00000117&amp;VAR:DATE=20030211&amp;action=UPDATE&amp;creator=factset&amp;DOC_NAME=FAT:FMA_audit_SUMMARY.fat&amp;DISPLAY_STRING=Display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EBITDA&amp;VAR:CHGPERIOD=NA&amp;VAR:FQLFORMULA=FMA_EVAL_EBITDA&amp;VAR:CURRENCY=NA&amp;VAR:P=NA&amp;VAR:V=11.6","24763&amp;VAR:null=.html"}</definedName>
    <definedName name="_1743__FDSAUDITLINK__" localSheetId="1" hidden="1">{"fdsup://directions/FAT%20Viewer?VAR:PED=LTM&amp;VAR:AUDIT_MODE=SUMMARY&amp;VAR:PERIOD=FIXED&amp;VAR:AUDIT_ID=00000117&amp;VAR:DATE=20030210&amp;action=UPDATE&amp;creator=factset&amp;DOC_NAME=FAT:FMA_audit_SUMMARY.fat&amp;DISPLAY_STRING=Display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EBITDA&amp;VAR:CHGPERIOD=NA&amp;VAR:FQLFORMULA=FMA_EVAL_EBITDA&amp;VAR:CURRENCY=NA&amp;VAR:P=NA&amp;VAR:V=11.6","81692&amp;VAR:null=.html"}</definedName>
    <definedName name="_1743__FDSAUDITLINK__" hidden="1">{"fdsup://directions/FAT%20Viewer?VAR:PED=LTM&amp;VAR:AUDIT_MODE=SUMMARY&amp;VAR:PERIOD=FIXED&amp;VAR:AUDIT_ID=00000117&amp;VAR:DATE=20030210&amp;action=UPDATE&amp;creator=factset&amp;DOC_NAME=FAT:FMA_audit_SUMMARY.fat&amp;DISPLAY_STRING=Display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EBITDA&amp;VAR:CHGPERIOD=NA&amp;VAR:FQLFORMULA=FMA_EVAL_EBITDA&amp;VAR:CURRENCY=NA&amp;VAR:P=NA&amp;VAR:V=11.6","81692&amp;VAR:null=.html"}</definedName>
    <definedName name="_1744__FDSAUDITLINK__" localSheetId="1" hidden="1">{"fdsup://directions/FAT%20Viewer?VAR:PED=LTM&amp;VAR:AUDIT_MODE=SUMMARY&amp;VAR:PERIOD=FIXED&amp;VAR:AUDIT_ID=00000117&amp;VAR:DATE=20030207&amp;action=UPDATE&amp;creator=factset&amp;DOC_NAME=FAT:FMA_audit_SUMMARY.fat&amp;DISPLAY_STRING=Display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EBITDA&amp;VAR:CHGPERIOD=NA&amp;VAR:FQLFORMULA=FMA_EVAL_EBITDA&amp;VAR:CURRENCY=NA&amp;VAR:P=NA&amp;VAR:V=11.6","26608&amp;VAR:null=.html"}</definedName>
    <definedName name="_1744__FDSAUDITLINK__" hidden="1">{"fdsup://directions/FAT%20Viewer?VAR:PED=LTM&amp;VAR:AUDIT_MODE=SUMMARY&amp;VAR:PERIOD=FIXED&amp;VAR:AUDIT_ID=00000117&amp;VAR:DATE=20030207&amp;action=UPDATE&amp;creator=factset&amp;DOC_NAME=FAT:FMA_audit_SUMMARY.fat&amp;DISPLAY_STRING=Display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EBITDA&amp;VAR:CHGPERIOD=NA&amp;VAR:FQLFORMULA=FMA_EVAL_EBITDA&amp;VAR:CURRENCY=NA&amp;VAR:P=NA&amp;VAR:V=11.6","26608&amp;VAR:null=.html"}</definedName>
    <definedName name="_1745__FDSAUDITLINK__" localSheetId="1" hidden="1">{"fdsup://directions/FAT%20Viewer?VAR:PED=LTM&amp;VAR:AUDIT_MODE=SUMMARY&amp;VAR:PERIOD=FIXED&amp;VAR:AUDIT_ID=00000117&amp;VAR:DATE=20030206&amp;action=UPDATE&amp;creator=factset&amp;DOC_NAME=FAT:FMA_audit_SUMMARY.fat&amp;DISPLAY_STRING=Display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EBITDA&amp;VAR:CHGPERIOD=NA&amp;VAR:FQLFORMULA=FMA_EVAL_EBITDA&amp;VAR:CURRENCY=NA&amp;VAR:P=NA&amp;VAR:V=11.7","09224&amp;VAR:null=.html"}</definedName>
    <definedName name="_1745__FDSAUDITLINK__" hidden="1">{"fdsup://directions/FAT%20Viewer?VAR:PED=LTM&amp;VAR:AUDIT_MODE=SUMMARY&amp;VAR:PERIOD=FIXED&amp;VAR:AUDIT_ID=00000117&amp;VAR:DATE=20030206&amp;action=UPDATE&amp;creator=factset&amp;DOC_NAME=FAT:FMA_audit_SUMMARY.fat&amp;DISPLAY_STRING=Display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EBITDA&amp;VAR:CHGPERIOD=NA&amp;VAR:FQLFORMULA=FMA_EVAL_EBITDA&amp;VAR:CURRENCY=NA&amp;VAR:P=NA&amp;VAR:V=11.7","09224&amp;VAR:null=.html"}</definedName>
    <definedName name="_1746__FDSAUDITLINK__" localSheetId="1" hidden="1">{"fdsup://directions/FAT%20Viewer?VAR:PED=LTM&amp;VAR:AUDIT_MODE=SUMMARY&amp;VAR:PERIOD=FIXED&amp;VAR:AUDIT_ID=00000117&amp;VAR:DATE=20030205&amp;action=UPDATE&amp;creator=factset&amp;DOC_NAME=FAT:FMA_audit_SUMMARY.fat&amp;DISPLAY_STRING=Display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EBITDA&amp;VAR:CHGPERIOD=NA&amp;VAR:FQLFORMULA=FMA_EVAL_EBITDA&amp;VAR:CURRENCY=NA&amp;VAR:P=NA&amp;VAR:V=11.7","45771&amp;VAR:null=.html"}</definedName>
    <definedName name="_1746__FDSAUDITLINK__" hidden="1">{"fdsup://directions/FAT%20Viewer?VAR:PED=LTM&amp;VAR:AUDIT_MODE=SUMMARY&amp;VAR:PERIOD=FIXED&amp;VAR:AUDIT_ID=00000117&amp;VAR:DATE=20030205&amp;action=UPDATE&amp;creator=factset&amp;DOC_NAME=FAT:FMA_audit_SUMMARY.fat&amp;DISPLAY_STRING=Display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EBITDA&amp;VAR:CHGPERIOD=NA&amp;VAR:FQLFORMULA=FMA_EVAL_EBITDA&amp;VAR:CURRENCY=NA&amp;VAR:P=NA&amp;VAR:V=11.7","45771&amp;VAR:null=.html"}</definedName>
    <definedName name="_1747__FDSAUDITLINK__" localSheetId="1" hidden="1">{"fdsup://directions/FAT%20Viewer?VAR:PED=LTM&amp;VAR:AUDIT_MODE=SUMMARY&amp;VAR:PERIOD=FIXED&amp;VAR:AUDIT_ID=00000117&amp;VAR:DATE=20030204&amp;action=UPDATE&amp;creator=factset&amp;DOC_NAME=FAT:FMA_audit_SUMMARY.fat&amp;DISPLAY_STRING=Display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EBITDA&amp;VAR:CHGPERIOD=NA&amp;VAR:FQLFORMULA=FMA_EVAL_EBITDA&amp;VAR:CURRENCY=NA&amp;VAR:P=NA&amp;VAR:V=11.7","85630&amp;VAR:null=.html"}</definedName>
    <definedName name="_1747__FDSAUDITLINK__" hidden="1">{"fdsup://directions/FAT%20Viewer?VAR:PED=LTM&amp;VAR:AUDIT_MODE=SUMMARY&amp;VAR:PERIOD=FIXED&amp;VAR:AUDIT_ID=00000117&amp;VAR:DATE=20030204&amp;action=UPDATE&amp;creator=factset&amp;DOC_NAME=FAT:FMA_audit_SUMMARY.fat&amp;DISPLAY_STRING=Display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EBITDA&amp;VAR:CHGPERIOD=NA&amp;VAR:FQLFORMULA=FMA_EVAL_EBITDA&amp;VAR:CURRENCY=NA&amp;VAR:P=NA&amp;VAR:V=11.7","85630&amp;VAR:null=.html"}</definedName>
    <definedName name="_1748__FDSAUDITLINK__" localSheetId="1" hidden="1">{"fdsup://directions/FAT%20Viewer?VAR:PED=LTM&amp;VAR:AUDIT_MODE=SUMMARY&amp;VAR:PERIOD=FIXED&amp;VAR:AUDIT_ID=00000117&amp;VAR:DATE=20030203&amp;action=UPDATE&amp;creator=factset&amp;DOC_NAME=FAT:FMA_audit_SUMMARY.fat&amp;DISPLAY_STRING=Display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EBITDA&amp;VAR:CHGPERIOD=NA&amp;VAR:FQLFORMULA=FMA_EVAL_EBITDA&amp;VAR:CURRENCY=NA&amp;VAR:P=NA&amp;VAR:V=11.8","69554&amp;VAR:null=.html"}</definedName>
    <definedName name="_1748__FDSAUDITLINK__" hidden="1">{"fdsup://directions/FAT%20Viewer?VAR:PED=LTM&amp;VAR:AUDIT_MODE=SUMMARY&amp;VAR:PERIOD=FIXED&amp;VAR:AUDIT_ID=00000117&amp;VAR:DATE=20030203&amp;action=UPDATE&amp;creator=factset&amp;DOC_NAME=FAT:FMA_audit_SUMMARY.fat&amp;DISPLAY_STRING=Display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EBITDA&amp;VAR:CHGPERIOD=NA&amp;VAR:FQLFORMULA=FMA_EVAL_EBITDA&amp;VAR:CURRENCY=NA&amp;VAR:P=NA&amp;VAR:V=11.8","69554&amp;VAR:null=.html"}</definedName>
    <definedName name="_1749__FDSAUDITLINK__" localSheetId="1" hidden="1">{"fdsup://directions/FAT%20Viewer?VAR:PED=LTM&amp;VAR:AUDIT_MODE=SUMMARY&amp;VAR:PERIOD=FIXED&amp;VAR:AUDIT_ID=00000117&amp;VAR:DATE=20030131&amp;action=UPDATE&amp;creator=factset&amp;DOC_NAME=FAT:FMA_audit_SUMMARY.fat&amp;DISPLAY_STRING=Display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EBITDA&amp;VAR:CHGPERIOD=NA&amp;VAR:FQLFORMULA=FMA_EVAL_EBITDA&amp;VAR:CURRENCY=NA&amp;VAR:P=NA&amp;VAR:V=11.8","21634&amp;VAR:null=.html"}</definedName>
    <definedName name="_1749__FDSAUDITLINK__" hidden="1">{"fdsup://directions/FAT%20Viewer?VAR:PED=LTM&amp;VAR:AUDIT_MODE=SUMMARY&amp;VAR:PERIOD=FIXED&amp;VAR:AUDIT_ID=00000117&amp;VAR:DATE=20030131&amp;action=UPDATE&amp;creator=factset&amp;DOC_NAME=FAT:FMA_audit_SUMMARY.fat&amp;DISPLAY_STRING=Display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EBITDA&amp;VAR:CHGPERIOD=NA&amp;VAR:FQLFORMULA=FMA_EVAL_EBITDA&amp;VAR:CURRENCY=NA&amp;VAR:P=NA&amp;VAR:V=11.8","21634&amp;VAR:null=.html"}</definedName>
    <definedName name="_175__FDSAUDITLINK__" localSheetId="1" hidden="1">{"fdsup://directions/FAT%20Viewer?VAR:PED=LTM&amp;VAR:AUDIT_MODE=SUMMARY&amp;VAR:PERIOD=FIXED&amp;VAR:AUDIT_ID=00000117&amp;VAR:DATE=20090504&amp;action=UPDATE&amp;creator=factset&amp;DOC_NAME=FAT:FMA_audit_SUMMARY.fat&amp;DISPLAY_STRING=Display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EBITDA&amp;VAR:CHGPERIOD=NA&amp;VAR:FQLFORMULA=FMA_EVAL_EBITDA&amp;VAR:CURRENCY=NA&amp;VAR:P=NA&amp;VAR:V=8.25","1266&amp;VAR:null=.html"}</definedName>
    <definedName name="_175__FDSAUDITLINK__" hidden="1">{"fdsup://directions/FAT%20Viewer?VAR:PED=LTM&amp;VAR:AUDIT_MODE=SUMMARY&amp;VAR:PERIOD=FIXED&amp;VAR:AUDIT_ID=00000117&amp;VAR:DATE=20090504&amp;action=UPDATE&amp;creator=factset&amp;DOC_NAME=FAT:FMA_audit_SUMMARY.fat&amp;DISPLAY_STRING=Display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EBITDA&amp;VAR:CHGPERIOD=NA&amp;VAR:FQLFORMULA=FMA_EVAL_EBITDA&amp;VAR:CURRENCY=NA&amp;VAR:P=NA&amp;VAR:V=8.25","1266&amp;VAR:null=.html"}</definedName>
    <definedName name="_1750__FDSAUDITLINK__" localSheetId="1" hidden="1">{"fdsup://directions/FAT%20Viewer?VAR:PED=LTM&amp;VAR:AUDIT_MODE=SUMMARY&amp;VAR:PERIOD=FIXED&amp;VAR:AUDIT_ID=00000117&amp;VAR:DATE=20030130&amp;action=UPDATE&amp;creator=factset&amp;DOC_NAME=FAT:FMA_audit_SUMMARY.fat&amp;DISPLAY_STRING=Display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EBITDA&amp;VAR:CHGPERIOD=NA&amp;VAR:FQLFORMULA=FMA_EVAL_EBITDA&amp;VAR:CURRENCY=NA&amp;VAR:P=NA&amp;VAR:V=11.7","16050&amp;VAR:null=.html"}</definedName>
    <definedName name="_1750__FDSAUDITLINK__" hidden="1">{"fdsup://directions/FAT%20Viewer?VAR:PED=LTM&amp;VAR:AUDIT_MODE=SUMMARY&amp;VAR:PERIOD=FIXED&amp;VAR:AUDIT_ID=00000117&amp;VAR:DATE=20030130&amp;action=UPDATE&amp;creator=factset&amp;DOC_NAME=FAT:FMA_audit_SUMMARY.fat&amp;DISPLAY_STRING=Display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EBITDA&amp;VAR:CHGPERIOD=NA&amp;VAR:FQLFORMULA=FMA_EVAL_EBITDA&amp;VAR:CURRENCY=NA&amp;VAR:P=NA&amp;VAR:V=11.7","16050&amp;VAR:null=.html"}</definedName>
    <definedName name="_1751__FDSAUDITLINK__" localSheetId="1" hidden="1">{"fdsup://directions/FAT%20Viewer?VAR:PED=LTM&amp;VAR:AUDIT_MODE=SUMMARY&amp;VAR:PERIOD=FIXED&amp;VAR:AUDIT_ID=00000117&amp;VAR:DATE=20030129&amp;action=UPDATE&amp;creator=factset&amp;DOC_NAME=FAT:FMA_audit_SUMMARY.fat&amp;DISPLAY_STRING=Display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EBITDA&amp;VAR:CHGPERIOD=NA&amp;VAR:FQLFORMULA=FMA_EVAL_EBITDA&amp;VAR:CURRENCY=NA&amp;VAR:P=NA&amp;VAR:V=11.8","90175&amp;VAR:null=.html"}</definedName>
    <definedName name="_1751__FDSAUDITLINK__" hidden="1">{"fdsup://directions/FAT%20Viewer?VAR:PED=LTM&amp;VAR:AUDIT_MODE=SUMMARY&amp;VAR:PERIOD=FIXED&amp;VAR:AUDIT_ID=00000117&amp;VAR:DATE=20030129&amp;action=UPDATE&amp;creator=factset&amp;DOC_NAME=FAT:FMA_audit_SUMMARY.fat&amp;DISPLAY_STRING=Display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EBITDA&amp;VAR:CHGPERIOD=NA&amp;VAR:FQLFORMULA=FMA_EVAL_EBITDA&amp;VAR:CURRENCY=NA&amp;VAR:P=NA&amp;VAR:V=11.8","90175&amp;VAR:null=.html"}</definedName>
    <definedName name="_1752__FDSAUDITLINK__" localSheetId="1" hidden="1">{"fdsup://directions/FAT%20Viewer?VAR:PED=LTM&amp;VAR:AUDIT_MODE=SUMMARY&amp;VAR:PERIOD=FIXED&amp;VAR:AUDIT_ID=00000117&amp;VAR:DATE=20030128&amp;action=UPDATE&amp;creator=factset&amp;DOC_NAME=FAT:FMA_audit_SUMMARY.fat&amp;DISPLAY_STRING=Display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EBITDA&amp;VAR:CHGPERIOD=NA&amp;VAR:FQLFORMULA=FMA_EVAL_EBITDA&amp;VAR:CURRENCY=NA&amp;VAR:P=NA&amp;VAR:V=11.8","41408&amp;VAR:null=.html"}</definedName>
    <definedName name="_1752__FDSAUDITLINK__" hidden="1">{"fdsup://directions/FAT%20Viewer?VAR:PED=LTM&amp;VAR:AUDIT_MODE=SUMMARY&amp;VAR:PERIOD=FIXED&amp;VAR:AUDIT_ID=00000117&amp;VAR:DATE=20030128&amp;action=UPDATE&amp;creator=factset&amp;DOC_NAME=FAT:FMA_audit_SUMMARY.fat&amp;DISPLAY_STRING=Display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EBITDA&amp;VAR:CHGPERIOD=NA&amp;VAR:FQLFORMULA=FMA_EVAL_EBITDA&amp;VAR:CURRENCY=NA&amp;VAR:P=NA&amp;VAR:V=11.8","41408&amp;VAR:null=.html"}</definedName>
    <definedName name="_1753__FDSAUDITLINK__" localSheetId="1" hidden="1">{"fdsup://directions/FAT%20Viewer?VAR:PED=LTM&amp;VAR:AUDIT_MODE=SUMMARY&amp;VAR:PERIOD=FIXED&amp;VAR:AUDIT_ID=00000117&amp;VAR:DATE=20030127&amp;action=UPDATE&amp;creator=factset&amp;DOC_NAME=FAT:FMA_audit_SUMMARY.fat&amp;DISPLAY_STRING=Display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EBITDA&amp;VAR:CHGPERIOD=NA&amp;VAR:FQLFORMULA=FMA_EVAL_EBITDA&amp;VAR:CURRENCY=NA&amp;VAR:P=NA&amp;VAR:V=11.7","40126&amp;VAR:null=.html"}</definedName>
    <definedName name="_1753__FDSAUDITLINK__" hidden="1">{"fdsup://directions/FAT%20Viewer?VAR:PED=LTM&amp;VAR:AUDIT_MODE=SUMMARY&amp;VAR:PERIOD=FIXED&amp;VAR:AUDIT_ID=00000117&amp;VAR:DATE=20030127&amp;action=UPDATE&amp;creator=factset&amp;DOC_NAME=FAT:FMA_audit_SUMMARY.fat&amp;DISPLAY_STRING=Display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EBITDA&amp;VAR:CHGPERIOD=NA&amp;VAR:FQLFORMULA=FMA_EVAL_EBITDA&amp;VAR:CURRENCY=NA&amp;VAR:P=NA&amp;VAR:V=11.7","40126&amp;VAR:null=.html"}</definedName>
    <definedName name="_1754__FDSAUDITLINK__" localSheetId="1" hidden="1">{"fdsup://directions/FAT%20Viewer?VAR:PED=LTM&amp;VAR:AUDIT_MODE=SUMMARY&amp;VAR:PERIOD=FIXED&amp;VAR:AUDIT_ID=00000117&amp;VAR:DATE=20030124&amp;action=UPDATE&amp;creator=factset&amp;DOC_NAME=FAT:FMA_audit_SUMMARY.fat&amp;DISPLAY_STRING=Display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EBITDA&amp;VAR:CHGPERIOD=NA&amp;VAR:FQLFORMULA=FMA_EVAL_EBITDA&amp;VAR:CURRENCY=NA&amp;VAR:P=NA&amp;VAR:V=11.8","66778&amp;VAR:null=.html"}</definedName>
    <definedName name="_1754__FDSAUDITLINK__" hidden="1">{"fdsup://directions/FAT%20Viewer?VAR:PED=LTM&amp;VAR:AUDIT_MODE=SUMMARY&amp;VAR:PERIOD=FIXED&amp;VAR:AUDIT_ID=00000117&amp;VAR:DATE=20030124&amp;action=UPDATE&amp;creator=factset&amp;DOC_NAME=FAT:FMA_audit_SUMMARY.fat&amp;DISPLAY_STRING=Display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EBITDA&amp;VAR:CHGPERIOD=NA&amp;VAR:FQLFORMULA=FMA_EVAL_EBITDA&amp;VAR:CURRENCY=NA&amp;VAR:P=NA&amp;VAR:V=11.8","66778&amp;VAR:null=.html"}</definedName>
    <definedName name="_1755__FDSAUDITLINK__" localSheetId="1" hidden="1">{"fdsup://directions/FAT%20Viewer?VAR:PED=LTM&amp;VAR:AUDIT_MODE=SUMMARY&amp;VAR:PERIOD=FIXED&amp;VAR:AUDIT_ID=00000117&amp;VAR:DATE=20030123&amp;action=UPDATE&amp;creator=factset&amp;DOC_NAME=FAT:FMA_audit_SUMMARY.fat&amp;DISPLAY_STRING=Display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EBITDA&amp;VAR:CHGPERIOD=NA&amp;VAR:FQLFORMULA=FMA_EVAL_EBITDA&amp;VAR:CURRENCY=NA&amp;VAR:P=NA&amp;VAR:V=12.0","96864&amp;VAR:null=.html"}</definedName>
    <definedName name="_1755__FDSAUDITLINK__" hidden="1">{"fdsup://directions/FAT%20Viewer?VAR:PED=LTM&amp;VAR:AUDIT_MODE=SUMMARY&amp;VAR:PERIOD=FIXED&amp;VAR:AUDIT_ID=00000117&amp;VAR:DATE=20030123&amp;action=UPDATE&amp;creator=factset&amp;DOC_NAME=FAT:FMA_audit_SUMMARY.fat&amp;DISPLAY_STRING=Display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EBITDA&amp;VAR:CHGPERIOD=NA&amp;VAR:FQLFORMULA=FMA_EVAL_EBITDA&amp;VAR:CURRENCY=NA&amp;VAR:P=NA&amp;VAR:V=12.0","96864&amp;VAR:null=.html"}</definedName>
    <definedName name="_1756__FDSAUDITLINK__" localSheetId="1" hidden="1">{"fdsup://directions/FAT%20Viewer?VAR:PED=LTM&amp;VAR:AUDIT_MODE=SUMMARY&amp;VAR:PERIOD=FIXED&amp;VAR:AUDIT_ID=00000117&amp;VAR:DATE=20030122&amp;action=UPDATE&amp;creator=factset&amp;DOC_NAME=FAT:FMA_audit_SUMMARY.fat&amp;DISPLAY_STRING=Display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EBITDA&amp;VAR:CHGPERIOD=NA&amp;VAR:FQLFORMULA=FMA_EVAL_EBITDA&amp;VAR:CURRENCY=NA&amp;VAR:P=NA&amp;VAR:V=12.0","27656&amp;VAR:null=.html"}</definedName>
    <definedName name="_1756__FDSAUDITLINK__" hidden="1">{"fdsup://directions/FAT%20Viewer?VAR:PED=LTM&amp;VAR:AUDIT_MODE=SUMMARY&amp;VAR:PERIOD=FIXED&amp;VAR:AUDIT_ID=00000117&amp;VAR:DATE=20030122&amp;action=UPDATE&amp;creator=factset&amp;DOC_NAME=FAT:FMA_audit_SUMMARY.fat&amp;DISPLAY_STRING=Display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EBITDA&amp;VAR:CHGPERIOD=NA&amp;VAR:FQLFORMULA=FMA_EVAL_EBITDA&amp;VAR:CURRENCY=NA&amp;VAR:P=NA&amp;VAR:V=12.0","27656&amp;VAR:null=.html"}</definedName>
    <definedName name="_1757__FDSAUDITLINK__" localSheetId="1" hidden="1">{"fdsup://directions/FAT%20Viewer?VAR:PED=LTM&amp;VAR:AUDIT_MODE=SUMMARY&amp;VAR:PERIOD=FIXED&amp;VAR:AUDIT_ID=00000117&amp;VAR:DATE=20030121&amp;action=UPDATE&amp;creator=factset&amp;DOC_NAME=FAT:FMA_audit_SUMMARY.fat&amp;DISPLAY_STRING=Display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EBITDA&amp;VAR:CHGPERIOD=NA&amp;VAR:FQLFORMULA=FMA_EVAL_EBITDA&amp;VAR:CURRENCY=NA&amp;VAR:P=NA&amp;VAR:V=12.0","98705&amp;VAR:null=.html"}</definedName>
    <definedName name="_1757__FDSAUDITLINK__" hidden="1">{"fdsup://directions/FAT%20Viewer?VAR:PED=LTM&amp;VAR:AUDIT_MODE=SUMMARY&amp;VAR:PERIOD=FIXED&amp;VAR:AUDIT_ID=00000117&amp;VAR:DATE=20030121&amp;action=UPDATE&amp;creator=factset&amp;DOC_NAME=FAT:FMA_audit_SUMMARY.fat&amp;DISPLAY_STRING=Display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EBITDA&amp;VAR:CHGPERIOD=NA&amp;VAR:FQLFORMULA=FMA_EVAL_EBITDA&amp;VAR:CURRENCY=NA&amp;VAR:P=NA&amp;VAR:V=12.0","98705&amp;VAR:null=.html"}</definedName>
    <definedName name="_1758__FDSAUDITLINK__" localSheetId="1" hidden="1">{"fdsup://directions/FAT%20Viewer?VAR:PED=LTM&amp;VAR:AUDIT_MODE=SUMMARY&amp;VAR:PERIOD=FIXED&amp;VAR:AUDIT_ID=00000117&amp;VAR:DATE=20030117&amp;action=UPDATE&amp;creator=factset&amp;DOC_NAME=FAT:FMA_audit_SUMMARY.fat&amp;DISPLAY_STRING=Display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EBITDA&amp;VAR:CHGPERIOD=NA&amp;VAR:FQLFORMULA=FMA_EVAL_EBITDA&amp;VAR:CURRENCY=NA&amp;VAR:P=NA&amp;VAR:V=12.2","26720&amp;VAR:null=.html"}</definedName>
    <definedName name="_1758__FDSAUDITLINK__" hidden="1">{"fdsup://directions/FAT%20Viewer?VAR:PED=LTM&amp;VAR:AUDIT_MODE=SUMMARY&amp;VAR:PERIOD=FIXED&amp;VAR:AUDIT_ID=00000117&amp;VAR:DATE=20030117&amp;action=UPDATE&amp;creator=factset&amp;DOC_NAME=FAT:FMA_audit_SUMMARY.fat&amp;DISPLAY_STRING=Display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EBITDA&amp;VAR:CHGPERIOD=NA&amp;VAR:FQLFORMULA=FMA_EVAL_EBITDA&amp;VAR:CURRENCY=NA&amp;VAR:P=NA&amp;VAR:V=12.2","26720&amp;VAR:null=.html"}</definedName>
    <definedName name="_1759__FDSAUDITLINK__" localSheetId="1" hidden="1">{"fdsup://directions/FAT%20Viewer?VAR:PED=LTM&amp;VAR:AUDIT_MODE=SUMMARY&amp;VAR:PERIOD=FIXED&amp;VAR:AUDIT_ID=00000117&amp;VAR:DATE=20030116&amp;action=UPDATE&amp;creator=factset&amp;DOC_NAME=FAT:FMA_audit_SUMMARY.fat&amp;DISPLAY_STRING=Display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EBITDA&amp;VAR:CHGPERIOD=NA&amp;VAR:FQLFORMULA=FMA_EVAL_EBITDA&amp;VAR:CURRENCY=NA&amp;VAR:P=NA&amp;VAR:V=12.3","66444&amp;VAR:null=.html"}</definedName>
    <definedName name="_1759__FDSAUDITLINK__" hidden="1">{"fdsup://directions/FAT%20Viewer?VAR:PED=LTM&amp;VAR:AUDIT_MODE=SUMMARY&amp;VAR:PERIOD=FIXED&amp;VAR:AUDIT_ID=00000117&amp;VAR:DATE=20030116&amp;action=UPDATE&amp;creator=factset&amp;DOC_NAME=FAT:FMA_audit_SUMMARY.fat&amp;DISPLAY_STRING=Display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EBITDA&amp;VAR:CHGPERIOD=NA&amp;VAR:FQLFORMULA=FMA_EVAL_EBITDA&amp;VAR:CURRENCY=NA&amp;VAR:P=NA&amp;VAR:V=12.3","66444&amp;VAR:null=.html"}</definedName>
    <definedName name="_176__FDSAUDITLINK__" localSheetId="1" hidden="1">{"fdsup://directions/FAT%20Viewer?VAR:PED=LTM&amp;VAR:AUDIT_MODE=SUMMARY&amp;VAR:PERIOD=FIXED&amp;VAR:AUDIT_ID=00000117&amp;VAR:DATE=20090501&amp;action=UPDATE&amp;creator=factset&amp;DOC_NAME=FAT:FMA_audit_SUMMARY.fat&amp;DISPLAY_STRING=Display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EBITDA&amp;VAR:CHGPERIOD=NA&amp;VAR:FQLFORMULA=FMA_EVAL_EBITDA&amp;VAR:CURRENCY=NA&amp;VAR:P=NA&amp;VAR:V=8.09","5151&amp;VAR:null=.html"}</definedName>
    <definedName name="_176__FDSAUDITLINK__" hidden="1">{"fdsup://directions/FAT%20Viewer?VAR:PED=LTM&amp;VAR:AUDIT_MODE=SUMMARY&amp;VAR:PERIOD=FIXED&amp;VAR:AUDIT_ID=00000117&amp;VAR:DATE=20090501&amp;action=UPDATE&amp;creator=factset&amp;DOC_NAME=FAT:FMA_audit_SUMMARY.fat&amp;DISPLAY_STRING=Display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EBITDA&amp;VAR:CHGPERIOD=NA&amp;VAR:FQLFORMULA=FMA_EVAL_EBITDA&amp;VAR:CURRENCY=NA&amp;VAR:P=NA&amp;VAR:V=8.09","5151&amp;VAR:null=.html"}</definedName>
    <definedName name="_1760__FDSAUDITLINK__" localSheetId="1" hidden="1">{"fdsup://directions/FAT%20Viewer?VAR:PED=LTM&amp;VAR:AUDIT_MODE=SUMMARY&amp;VAR:PERIOD=FIXED&amp;VAR:AUDIT_ID=00000117&amp;VAR:DATE=20030115&amp;action=UPDATE&amp;creator=factset&amp;DOC_NAME=FAT:FMA_audit_SUMMARY.fat&amp;DISPLAY_STRING=Display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EBITDA&amp;VAR:CHGPERIOD=NA&amp;VAR:FQLFORMULA=FMA_EVAL_EBITDA&amp;VAR:CURRENCY=NA&amp;VAR:P=NA&amp;VAR:V=12.3","96134&amp;VAR:null=.html"}</definedName>
    <definedName name="_1760__FDSAUDITLINK__" hidden="1">{"fdsup://directions/FAT%20Viewer?VAR:PED=LTM&amp;VAR:AUDIT_MODE=SUMMARY&amp;VAR:PERIOD=FIXED&amp;VAR:AUDIT_ID=00000117&amp;VAR:DATE=20030115&amp;action=UPDATE&amp;creator=factset&amp;DOC_NAME=FAT:FMA_audit_SUMMARY.fat&amp;DISPLAY_STRING=Display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EBITDA&amp;VAR:CHGPERIOD=NA&amp;VAR:FQLFORMULA=FMA_EVAL_EBITDA&amp;VAR:CURRENCY=NA&amp;VAR:P=NA&amp;VAR:V=12.3","96134&amp;VAR:null=.html"}</definedName>
    <definedName name="_1761__FDSAUDITLINK__" localSheetId="1" hidden="1">{"fdsup://directions/FAT%20Viewer?VAR:PED=LTM&amp;VAR:AUDIT_MODE=SUMMARY&amp;VAR:PERIOD=FIXED&amp;VAR:AUDIT_ID=00000117&amp;VAR:DATE=20030114&amp;action=UPDATE&amp;creator=factset&amp;DOC_NAME=FAT:FMA_audit_SUMMARY.fat&amp;DISPLAY_STRING=Display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EBITDA&amp;VAR:CHGPERIOD=NA&amp;VAR:FQLFORMULA=FMA_EVAL_EBITDA&amp;VAR:CURRENCY=NA&amp;VAR:P=NA&amp;VAR:V=12.5","19362&amp;VAR:null=.html"}</definedName>
    <definedName name="_1761__FDSAUDITLINK__" hidden="1">{"fdsup://directions/FAT%20Viewer?VAR:PED=LTM&amp;VAR:AUDIT_MODE=SUMMARY&amp;VAR:PERIOD=FIXED&amp;VAR:AUDIT_ID=00000117&amp;VAR:DATE=20030114&amp;action=UPDATE&amp;creator=factset&amp;DOC_NAME=FAT:FMA_audit_SUMMARY.fat&amp;DISPLAY_STRING=Display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EBITDA&amp;VAR:CHGPERIOD=NA&amp;VAR:FQLFORMULA=FMA_EVAL_EBITDA&amp;VAR:CURRENCY=NA&amp;VAR:P=NA&amp;VAR:V=12.5","19362&amp;VAR:null=.html"}</definedName>
    <definedName name="_1762__FDSAUDITLINK__" localSheetId="1" hidden="1">{"fdsup://directions/FAT%20Viewer?VAR:PED=LTM&amp;VAR:AUDIT_MODE=SUMMARY&amp;VAR:PERIOD=FIXED&amp;VAR:AUDIT_ID=00000117&amp;VAR:DATE=20030113&amp;action=UPDATE&amp;creator=factset&amp;DOC_NAME=FAT:FMA_audit_SUMMARY.fat&amp;DISPLAY_STRING=Display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EBITDA&amp;VAR:CHGPERIOD=NA&amp;VAR:FQLFORMULA=FMA_EVAL_EBITDA&amp;VAR:CURRENCY=NA&amp;VAR:P=NA&amp;VAR:V=12.4","74615&amp;VAR:null=.html"}</definedName>
    <definedName name="_1762__FDSAUDITLINK__" hidden="1">{"fdsup://directions/FAT%20Viewer?VAR:PED=LTM&amp;VAR:AUDIT_MODE=SUMMARY&amp;VAR:PERIOD=FIXED&amp;VAR:AUDIT_ID=00000117&amp;VAR:DATE=20030113&amp;action=UPDATE&amp;creator=factset&amp;DOC_NAME=FAT:FMA_audit_SUMMARY.fat&amp;DISPLAY_STRING=Display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EBITDA&amp;VAR:CHGPERIOD=NA&amp;VAR:FQLFORMULA=FMA_EVAL_EBITDA&amp;VAR:CURRENCY=NA&amp;VAR:P=NA&amp;VAR:V=12.4","74615&amp;VAR:null=.html"}</definedName>
    <definedName name="_1763__FDSAUDITLINK__" localSheetId="1" hidden="1">{"fdsup://directions/FAT%20Viewer?VAR:PED=LTM&amp;VAR:AUDIT_MODE=SUMMARY&amp;VAR:PERIOD=FIXED&amp;VAR:AUDIT_ID=00000117&amp;VAR:DATE=20030110&amp;action=UPDATE&amp;creator=factset&amp;DOC_NAME=FAT:FMA_audit_SUMMARY.fat&amp;DISPLAY_STRING=Display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EBITDA&amp;VAR:CHGPERIOD=NA&amp;VAR:FQLFORMULA=FMA_EVAL_EBITDA&amp;VAR:CURRENCY=NA&amp;VAR:P=NA&amp;VAR:V=12.6","48109&amp;VAR:null=.html"}</definedName>
    <definedName name="_1763__FDSAUDITLINK__" hidden="1">{"fdsup://directions/FAT%20Viewer?VAR:PED=LTM&amp;VAR:AUDIT_MODE=SUMMARY&amp;VAR:PERIOD=FIXED&amp;VAR:AUDIT_ID=00000117&amp;VAR:DATE=20030110&amp;action=UPDATE&amp;creator=factset&amp;DOC_NAME=FAT:FMA_audit_SUMMARY.fat&amp;DISPLAY_STRING=Display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EBITDA&amp;VAR:CHGPERIOD=NA&amp;VAR:FQLFORMULA=FMA_EVAL_EBITDA&amp;VAR:CURRENCY=NA&amp;VAR:P=NA&amp;VAR:V=12.6","48109&amp;VAR:null=.html"}</definedName>
    <definedName name="_1764__FDSAUDITLINK__" localSheetId="1" hidden="1">{"fdsup://directions/FAT%20Viewer?VAR:PED=LTM&amp;VAR:AUDIT_MODE=SUMMARY&amp;VAR:PERIOD=FIXED&amp;VAR:AUDIT_ID=00000117&amp;VAR:DATE=20030109&amp;action=UPDATE&amp;creator=factset&amp;DOC_NAME=FAT:FMA_audit_SUMMARY.fat&amp;DISPLAY_STRING=Display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EBITDA&amp;VAR:CHGPERIOD=NA&amp;VAR:FQLFORMULA=FMA_EVAL_EBITDA&amp;VAR:CURRENCY=NA&amp;VAR:P=NA&amp;VAR:V=12.6","45185&amp;VAR:null=.html"}</definedName>
    <definedName name="_1764__FDSAUDITLINK__" hidden="1">{"fdsup://directions/FAT%20Viewer?VAR:PED=LTM&amp;VAR:AUDIT_MODE=SUMMARY&amp;VAR:PERIOD=FIXED&amp;VAR:AUDIT_ID=00000117&amp;VAR:DATE=20030109&amp;action=UPDATE&amp;creator=factset&amp;DOC_NAME=FAT:FMA_audit_SUMMARY.fat&amp;DISPLAY_STRING=Display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EBITDA&amp;VAR:CHGPERIOD=NA&amp;VAR:FQLFORMULA=FMA_EVAL_EBITDA&amp;VAR:CURRENCY=NA&amp;VAR:P=NA&amp;VAR:V=12.6","45185&amp;VAR:null=.html"}</definedName>
    <definedName name="_1765__FDSAUDITLINK__" localSheetId="1" hidden="1">{"fdsup://directions/FAT%20Viewer?VAR:PED=LTM&amp;VAR:AUDIT_MODE=SUMMARY&amp;VAR:PERIOD=FIXED&amp;VAR:AUDIT_ID=00000117&amp;VAR:DATE=20030108&amp;action=UPDATE&amp;creator=factset&amp;DOC_NAME=FAT:FMA_audit_SUMMARY.fat&amp;DISPLAY_STRING=Display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EBITDA&amp;VAR:CHGPERIOD=NA&amp;VAR:FQLFORMULA=FMA_EVAL_EBITDA&amp;VAR:CURRENCY=NA&amp;VAR:P=NA&amp;VAR:V=12.4","87014&amp;VAR:null=.html"}</definedName>
    <definedName name="_1765__FDSAUDITLINK__" hidden="1">{"fdsup://directions/FAT%20Viewer?VAR:PED=LTM&amp;VAR:AUDIT_MODE=SUMMARY&amp;VAR:PERIOD=FIXED&amp;VAR:AUDIT_ID=00000117&amp;VAR:DATE=20030108&amp;action=UPDATE&amp;creator=factset&amp;DOC_NAME=FAT:FMA_audit_SUMMARY.fat&amp;DISPLAY_STRING=Display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EBITDA&amp;VAR:CHGPERIOD=NA&amp;VAR:FQLFORMULA=FMA_EVAL_EBITDA&amp;VAR:CURRENCY=NA&amp;VAR:P=NA&amp;VAR:V=12.4","87014&amp;VAR:null=.html"}</definedName>
    <definedName name="_1766__FDSAUDITLINK__" localSheetId="1" hidden="1">{"fdsup://directions/FAT%20Viewer?VAR:PED=LTM&amp;VAR:AUDIT_MODE=SUMMARY&amp;VAR:PERIOD=FIXED&amp;VAR:AUDIT_ID=00000117&amp;VAR:DATE=20030107&amp;action=UPDATE&amp;creator=factset&amp;DOC_NAME=FAT:FMA_audit_SUMMARY.fat&amp;DISPLAY_STRING=Display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EBITDA&amp;VAR:CHGPERIOD=NA&amp;VAR:FQLFORMULA=FMA_EVAL_EBITDA&amp;VAR:CURRENCY=NA&amp;VAR:P=NA&amp;VAR:V=12.6","18943&amp;VAR:null=.html"}</definedName>
    <definedName name="_1766__FDSAUDITLINK__" hidden="1">{"fdsup://directions/FAT%20Viewer?VAR:PED=LTM&amp;VAR:AUDIT_MODE=SUMMARY&amp;VAR:PERIOD=FIXED&amp;VAR:AUDIT_ID=00000117&amp;VAR:DATE=20030107&amp;action=UPDATE&amp;creator=factset&amp;DOC_NAME=FAT:FMA_audit_SUMMARY.fat&amp;DISPLAY_STRING=Display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EBITDA&amp;VAR:CHGPERIOD=NA&amp;VAR:FQLFORMULA=FMA_EVAL_EBITDA&amp;VAR:CURRENCY=NA&amp;VAR:P=NA&amp;VAR:V=12.6","18943&amp;VAR:null=.html"}</definedName>
    <definedName name="_1767__FDSAUDITLINK__" localSheetId="1" hidden="1">{"fdsup://directions/FAT%20Viewer?VAR:PED=LTM&amp;VAR:AUDIT_MODE=SUMMARY&amp;VAR:PERIOD=FIXED&amp;VAR:AUDIT_ID=00000117&amp;VAR:DATE=20030106&amp;action=UPDATE&amp;creator=factset&amp;DOC_NAME=FAT:FMA_audit_SUMMARY.fat&amp;DISPLAY_STRING=Display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EBITDA&amp;VAR:CHGPERIOD=NA&amp;VAR:FQLFORMULA=FMA_EVAL_EBITDA&amp;VAR:CURRENCY=NA&amp;VAR:P=NA&amp;VAR:V=12.6","82970&amp;VAR:null=.html"}</definedName>
    <definedName name="_1767__FDSAUDITLINK__" hidden="1">{"fdsup://directions/FAT%20Viewer?VAR:PED=LTM&amp;VAR:AUDIT_MODE=SUMMARY&amp;VAR:PERIOD=FIXED&amp;VAR:AUDIT_ID=00000117&amp;VAR:DATE=20030106&amp;action=UPDATE&amp;creator=factset&amp;DOC_NAME=FAT:FMA_audit_SUMMARY.fat&amp;DISPLAY_STRING=Display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EBITDA&amp;VAR:CHGPERIOD=NA&amp;VAR:FQLFORMULA=FMA_EVAL_EBITDA&amp;VAR:CURRENCY=NA&amp;VAR:P=NA&amp;VAR:V=12.6","82970&amp;VAR:null=.html"}</definedName>
    <definedName name="_1768__FDSAUDITLINK__" localSheetId="1" hidden="1">{"fdsup://directions/FAT%20Viewer?VAR:PED=LTM&amp;VAR:AUDIT_MODE=SUMMARY&amp;VAR:PERIOD=FIXED&amp;VAR:AUDIT_ID=00000117&amp;VAR:DATE=20030103&amp;action=UPDATE&amp;creator=factset&amp;DOC_NAME=FAT:FMA_audit_SUMMARY.fat&amp;DISPLAY_STRING=Display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EBITDA&amp;VAR:CHGPERIOD=NA&amp;VAR:FQLFORMULA=FMA_EVAL_EBITDA&amp;VAR:CURRENCY=NA&amp;VAR:P=NA&amp;VAR:V=12.4","94959&amp;VAR:null=.html"}</definedName>
    <definedName name="_1768__FDSAUDITLINK__" hidden="1">{"fdsup://directions/FAT%20Viewer?VAR:PED=LTM&amp;VAR:AUDIT_MODE=SUMMARY&amp;VAR:PERIOD=FIXED&amp;VAR:AUDIT_ID=00000117&amp;VAR:DATE=20030103&amp;action=UPDATE&amp;creator=factset&amp;DOC_NAME=FAT:FMA_audit_SUMMARY.fat&amp;DISPLAY_STRING=Display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EBITDA&amp;VAR:CHGPERIOD=NA&amp;VAR:FQLFORMULA=FMA_EVAL_EBITDA&amp;VAR:CURRENCY=NA&amp;VAR:P=NA&amp;VAR:V=12.4","94959&amp;VAR:null=.html"}</definedName>
    <definedName name="_1769__FDSAUDITLINK__" localSheetId="1" hidden="1">{"fdsup://directions/FAT%20Viewer?VAR:PED=LTM&amp;VAR:AUDIT_MODE=SUMMARY&amp;VAR:PERIOD=FIXED&amp;VAR:AUDIT_ID=00000117&amp;VAR:DATE=20030102&amp;action=UPDATE&amp;creator=factset&amp;DOC_NAME=FAT:FMA_audit_SUMMARY.fat&amp;DISPLAY_STRING=Display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EBITDA&amp;VAR:CHGPERIOD=NA&amp;VAR:FQLFORMULA=FMA_EVAL_EBITDA&amp;VAR:CURRENCY=NA&amp;VAR:P=NA&amp;VAR:V=12.4","91882&amp;VAR:null=.html"}</definedName>
    <definedName name="_1769__FDSAUDITLINK__" hidden="1">{"fdsup://directions/FAT%20Viewer?VAR:PED=LTM&amp;VAR:AUDIT_MODE=SUMMARY&amp;VAR:PERIOD=FIXED&amp;VAR:AUDIT_ID=00000117&amp;VAR:DATE=20030102&amp;action=UPDATE&amp;creator=factset&amp;DOC_NAME=FAT:FMA_audit_SUMMARY.fat&amp;DISPLAY_STRING=Display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EBITDA&amp;VAR:CHGPERIOD=NA&amp;VAR:FQLFORMULA=FMA_EVAL_EBITDA&amp;VAR:CURRENCY=NA&amp;VAR:P=NA&amp;VAR:V=12.4","91882&amp;VAR:null=.html"}</definedName>
    <definedName name="_177__FDSAUDITLINK__" localSheetId="1" hidden="1">{"fdsup://directions/FAT%20Viewer?VAR:PED=LTM&amp;VAR:AUDIT_MODE=SUMMARY&amp;VAR:PERIOD=FIXED&amp;VAR:AUDIT_ID=00000117&amp;VAR:DATE=20090430&amp;action=UPDATE&amp;creator=factset&amp;DOC_NAME=FAT:FMA_audit_SUMMARY.fat&amp;DISPLAY_STRING=Display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EBITDA&amp;VAR:CHGPERIOD=NA&amp;VAR:FQLFORMULA=FMA_EVAL_EBITDA&amp;VAR:CURRENCY=NA&amp;VAR:P=NA&amp;VAR:V=8.05","3660&amp;VAR:null=.html"}</definedName>
    <definedName name="_177__FDSAUDITLINK__" hidden="1">{"fdsup://directions/FAT%20Viewer?VAR:PED=LTM&amp;VAR:AUDIT_MODE=SUMMARY&amp;VAR:PERIOD=FIXED&amp;VAR:AUDIT_ID=00000117&amp;VAR:DATE=20090430&amp;action=UPDATE&amp;creator=factset&amp;DOC_NAME=FAT:FMA_audit_SUMMARY.fat&amp;DISPLAY_STRING=Display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EBITDA&amp;VAR:CHGPERIOD=NA&amp;VAR:FQLFORMULA=FMA_EVAL_EBITDA&amp;VAR:CURRENCY=NA&amp;VAR:P=NA&amp;VAR:V=8.05","3660&amp;VAR:null=.html"}</definedName>
    <definedName name="_1770__FDSAUDITLINK__" localSheetId="1" hidden="1">{"fdsup://directions/FAT%20Viewer?VAR:PED=LTM&amp;VAR:AUDIT_MODE=SUMMARY&amp;VAR:PERIOD=FIXED&amp;VAR:AUDIT_ID=00000117&amp;VAR:DATE=20021231&amp;action=UPDATE&amp;creator=factset&amp;DOC_NAME=FAT:FMA_audit_SUMMARY.fat&amp;DISPLAY_STRING=Display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EBITDA&amp;VAR:CHGPERIOD=NA&amp;VAR:FQLFORMULA=FMA_EVAL_EBITDA&amp;VAR:CURRENCY=NA&amp;VAR:P=NA&amp;VAR:V=12.2","22430&amp;VAR:null=.html"}</definedName>
    <definedName name="_1770__FDSAUDITLINK__" hidden="1">{"fdsup://directions/FAT%20Viewer?VAR:PED=LTM&amp;VAR:AUDIT_MODE=SUMMARY&amp;VAR:PERIOD=FIXED&amp;VAR:AUDIT_ID=00000117&amp;VAR:DATE=20021231&amp;action=UPDATE&amp;creator=factset&amp;DOC_NAME=FAT:FMA_audit_SUMMARY.fat&amp;DISPLAY_STRING=Display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EBITDA&amp;VAR:CHGPERIOD=NA&amp;VAR:FQLFORMULA=FMA_EVAL_EBITDA&amp;VAR:CURRENCY=NA&amp;VAR:P=NA&amp;VAR:V=12.2","22430&amp;VAR:null=.html"}</definedName>
    <definedName name="_1771__FDSAUDITLINK__" localSheetId="1" hidden="1">{"fdsup://directions/FAT%20Viewer?VAR:PED=LTM&amp;VAR:AUDIT_MODE=SUMMARY&amp;VAR:PERIOD=FIXED&amp;VAR:AUDIT_ID=00000117&amp;VAR:DATE=20021230&amp;action=UPDATE&amp;creator=factset&amp;DOC_NAME=FAT:FMA_audit_SUMMARY.fat&amp;DISPLAY_STRING=Display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EBITDA&amp;VAR:CHGPERIOD=NA&amp;VAR:FQLFORMULA=FMA_EVAL_EBITDA&amp;VAR:CURRENCY=NA&amp;VAR:P=NA&amp;VAR:V=12.2","18151&amp;VAR:null=.html"}</definedName>
    <definedName name="_1771__FDSAUDITLINK__" hidden="1">{"fdsup://directions/FAT%20Viewer?VAR:PED=LTM&amp;VAR:AUDIT_MODE=SUMMARY&amp;VAR:PERIOD=FIXED&amp;VAR:AUDIT_ID=00000117&amp;VAR:DATE=20021230&amp;action=UPDATE&amp;creator=factset&amp;DOC_NAME=FAT:FMA_audit_SUMMARY.fat&amp;DISPLAY_STRING=Display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EBITDA&amp;VAR:CHGPERIOD=NA&amp;VAR:FQLFORMULA=FMA_EVAL_EBITDA&amp;VAR:CURRENCY=NA&amp;VAR:P=NA&amp;VAR:V=12.2","18151&amp;VAR:null=.html"}</definedName>
    <definedName name="_1772__FDSAUDITLINK__" localSheetId="1" hidden="1">{"fdsup://directions/FAT%20Viewer?VAR:PED=LTM&amp;VAR:AUDIT_MODE=SUMMARY&amp;VAR:PERIOD=FIXED&amp;VAR:AUDIT_ID=00000117&amp;VAR:DATE=20021227&amp;action=UPDATE&amp;creator=factset&amp;DOC_NAME=FAT:FMA_audit_SUMMARY.fat&amp;DISPLAY_STRING=Display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EBITDA&amp;VAR:CHGPERIOD=NA&amp;VAR:FQLFORMULA=FMA_EVAL_EBITDA&amp;VAR:CURRENCY=NA&amp;VAR:P=NA&amp;VAR:V=12.1","79317&amp;VAR:null=.html"}</definedName>
    <definedName name="_1772__FDSAUDITLINK__" hidden="1">{"fdsup://directions/FAT%20Viewer?VAR:PED=LTM&amp;VAR:AUDIT_MODE=SUMMARY&amp;VAR:PERIOD=FIXED&amp;VAR:AUDIT_ID=00000117&amp;VAR:DATE=20021227&amp;action=UPDATE&amp;creator=factset&amp;DOC_NAME=FAT:FMA_audit_SUMMARY.fat&amp;DISPLAY_STRING=Display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EBITDA&amp;VAR:CHGPERIOD=NA&amp;VAR:FQLFORMULA=FMA_EVAL_EBITDA&amp;VAR:CURRENCY=NA&amp;VAR:P=NA&amp;VAR:V=12.1","79317&amp;VAR:null=.html"}</definedName>
    <definedName name="_1773__FDSAUDITLINK__" localSheetId="1" hidden="1">{"fdsup://directions/FAT%20Viewer?VAR:PED=LTM&amp;VAR:AUDIT_MODE=SUMMARY&amp;VAR:PERIOD=FIXED&amp;VAR:AUDIT_ID=00000117&amp;VAR:DATE=20021226&amp;action=UPDATE&amp;creator=factset&amp;DOC_NAME=FAT:FMA_audit_SUMMARY.fat&amp;DISPLAY_STRING=Display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EBITDA&amp;VAR:CHGPERIOD=NA&amp;VAR:FQLFORMULA=FMA_EVAL_EBITDA&amp;VAR:CURRENCY=NA&amp;VAR:P=NA&amp;VAR:V=12.3","09307&amp;VAR:null=.html"}</definedName>
    <definedName name="_1773__FDSAUDITLINK__" hidden="1">{"fdsup://directions/FAT%20Viewer?VAR:PED=LTM&amp;VAR:AUDIT_MODE=SUMMARY&amp;VAR:PERIOD=FIXED&amp;VAR:AUDIT_ID=00000117&amp;VAR:DATE=20021226&amp;action=UPDATE&amp;creator=factset&amp;DOC_NAME=FAT:FMA_audit_SUMMARY.fat&amp;DISPLAY_STRING=Display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EBITDA&amp;VAR:CHGPERIOD=NA&amp;VAR:FQLFORMULA=FMA_EVAL_EBITDA&amp;VAR:CURRENCY=NA&amp;VAR:P=NA&amp;VAR:V=12.3","09307&amp;VAR:null=.html"}</definedName>
    <definedName name="_1774__FDSAUDITLINK__" localSheetId="1" hidden="1">{"fdsup://directions/FAT%20Viewer?VAR:PED=LTM&amp;VAR:AUDIT_MODE=SUMMARY&amp;VAR:PERIOD=FIXED&amp;VAR:AUDIT_ID=00000117&amp;VAR:DATE=20021224&amp;action=UPDATE&amp;creator=factset&amp;DOC_NAME=FAT:FMA_audit_SUMMARY.fat&amp;DISPLAY_STRING=Display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EBITDA&amp;VAR:CHGPERIOD=NA&amp;VAR:FQLFORMULA=FMA_EVAL_EBITDA&amp;VAR:CURRENCY=NA&amp;VAR:P=NA&amp;VAR:V=12.3","39872&amp;VAR:null=.html"}</definedName>
    <definedName name="_1774__FDSAUDITLINK__" hidden="1">{"fdsup://directions/FAT%20Viewer?VAR:PED=LTM&amp;VAR:AUDIT_MODE=SUMMARY&amp;VAR:PERIOD=FIXED&amp;VAR:AUDIT_ID=00000117&amp;VAR:DATE=20021224&amp;action=UPDATE&amp;creator=factset&amp;DOC_NAME=FAT:FMA_audit_SUMMARY.fat&amp;DISPLAY_STRING=Display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EBITDA&amp;VAR:CHGPERIOD=NA&amp;VAR:FQLFORMULA=FMA_EVAL_EBITDA&amp;VAR:CURRENCY=NA&amp;VAR:P=NA&amp;VAR:V=12.3","39872&amp;VAR:null=.html"}</definedName>
    <definedName name="_1775__FDSAUDITLINK__" localSheetId="1" hidden="1">{"fdsup://directions/FAT%20Viewer?VAR:PED=LTM&amp;VAR:AUDIT_MODE=SUMMARY&amp;VAR:PERIOD=FIXED&amp;VAR:AUDIT_ID=00000117&amp;VAR:DATE=20021223&amp;action=UPDATE&amp;creator=factset&amp;DOC_NAME=FAT:FMA_audit_SUMMARY.fat&amp;DISPLAY_STRING=Display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EBITDA&amp;VAR:CHGPERIOD=NA&amp;VAR:FQLFORMULA=FMA_EVAL_EBITDA&amp;VAR:CURRENCY=NA&amp;VAR:P=NA&amp;VAR:V=12.3","78065&amp;VAR:null=.html"}</definedName>
    <definedName name="_1775__FDSAUDITLINK__" hidden="1">{"fdsup://directions/FAT%20Viewer?VAR:PED=LTM&amp;VAR:AUDIT_MODE=SUMMARY&amp;VAR:PERIOD=FIXED&amp;VAR:AUDIT_ID=00000117&amp;VAR:DATE=20021223&amp;action=UPDATE&amp;creator=factset&amp;DOC_NAME=FAT:FMA_audit_SUMMARY.fat&amp;DISPLAY_STRING=Display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EBITDA&amp;VAR:CHGPERIOD=NA&amp;VAR:FQLFORMULA=FMA_EVAL_EBITDA&amp;VAR:CURRENCY=NA&amp;VAR:P=NA&amp;VAR:V=12.3","78065&amp;VAR:null=.html"}</definedName>
    <definedName name="_1776__FDSAUDITLINK__" localSheetId="1" hidden="1">{"fdsup://directions/FAT%20Viewer?VAR:PED=LTM&amp;VAR:AUDIT_MODE=SUMMARY&amp;VAR:PERIOD=FIXED&amp;VAR:AUDIT_ID=00000117&amp;VAR:DATE=20021220&amp;action=UPDATE&amp;creator=factset&amp;DOC_NAME=FAT:FMA_audit_SUMMARY.fat&amp;DISPLAY_STRING=Display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EBITDA&amp;VAR:CHGPERIOD=NA&amp;VAR:FQLFORMULA=FMA_EVAL_EBITDA&amp;VAR:CURRENCY=NA&amp;VAR:P=NA&amp;VAR:V=12.3","59173&amp;VAR:null=.html"}</definedName>
    <definedName name="_1776__FDSAUDITLINK__" hidden="1">{"fdsup://directions/FAT%20Viewer?VAR:PED=LTM&amp;VAR:AUDIT_MODE=SUMMARY&amp;VAR:PERIOD=FIXED&amp;VAR:AUDIT_ID=00000117&amp;VAR:DATE=20021220&amp;action=UPDATE&amp;creator=factset&amp;DOC_NAME=FAT:FMA_audit_SUMMARY.fat&amp;DISPLAY_STRING=Display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EBITDA&amp;VAR:CHGPERIOD=NA&amp;VAR:FQLFORMULA=FMA_EVAL_EBITDA&amp;VAR:CURRENCY=NA&amp;VAR:P=NA&amp;VAR:V=12.3","59173&amp;VAR:null=.html"}</definedName>
    <definedName name="_1777__FDSAUDITLINK__" localSheetId="1" hidden="1">{"fdsup://directions/FAT%20Viewer?VAR:PED=LTM&amp;VAR:AUDIT_MODE=SUMMARY&amp;VAR:PERIOD=FIXED&amp;VAR:AUDIT_ID=00000117&amp;VAR:DATE=20021219&amp;action=UPDATE&amp;creator=factset&amp;DOC_NAME=FAT:FMA_audit_SUMMARY.fat&amp;DISPLAY_STRING=Display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EBITDA&amp;VAR:CHGPERIOD=NA&amp;VAR:FQLFORMULA=FMA_EVAL_EBITDA&amp;VAR:CURRENCY=NA&amp;VAR:P=NA&amp;VAR:V=12.2","58511&amp;VAR:null=.html"}</definedName>
    <definedName name="_1777__FDSAUDITLINK__" hidden="1">{"fdsup://directions/FAT%20Viewer?VAR:PED=LTM&amp;VAR:AUDIT_MODE=SUMMARY&amp;VAR:PERIOD=FIXED&amp;VAR:AUDIT_ID=00000117&amp;VAR:DATE=20021219&amp;action=UPDATE&amp;creator=factset&amp;DOC_NAME=FAT:FMA_audit_SUMMARY.fat&amp;DISPLAY_STRING=Display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EBITDA&amp;VAR:CHGPERIOD=NA&amp;VAR:FQLFORMULA=FMA_EVAL_EBITDA&amp;VAR:CURRENCY=NA&amp;VAR:P=NA&amp;VAR:V=12.2","58511&amp;VAR:null=.html"}</definedName>
    <definedName name="_1778__FDSAUDITLINK__" localSheetId="1" hidden="1">{"fdsup://directions/FAT%20Viewer?VAR:PED=LTM&amp;VAR:AUDIT_MODE=SUMMARY&amp;VAR:PERIOD=FIXED&amp;VAR:AUDIT_ID=00000117&amp;VAR:DATE=20021218&amp;action=UPDATE&amp;creator=factset&amp;DOC_NAME=FAT:FMA_audit_SUMMARY.fat&amp;DISPLAY_STRING=Display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EBITDA&amp;VAR:CHGPERIOD=NA&amp;VAR:FQLFORMULA=FMA_EVAL_EBITDA&amp;VAR:CURRENCY=NA&amp;VAR:P=NA&amp;VAR:V=12.3","17265&amp;VAR:null=.html"}</definedName>
    <definedName name="_1778__FDSAUDITLINK__" hidden="1">{"fdsup://directions/FAT%20Viewer?VAR:PED=LTM&amp;VAR:AUDIT_MODE=SUMMARY&amp;VAR:PERIOD=FIXED&amp;VAR:AUDIT_ID=00000117&amp;VAR:DATE=20021218&amp;action=UPDATE&amp;creator=factset&amp;DOC_NAME=FAT:FMA_audit_SUMMARY.fat&amp;DISPLAY_STRING=Display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EBITDA&amp;VAR:CHGPERIOD=NA&amp;VAR:FQLFORMULA=FMA_EVAL_EBITDA&amp;VAR:CURRENCY=NA&amp;VAR:P=NA&amp;VAR:V=12.3","17265&amp;VAR:null=.html"}</definedName>
    <definedName name="_1779__FDSAUDITLINK__" localSheetId="1" hidden="1">{"fdsup://directions/FAT%20Viewer?VAR:PED=LTM&amp;VAR:AUDIT_MODE=SUMMARY&amp;VAR:PERIOD=FIXED&amp;VAR:AUDIT_ID=00000117&amp;VAR:DATE=20021217&amp;action=UPDATE&amp;creator=factset&amp;DOC_NAME=FAT:FMA_audit_SUMMARY.fat&amp;DISPLAY_STRING=Display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EBITDA&amp;VAR:CHGPERIOD=NA&amp;VAR:FQLFORMULA=FMA_EVAL_EBITDA&amp;VAR:CURRENCY=NA&amp;VAR:P=NA&amp;VAR:V=12.4","26147&amp;VAR:null=.html"}</definedName>
    <definedName name="_1779__FDSAUDITLINK__" hidden="1">{"fdsup://directions/FAT%20Viewer?VAR:PED=LTM&amp;VAR:AUDIT_MODE=SUMMARY&amp;VAR:PERIOD=FIXED&amp;VAR:AUDIT_ID=00000117&amp;VAR:DATE=20021217&amp;action=UPDATE&amp;creator=factset&amp;DOC_NAME=FAT:FMA_audit_SUMMARY.fat&amp;DISPLAY_STRING=Display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EBITDA&amp;VAR:CHGPERIOD=NA&amp;VAR:FQLFORMULA=FMA_EVAL_EBITDA&amp;VAR:CURRENCY=NA&amp;VAR:P=NA&amp;VAR:V=12.4","26147&amp;VAR:null=.html"}</definedName>
    <definedName name="_178__FDSAUDITLINK__" localSheetId="1" hidden="1">{"fdsup://directions/FAT%20Viewer?VAR:PED=LTM&amp;VAR:AUDIT_MODE=SUMMARY&amp;VAR:PERIOD=FIXED&amp;VAR:AUDIT_ID=00000117&amp;VAR:DATE=20090429&amp;action=UPDATE&amp;creator=factset&amp;DOC_NAME=FAT:FMA_audit_SUMMARY.fat&amp;DISPLAY_STRING=Display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EBITDA&amp;VAR:CHGPERIOD=NA&amp;VAR:FQLFORMULA=FMA_EVAL_EBITDA&amp;VAR:CURRENCY=NA&amp;VAR:P=NA&amp;VAR:V=8.04","5893&amp;VAR:null=.html"}</definedName>
    <definedName name="_178__FDSAUDITLINK__" hidden="1">{"fdsup://directions/FAT%20Viewer?VAR:PED=LTM&amp;VAR:AUDIT_MODE=SUMMARY&amp;VAR:PERIOD=FIXED&amp;VAR:AUDIT_ID=00000117&amp;VAR:DATE=20090429&amp;action=UPDATE&amp;creator=factset&amp;DOC_NAME=FAT:FMA_audit_SUMMARY.fat&amp;DISPLAY_STRING=Display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EBITDA&amp;VAR:CHGPERIOD=NA&amp;VAR:FQLFORMULA=FMA_EVAL_EBITDA&amp;VAR:CURRENCY=NA&amp;VAR:P=NA&amp;VAR:V=8.04","5893&amp;VAR:null=.html"}</definedName>
    <definedName name="_1780__FDSAUDITLINK__" localSheetId="1" hidden="1">{"fdsup://directions/FAT%20Viewer?VAR:PED=LTM&amp;VAR:AUDIT_MODE=SUMMARY&amp;VAR:PERIOD=FIXED&amp;VAR:AUDIT_ID=00000117&amp;VAR:DATE=20021216&amp;action=UPDATE&amp;creator=factset&amp;DOC_NAME=FAT:FMA_audit_SUMMARY.fat&amp;DISPLAY_STRING=Display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EBITDA&amp;VAR:CHGPERIOD=NA&amp;VAR:FQLFORMULA=FMA_EVAL_EBITDA&amp;VAR:CURRENCY=NA&amp;VAR:P=NA&amp;VAR:V=12.4","96734&amp;VAR:null=.html"}</definedName>
    <definedName name="_1780__FDSAUDITLINK__" hidden="1">{"fdsup://directions/FAT%20Viewer?VAR:PED=LTM&amp;VAR:AUDIT_MODE=SUMMARY&amp;VAR:PERIOD=FIXED&amp;VAR:AUDIT_ID=00000117&amp;VAR:DATE=20021216&amp;action=UPDATE&amp;creator=factset&amp;DOC_NAME=FAT:FMA_audit_SUMMARY.fat&amp;DISPLAY_STRING=Display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EBITDA&amp;VAR:CHGPERIOD=NA&amp;VAR:FQLFORMULA=FMA_EVAL_EBITDA&amp;VAR:CURRENCY=NA&amp;VAR:P=NA&amp;VAR:V=12.4","96734&amp;VAR:null=.html"}</definedName>
    <definedName name="_1781__FDSAUDITLINK__" localSheetId="1" hidden="1">{"fdsup://directions/FAT%20Viewer?VAR:PED=LTM&amp;VAR:AUDIT_MODE=SUMMARY&amp;VAR:PERIOD=FIXED&amp;VAR:AUDIT_ID=00000117&amp;VAR:DATE=20021213&amp;action=UPDATE&amp;creator=factset&amp;DOC_NAME=FAT:FMA_audit_SUMMARY.fat&amp;DISPLAY_STRING=Display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EBITDA&amp;VAR:CHGPERIOD=NA&amp;VAR:FQLFORMULA=FMA_EVAL_EBITDA&amp;VAR:CURRENCY=NA&amp;VAR:P=NA&amp;VAR:V=12.3","94686&amp;VAR:null=.html"}</definedName>
    <definedName name="_1781__FDSAUDITLINK__" hidden="1">{"fdsup://directions/FAT%20Viewer?VAR:PED=LTM&amp;VAR:AUDIT_MODE=SUMMARY&amp;VAR:PERIOD=FIXED&amp;VAR:AUDIT_ID=00000117&amp;VAR:DATE=20021213&amp;action=UPDATE&amp;creator=factset&amp;DOC_NAME=FAT:FMA_audit_SUMMARY.fat&amp;DISPLAY_STRING=Display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EBITDA&amp;VAR:CHGPERIOD=NA&amp;VAR:FQLFORMULA=FMA_EVAL_EBITDA&amp;VAR:CURRENCY=NA&amp;VAR:P=NA&amp;VAR:V=12.3","94686&amp;VAR:null=.html"}</definedName>
    <definedName name="_1782__FDSAUDITLINK__" localSheetId="1" hidden="1">{"fdsup://directions/FAT%20Viewer?VAR:PED=LTM&amp;VAR:AUDIT_MODE=SUMMARY&amp;VAR:PERIOD=FIXED&amp;VAR:AUDIT_ID=00000117&amp;VAR:DATE=20021212&amp;action=UPDATE&amp;creator=factset&amp;DOC_NAME=FAT:FMA_audit_SUMMARY.fat&amp;DISPLAY_STRING=Display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EBITDA&amp;VAR:CHGPERIOD=NA&amp;VAR:FQLFORMULA=FMA_EVAL_EBITDA&amp;VAR:CURRENCY=NA&amp;VAR:P=NA&amp;VAR:V=12.5","11418&amp;VAR:null=.html"}</definedName>
    <definedName name="_1782__FDSAUDITLINK__" hidden="1">{"fdsup://directions/FAT%20Viewer?VAR:PED=LTM&amp;VAR:AUDIT_MODE=SUMMARY&amp;VAR:PERIOD=FIXED&amp;VAR:AUDIT_ID=00000117&amp;VAR:DATE=20021212&amp;action=UPDATE&amp;creator=factset&amp;DOC_NAME=FAT:FMA_audit_SUMMARY.fat&amp;DISPLAY_STRING=Display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EBITDA&amp;VAR:CHGPERIOD=NA&amp;VAR:FQLFORMULA=FMA_EVAL_EBITDA&amp;VAR:CURRENCY=NA&amp;VAR:P=NA&amp;VAR:V=12.5","11418&amp;VAR:null=.html"}</definedName>
    <definedName name="_1783__FDSAUDITLINK__" localSheetId="1" hidden="1">{"fdsup://directions/FAT%20Viewer?VAR:PED=LTM&amp;VAR:AUDIT_MODE=SUMMARY&amp;VAR:PERIOD=FIXED&amp;VAR:AUDIT_ID=00000117&amp;VAR:DATE=20021211&amp;action=UPDATE&amp;creator=factset&amp;DOC_NAME=FAT:FMA_audit_SUMMARY.fat&amp;DISPLAY_STRING=Display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EBITDA&amp;VAR:CHGPERIOD=NA&amp;VAR:FQLFORMULA=FMA_EVAL_EBITDA&amp;VAR:CURRENCY=NA&amp;VAR:P=NA&amp;VAR:V=12.5","34992&amp;VAR:null=.html"}</definedName>
    <definedName name="_1783__FDSAUDITLINK__" hidden="1">{"fdsup://directions/FAT%20Viewer?VAR:PED=LTM&amp;VAR:AUDIT_MODE=SUMMARY&amp;VAR:PERIOD=FIXED&amp;VAR:AUDIT_ID=00000117&amp;VAR:DATE=20021211&amp;action=UPDATE&amp;creator=factset&amp;DOC_NAME=FAT:FMA_audit_SUMMARY.fat&amp;DISPLAY_STRING=Display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EBITDA&amp;VAR:CHGPERIOD=NA&amp;VAR:FQLFORMULA=FMA_EVAL_EBITDA&amp;VAR:CURRENCY=NA&amp;VAR:P=NA&amp;VAR:V=12.5","34992&amp;VAR:null=.html"}</definedName>
    <definedName name="_1784__FDSAUDITLINK__" localSheetId="1" hidden="1">{"fdsup://directions/FAT%20Viewer?VAR:PED=LTM&amp;VAR:AUDIT_MODE=SUMMARY&amp;VAR:PERIOD=FIXED&amp;VAR:AUDIT_ID=00000117&amp;VAR:DATE=20021210&amp;action=UPDATE&amp;creator=factset&amp;DOC_NAME=FAT:FMA_audit_SUMMARY.fat&amp;DISPLAY_STRING=Display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EBITDA&amp;VAR:CHGPERIOD=NA&amp;VAR:FQLFORMULA=FMA_EVAL_EBITDA&amp;VAR:CURRENCY=NA&amp;VAR:P=NA&amp;VAR:V=12.5","34972&amp;VAR:null=.html"}</definedName>
    <definedName name="_1784__FDSAUDITLINK__" hidden="1">{"fdsup://directions/FAT%20Viewer?VAR:PED=LTM&amp;VAR:AUDIT_MODE=SUMMARY&amp;VAR:PERIOD=FIXED&amp;VAR:AUDIT_ID=00000117&amp;VAR:DATE=20021210&amp;action=UPDATE&amp;creator=factset&amp;DOC_NAME=FAT:FMA_audit_SUMMARY.fat&amp;DISPLAY_STRING=Display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EBITDA&amp;VAR:CHGPERIOD=NA&amp;VAR:FQLFORMULA=FMA_EVAL_EBITDA&amp;VAR:CURRENCY=NA&amp;VAR:P=NA&amp;VAR:V=12.5","34972&amp;VAR:null=.html"}</definedName>
    <definedName name="_1785__FDSAUDITLINK__" localSheetId="1" hidden="1">{"fdsup://directions/FAT%20Viewer?VAR:PED=LTM&amp;VAR:AUDIT_MODE=SUMMARY&amp;VAR:PERIOD=FIXED&amp;VAR:AUDIT_ID=00000117&amp;VAR:DATE=20021209&amp;action=UPDATE&amp;creator=factset&amp;DOC_NAME=FAT:FMA_audit_SUMMARY.fat&amp;DISPLAY_STRING=Display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EBITDA&amp;VAR:CHGPERIOD=NA&amp;VAR:FQLFORMULA=FMA_EVAL_EBITDA&amp;VAR:CURRENCY=NA&amp;VAR:P=NA&amp;VAR:V=12.4","32140&amp;VAR:null=.html"}</definedName>
    <definedName name="_1785__FDSAUDITLINK__" hidden="1">{"fdsup://directions/FAT%20Viewer?VAR:PED=LTM&amp;VAR:AUDIT_MODE=SUMMARY&amp;VAR:PERIOD=FIXED&amp;VAR:AUDIT_ID=00000117&amp;VAR:DATE=20021209&amp;action=UPDATE&amp;creator=factset&amp;DOC_NAME=FAT:FMA_audit_SUMMARY.fat&amp;DISPLAY_STRING=Display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EBITDA&amp;VAR:CHGPERIOD=NA&amp;VAR:FQLFORMULA=FMA_EVAL_EBITDA&amp;VAR:CURRENCY=NA&amp;VAR:P=NA&amp;VAR:V=12.4","32140&amp;VAR:null=.html"}</definedName>
    <definedName name="_1786__FDSAUDITLINK__" localSheetId="1" hidden="1">{"fdsup://directions/FAT%20Viewer?VAR:PED=LTM&amp;VAR:AUDIT_MODE=SUMMARY&amp;VAR:PERIOD=FIXED&amp;VAR:AUDIT_ID=00000117&amp;VAR:DATE=20021206&amp;action=UPDATE&amp;creator=factset&amp;DOC_NAME=FAT:FMA_audit_SUMMARY.fat&amp;DISPLAY_STRING=Display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EBITDA&amp;VAR:CHGPERIOD=NA&amp;VAR:FQLFORMULA=FMA_EVAL_EBITDA&amp;VAR:CURRENCY=NA&amp;VAR:P=NA&amp;VAR:V=12.6","17560&amp;VAR:null=.html"}</definedName>
    <definedName name="_1786__FDSAUDITLINK__" hidden="1">{"fdsup://directions/FAT%20Viewer?VAR:PED=LTM&amp;VAR:AUDIT_MODE=SUMMARY&amp;VAR:PERIOD=FIXED&amp;VAR:AUDIT_ID=00000117&amp;VAR:DATE=20021206&amp;action=UPDATE&amp;creator=factset&amp;DOC_NAME=FAT:FMA_audit_SUMMARY.fat&amp;DISPLAY_STRING=Display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EBITDA&amp;VAR:CHGPERIOD=NA&amp;VAR:FQLFORMULA=FMA_EVAL_EBITDA&amp;VAR:CURRENCY=NA&amp;VAR:P=NA&amp;VAR:V=12.6","17560&amp;VAR:null=.html"}</definedName>
    <definedName name="_1787__FDSAUDITLINK__" localSheetId="1" hidden="1">{"fdsup://directions/FAT%20Viewer?VAR:PED=LTM&amp;VAR:AUDIT_MODE=SUMMARY&amp;VAR:PERIOD=FIXED&amp;VAR:AUDIT_ID=00000117&amp;VAR:DATE=20021205&amp;action=UPDATE&amp;creator=factset&amp;DOC_NAME=FAT:FMA_audit_SUMMARY.fat&amp;DISPLAY_STRING=Display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EBITDA&amp;VAR:CHGPERIOD=NA&amp;VAR:FQLFORMULA=FMA_EVAL_EBITDA&amp;VAR:CURRENCY=NA&amp;VAR:P=NA&amp;VAR:V=12.5","73420&amp;VAR:null=.html"}</definedName>
    <definedName name="_1787__FDSAUDITLINK__" hidden="1">{"fdsup://directions/FAT%20Viewer?VAR:PED=LTM&amp;VAR:AUDIT_MODE=SUMMARY&amp;VAR:PERIOD=FIXED&amp;VAR:AUDIT_ID=00000117&amp;VAR:DATE=20021205&amp;action=UPDATE&amp;creator=factset&amp;DOC_NAME=FAT:FMA_audit_SUMMARY.fat&amp;DISPLAY_STRING=Display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EBITDA&amp;VAR:CHGPERIOD=NA&amp;VAR:FQLFORMULA=FMA_EVAL_EBITDA&amp;VAR:CURRENCY=NA&amp;VAR:P=NA&amp;VAR:V=12.5","73420&amp;VAR:null=.html"}</definedName>
    <definedName name="_1788__FDSAUDITLINK__" localSheetId="1" hidden="1">{"fdsup://directions/FAT%20Viewer?VAR:PED=LTM&amp;VAR:AUDIT_MODE=SUMMARY&amp;VAR:PERIOD=FIXED&amp;VAR:AUDIT_ID=00000117&amp;VAR:DATE=20021204&amp;action=UPDATE&amp;creator=factset&amp;DOC_NAME=FAT:FMA_audit_SUMMARY.fat&amp;DISPLAY_STRING=Display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EBITDA&amp;VAR:CHGPERIOD=NA&amp;VAR:FQLFORMULA=FMA_EVAL_EBITDA&amp;VAR:CURRENCY=NA&amp;VAR:P=NA&amp;VAR:V=12.6","69800&amp;VAR:null=.html"}</definedName>
    <definedName name="_1788__FDSAUDITLINK__" hidden="1">{"fdsup://directions/FAT%20Viewer?VAR:PED=LTM&amp;VAR:AUDIT_MODE=SUMMARY&amp;VAR:PERIOD=FIXED&amp;VAR:AUDIT_ID=00000117&amp;VAR:DATE=20021204&amp;action=UPDATE&amp;creator=factset&amp;DOC_NAME=FAT:FMA_audit_SUMMARY.fat&amp;DISPLAY_STRING=Display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EBITDA&amp;VAR:CHGPERIOD=NA&amp;VAR:FQLFORMULA=FMA_EVAL_EBITDA&amp;VAR:CURRENCY=NA&amp;VAR:P=NA&amp;VAR:V=12.6","69800&amp;VAR:null=.html"}</definedName>
    <definedName name="_1789__FDSAUDITLINK__" localSheetId="1" hidden="1">{"fdsup://directions/FAT%20Viewer?VAR:PED=LTM&amp;VAR:AUDIT_MODE=SUMMARY&amp;VAR:PERIOD=FIXED&amp;VAR:AUDIT_ID=00000117&amp;VAR:DATE=20021203&amp;action=UPDATE&amp;creator=factset&amp;DOC_NAME=FAT:FMA_audit_SUMMARY.fat&amp;DISPLAY_STRING=Display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EBITDA&amp;VAR:CHGPERIOD=NA&amp;VAR:FQLFORMULA=FMA_EVAL_EBITDA&amp;VAR:CURRENCY=NA&amp;VAR:P=NA&amp;VAR:V=12.7","05061&amp;VAR:null=.html"}</definedName>
    <definedName name="_1789__FDSAUDITLINK__" hidden="1">{"fdsup://directions/FAT%20Viewer?VAR:PED=LTM&amp;VAR:AUDIT_MODE=SUMMARY&amp;VAR:PERIOD=FIXED&amp;VAR:AUDIT_ID=00000117&amp;VAR:DATE=20021203&amp;action=UPDATE&amp;creator=factset&amp;DOC_NAME=FAT:FMA_audit_SUMMARY.fat&amp;DISPLAY_STRING=Display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EBITDA&amp;VAR:CHGPERIOD=NA&amp;VAR:FQLFORMULA=FMA_EVAL_EBITDA&amp;VAR:CURRENCY=NA&amp;VAR:P=NA&amp;VAR:V=12.7","05061&amp;VAR:null=.html"}</definedName>
    <definedName name="_179__FDSAUDITLINK__" localSheetId="1" hidden="1">{"fdsup://directions/FAT%20Viewer?VAR:PED=LTM&amp;VAR:AUDIT_MODE=SUMMARY&amp;VAR:PERIOD=FIXED&amp;VAR:AUDIT_ID=00000117&amp;VAR:DATE=20090428&amp;action=UPDATE&amp;creator=factset&amp;DOC_NAME=FAT:FMA_audit_SUMMARY.fat&amp;DISPLAY_STRING=Display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EBITDA&amp;VAR:CHGPERIOD=NA&amp;VAR:FQLFORMULA=FMA_EVAL_EBITDA&amp;VAR:CURRENCY=NA&amp;VAR:P=NA&amp;VAR:V=7.93","4298&amp;VAR:null=.html"}</definedName>
    <definedName name="_179__FDSAUDITLINK__" hidden="1">{"fdsup://directions/FAT%20Viewer?VAR:PED=LTM&amp;VAR:AUDIT_MODE=SUMMARY&amp;VAR:PERIOD=FIXED&amp;VAR:AUDIT_ID=00000117&amp;VAR:DATE=20090428&amp;action=UPDATE&amp;creator=factset&amp;DOC_NAME=FAT:FMA_audit_SUMMARY.fat&amp;DISPLAY_STRING=Display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EBITDA&amp;VAR:CHGPERIOD=NA&amp;VAR:FQLFORMULA=FMA_EVAL_EBITDA&amp;VAR:CURRENCY=NA&amp;VAR:P=NA&amp;VAR:V=7.93","4298&amp;VAR:null=.html"}</definedName>
    <definedName name="_1790__FDSAUDITLINK__" localSheetId="1" hidden="1">{"fdsup://directions/FAT%20Viewer?VAR:PED=LTM&amp;VAR:AUDIT_MODE=SUMMARY&amp;VAR:PERIOD=FIXED&amp;VAR:AUDIT_ID=00000117&amp;VAR:DATE=20021202&amp;action=UPDATE&amp;creator=factset&amp;DOC_NAME=FAT:FMA_audit_SUMMARY.fat&amp;DISPLAY_STRING=Display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EBITDA&amp;VAR:CHGPERIOD=NA&amp;VAR:FQLFORMULA=FMA_EVAL_EBITDA&amp;VAR:CURRENCY=NA&amp;VAR:P=NA&amp;VAR:V=12.8","39786&amp;VAR:null=.html"}</definedName>
    <definedName name="_1790__FDSAUDITLINK__" hidden="1">{"fdsup://directions/FAT%20Viewer?VAR:PED=LTM&amp;VAR:AUDIT_MODE=SUMMARY&amp;VAR:PERIOD=FIXED&amp;VAR:AUDIT_ID=00000117&amp;VAR:DATE=20021202&amp;action=UPDATE&amp;creator=factset&amp;DOC_NAME=FAT:FMA_audit_SUMMARY.fat&amp;DISPLAY_STRING=Display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EBITDA&amp;VAR:CHGPERIOD=NA&amp;VAR:FQLFORMULA=FMA_EVAL_EBITDA&amp;VAR:CURRENCY=NA&amp;VAR:P=NA&amp;VAR:V=12.8","39786&amp;VAR:null=.html"}</definedName>
    <definedName name="_1791__FDSAUDITLINK__" localSheetId="1" hidden="1">{"fdsup://directions/FAT%20Viewer?VAR:PED=LTM&amp;VAR:AUDIT_MODE=SUMMARY&amp;VAR:PERIOD=FIXED&amp;VAR:AUDIT_ID=00000117&amp;VAR:DATE=20021129&amp;action=UPDATE&amp;creator=factset&amp;DOC_NAME=FAT:FMA_audit_SUMMARY.fat&amp;DISPLAY_STRING=Display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EBITDA&amp;VAR:CHGPERIOD=NA&amp;VAR:FQLFORMULA=FMA_EVAL_EBITDA&amp;VAR:CURRENCY=NA&amp;VAR:P=NA&amp;VAR:V=12.8","47118&amp;VAR:null=.html"}</definedName>
    <definedName name="_1791__FDSAUDITLINK__" hidden="1">{"fdsup://directions/FAT%20Viewer?VAR:PED=LTM&amp;VAR:AUDIT_MODE=SUMMARY&amp;VAR:PERIOD=FIXED&amp;VAR:AUDIT_ID=00000117&amp;VAR:DATE=20021129&amp;action=UPDATE&amp;creator=factset&amp;DOC_NAME=FAT:FMA_audit_SUMMARY.fat&amp;DISPLAY_STRING=Display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EBITDA&amp;VAR:CHGPERIOD=NA&amp;VAR:FQLFORMULA=FMA_EVAL_EBITDA&amp;VAR:CURRENCY=NA&amp;VAR:P=NA&amp;VAR:V=12.8","47118&amp;VAR:null=.html"}</definedName>
    <definedName name="_1792__FDSAUDITLINK__" localSheetId="1" hidden="1">{"fdsup://directions/FAT%20Viewer?VAR:PED=LTM&amp;VAR:AUDIT_MODE=SUMMARY&amp;VAR:PERIOD=FIXED&amp;VAR:AUDIT_ID=00000117&amp;VAR:DATE=20021127&amp;action=UPDATE&amp;creator=factset&amp;DOC_NAME=FAT:FMA_audit_SUMMARY.fat&amp;DISPLAY_STRING=Display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EBITDA&amp;VAR:CHGPERIOD=NA&amp;VAR:FQLFORMULA=FMA_EVAL_EBITDA&amp;VAR:CURRENCY=NA&amp;VAR:P=NA&amp;VAR:V=12.8","72715&amp;VAR:null=.html"}</definedName>
    <definedName name="_1792__FDSAUDITLINK__" hidden="1">{"fdsup://directions/FAT%20Viewer?VAR:PED=LTM&amp;VAR:AUDIT_MODE=SUMMARY&amp;VAR:PERIOD=FIXED&amp;VAR:AUDIT_ID=00000117&amp;VAR:DATE=20021127&amp;action=UPDATE&amp;creator=factset&amp;DOC_NAME=FAT:FMA_audit_SUMMARY.fat&amp;DISPLAY_STRING=Display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EBITDA&amp;VAR:CHGPERIOD=NA&amp;VAR:FQLFORMULA=FMA_EVAL_EBITDA&amp;VAR:CURRENCY=NA&amp;VAR:P=NA&amp;VAR:V=12.8","72715&amp;VAR:null=.html"}</definedName>
    <definedName name="_1793__FDSAUDITLINK__" localSheetId="1" hidden="1">{"fdsup://directions/FAT%20Viewer?VAR:PED=LTM&amp;VAR:AUDIT_MODE=SUMMARY&amp;VAR:PERIOD=FIXED&amp;VAR:AUDIT_ID=00000117&amp;VAR:DATE=20021126&amp;action=UPDATE&amp;creator=factset&amp;DOC_NAME=FAT:FMA_audit_SUMMARY.fat&amp;DISPLAY_STRING=Display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EBITDA&amp;VAR:CHGPERIOD=NA&amp;VAR:FQLFORMULA=FMA_EVAL_EBITDA&amp;VAR:CURRENCY=NA&amp;VAR:P=NA&amp;VAR:V=12.6","37548&amp;VAR:null=.html"}</definedName>
    <definedName name="_1793__FDSAUDITLINK__" hidden="1">{"fdsup://directions/FAT%20Viewer?VAR:PED=LTM&amp;VAR:AUDIT_MODE=SUMMARY&amp;VAR:PERIOD=FIXED&amp;VAR:AUDIT_ID=00000117&amp;VAR:DATE=20021126&amp;action=UPDATE&amp;creator=factset&amp;DOC_NAME=FAT:FMA_audit_SUMMARY.fat&amp;DISPLAY_STRING=Display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EBITDA&amp;VAR:CHGPERIOD=NA&amp;VAR:FQLFORMULA=FMA_EVAL_EBITDA&amp;VAR:CURRENCY=NA&amp;VAR:P=NA&amp;VAR:V=12.6","37548&amp;VAR:null=.html"}</definedName>
    <definedName name="_1794__FDSAUDITLINK__" localSheetId="1" hidden="1">{"fdsup://directions/FAT%20Viewer?VAR:PED=LTM&amp;VAR:AUDIT_MODE=SUMMARY&amp;VAR:PERIOD=FIXED&amp;VAR:AUDIT_ID=00000117&amp;VAR:DATE=20021125&amp;action=UPDATE&amp;creator=factset&amp;DOC_NAME=FAT:FMA_audit_SUMMARY.fat&amp;DISPLAY_STRING=Display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EBITDA&amp;VAR:CHGPERIOD=NA&amp;VAR:FQLFORMULA=FMA_EVAL_EBITDA&amp;VAR:CURRENCY=NA&amp;VAR:P=NA&amp;VAR:V=12.8","12602&amp;VAR:null=.html"}</definedName>
    <definedName name="_1794__FDSAUDITLINK__" hidden="1">{"fdsup://directions/FAT%20Viewer?VAR:PED=LTM&amp;VAR:AUDIT_MODE=SUMMARY&amp;VAR:PERIOD=FIXED&amp;VAR:AUDIT_ID=00000117&amp;VAR:DATE=20021125&amp;action=UPDATE&amp;creator=factset&amp;DOC_NAME=FAT:FMA_audit_SUMMARY.fat&amp;DISPLAY_STRING=Display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EBITDA&amp;VAR:CHGPERIOD=NA&amp;VAR:FQLFORMULA=FMA_EVAL_EBITDA&amp;VAR:CURRENCY=NA&amp;VAR:P=NA&amp;VAR:V=12.8","12602&amp;VAR:null=.html"}</definedName>
    <definedName name="_1795__FDSAUDITLINK__" localSheetId="1" hidden="1">{"fdsup://directions/FAT%20Viewer?VAR:PED=LTM&amp;VAR:AUDIT_MODE=SUMMARY&amp;VAR:PERIOD=FIXED&amp;VAR:AUDIT_ID=00000117&amp;VAR:DATE=20021122&amp;action=UPDATE&amp;creator=factset&amp;DOC_NAME=FAT:FMA_audit_SUMMARY.fat&amp;DISPLAY_STRING=Display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EBITDA&amp;VAR:CHGPERIOD=NA&amp;VAR:FQLFORMULA=FMA_EVAL_EBITDA&amp;VAR:CURRENCY=NA&amp;VAR:P=NA&amp;VAR:V=12.7","65451&amp;VAR:null=.html"}</definedName>
    <definedName name="_1795__FDSAUDITLINK__" hidden="1">{"fdsup://directions/FAT%20Viewer?VAR:PED=LTM&amp;VAR:AUDIT_MODE=SUMMARY&amp;VAR:PERIOD=FIXED&amp;VAR:AUDIT_ID=00000117&amp;VAR:DATE=20021122&amp;action=UPDATE&amp;creator=factset&amp;DOC_NAME=FAT:FMA_audit_SUMMARY.fat&amp;DISPLAY_STRING=Display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EBITDA&amp;VAR:CHGPERIOD=NA&amp;VAR:FQLFORMULA=FMA_EVAL_EBITDA&amp;VAR:CURRENCY=NA&amp;VAR:P=NA&amp;VAR:V=12.7","65451&amp;VAR:null=.html"}</definedName>
    <definedName name="_1796__FDSAUDITLINK__" localSheetId="1" hidden="1">{"fdsup://directions/FAT%20Viewer?VAR:PED=LTM&amp;VAR:AUDIT_MODE=SUMMARY&amp;VAR:PERIOD=FIXED&amp;VAR:AUDIT_ID=00000117&amp;VAR:DATE=20021121&amp;action=UPDATE&amp;creator=factset&amp;DOC_NAME=FAT:FMA_audit_SUMMARY.fat&amp;DISPLAY_STRING=Display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EBITDA&amp;VAR:CHGPERIOD=NA&amp;VAR:FQLFORMULA=FMA_EVAL_EBITDA&amp;VAR:CURRENCY=NA&amp;VAR:P=NA&amp;VAR:V=12.8","03067&amp;VAR:null=.html"}</definedName>
    <definedName name="_1796__FDSAUDITLINK__" hidden="1">{"fdsup://directions/FAT%20Viewer?VAR:PED=LTM&amp;VAR:AUDIT_MODE=SUMMARY&amp;VAR:PERIOD=FIXED&amp;VAR:AUDIT_ID=00000117&amp;VAR:DATE=20021121&amp;action=UPDATE&amp;creator=factset&amp;DOC_NAME=FAT:FMA_audit_SUMMARY.fat&amp;DISPLAY_STRING=Display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EBITDA&amp;VAR:CHGPERIOD=NA&amp;VAR:FQLFORMULA=FMA_EVAL_EBITDA&amp;VAR:CURRENCY=NA&amp;VAR:P=NA&amp;VAR:V=12.8","03067&amp;VAR:null=.html"}</definedName>
    <definedName name="_1797__FDSAUDITLINK__" localSheetId="1" hidden="1">{"fdsup://directions/FAT%20Viewer?VAR:PED=LTM&amp;VAR:AUDIT_MODE=SUMMARY&amp;VAR:PERIOD=FIXED&amp;VAR:AUDIT_ID=00000117&amp;VAR:DATE=20021120&amp;action=UPDATE&amp;creator=factset&amp;DOC_NAME=FAT:FMA_audit_SUMMARY.fat&amp;DISPLAY_STRING=Display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EBITDA&amp;VAR:CHGPERIOD=NA&amp;VAR:FQLFORMULA=FMA_EVAL_EBITDA&amp;VAR:CURRENCY=NA&amp;VAR:P=NA&amp;VAR:V=12.6","06414&amp;VAR:null=.html"}</definedName>
    <definedName name="_1797__FDSAUDITLINK__" hidden="1">{"fdsup://directions/FAT%20Viewer?VAR:PED=LTM&amp;VAR:AUDIT_MODE=SUMMARY&amp;VAR:PERIOD=FIXED&amp;VAR:AUDIT_ID=00000117&amp;VAR:DATE=20021120&amp;action=UPDATE&amp;creator=factset&amp;DOC_NAME=FAT:FMA_audit_SUMMARY.fat&amp;DISPLAY_STRING=Display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EBITDA&amp;VAR:CHGPERIOD=NA&amp;VAR:FQLFORMULA=FMA_EVAL_EBITDA&amp;VAR:CURRENCY=NA&amp;VAR:P=NA&amp;VAR:V=12.6","06414&amp;VAR:null=.html"}</definedName>
    <definedName name="_1798__FDSAUDITLINK__" localSheetId="1" hidden="1">{"fdsup://directions/FAT%20Viewer?VAR:PED=LTM&amp;VAR:AUDIT_MODE=SUMMARY&amp;VAR:PERIOD=FIXED&amp;VAR:AUDIT_ID=00000117&amp;VAR:DATE=20021119&amp;action=UPDATE&amp;creator=factset&amp;DOC_NAME=FAT:FMA_audit_SUMMARY.fat&amp;DISPLAY_STRING=Display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EBITDA&amp;VAR:CHGPERIOD=NA&amp;VAR:FQLFORMULA=FMA_EVAL_EBITDA&amp;VAR:CURRENCY=NA&amp;VAR:P=NA&amp;VAR:V=12.4","49011&amp;VAR:null=.html"}</definedName>
    <definedName name="_1798__FDSAUDITLINK__" hidden="1">{"fdsup://directions/FAT%20Viewer?VAR:PED=LTM&amp;VAR:AUDIT_MODE=SUMMARY&amp;VAR:PERIOD=FIXED&amp;VAR:AUDIT_ID=00000117&amp;VAR:DATE=20021119&amp;action=UPDATE&amp;creator=factset&amp;DOC_NAME=FAT:FMA_audit_SUMMARY.fat&amp;DISPLAY_STRING=Display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EBITDA&amp;VAR:CHGPERIOD=NA&amp;VAR:FQLFORMULA=FMA_EVAL_EBITDA&amp;VAR:CURRENCY=NA&amp;VAR:P=NA&amp;VAR:V=12.4","49011&amp;VAR:null=.html"}</definedName>
    <definedName name="_1799__FDSAUDITLINK__" localSheetId="1" hidden="1">{"fdsup://directions/FAT%20Viewer?VAR:PED=LTM&amp;VAR:AUDIT_MODE=SUMMARY&amp;VAR:PERIOD=FIXED&amp;VAR:AUDIT_ID=00000117&amp;VAR:DATE=20021118&amp;action=UPDATE&amp;creator=factset&amp;DOC_NAME=FAT:FMA_audit_SUMMARY.fat&amp;DISPLAY_STRING=Display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EBITDA&amp;VAR:CHGPERIOD=NA&amp;VAR:FQLFORMULA=FMA_EVAL_EBITDA&amp;VAR:CURRENCY=NA&amp;VAR:P=NA&amp;VAR:V=12.4","92433&amp;VAR:null=.html"}</definedName>
    <definedName name="_1799__FDSAUDITLINK__" hidden="1">{"fdsup://directions/FAT%20Viewer?VAR:PED=LTM&amp;VAR:AUDIT_MODE=SUMMARY&amp;VAR:PERIOD=FIXED&amp;VAR:AUDIT_ID=00000117&amp;VAR:DATE=20021118&amp;action=UPDATE&amp;creator=factset&amp;DOC_NAME=FAT:FMA_audit_SUMMARY.fat&amp;DISPLAY_STRING=Display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EBITDA&amp;VAR:CHGPERIOD=NA&amp;VAR:FQLFORMULA=FMA_EVAL_EBITDA&amp;VAR:CURRENCY=NA&amp;VAR:P=NA&amp;VAR:V=12.4","92433&amp;VAR:null=.html"}</definedName>
    <definedName name="_18__FDSAUDITLINK__" localSheetId="1"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4"}</definedName>
    <definedName name="_18__FDSAUDITLINK__"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4"}</definedName>
    <definedName name="_180__FDSAUDITLINK__" localSheetId="1" hidden="1">{"fdsup://directions/FAT%20Viewer?VAR:PED=LTM&amp;VAR:AUDIT_MODE=SUMMARY&amp;VAR:PERIOD=FIXED&amp;VAR:AUDIT_ID=00000117&amp;VAR:DATE=20090427&amp;action=UPDATE&amp;creator=factset&amp;DOC_NAME=FAT:FMA_audit_SUMMARY.fat&amp;DISPLAY_STRING=Display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EBITDA&amp;VAR:CHGPERIOD=NA&amp;VAR:FQLFORMULA=FMA_EVAL_EBITDA&amp;VAR:CURRENCY=NA&amp;VAR:P=NA&amp;VAR:V=7.94","1765&amp;VAR:null=.html"}</definedName>
    <definedName name="_180__FDSAUDITLINK__" hidden="1">{"fdsup://directions/FAT%20Viewer?VAR:PED=LTM&amp;VAR:AUDIT_MODE=SUMMARY&amp;VAR:PERIOD=FIXED&amp;VAR:AUDIT_ID=00000117&amp;VAR:DATE=20090427&amp;action=UPDATE&amp;creator=factset&amp;DOC_NAME=FAT:FMA_audit_SUMMARY.fat&amp;DISPLAY_STRING=Display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EBITDA&amp;VAR:CHGPERIOD=NA&amp;VAR:FQLFORMULA=FMA_EVAL_EBITDA&amp;VAR:CURRENCY=NA&amp;VAR:P=NA&amp;VAR:V=7.94","1765&amp;VAR:null=.html"}</definedName>
    <definedName name="_1800__FDSAUDITLINK__" localSheetId="1" hidden="1">{"fdsup://directions/FAT%20Viewer?VAR:PED=LTM&amp;VAR:AUDIT_MODE=SUMMARY&amp;VAR:PERIOD=FIXED&amp;VAR:AUDIT_ID=00000117&amp;VAR:DATE=20021115&amp;action=UPDATE&amp;creator=factset&amp;DOC_NAME=FAT:FMA_audit_SUMMARY.fat&amp;DISPLAY_STRING=Display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EBITDA&amp;VAR:CHGPERIOD=NA&amp;VAR:FQLFORMULA=FMA_EVAL_EBITDA&amp;VAR:CURRENCY=NA&amp;VAR:P=NA&amp;VAR:V=12.5","57308&amp;VAR:null=.html"}</definedName>
    <definedName name="_1800__FDSAUDITLINK__" hidden="1">{"fdsup://directions/FAT%20Viewer?VAR:PED=LTM&amp;VAR:AUDIT_MODE=SUMMARY&amp;VAR:PERIOD=FIXED&amp;VAR:AUDIT_ID=00000117&amp;VAR:DATE=20021115&amp;action=UPDATE&amp;creator=factset&amp;DOC_NAME=FAT:FMA_audit_SUMMARY.fat&amp;DISPLAY_STRING=Display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EBITDA&amp;VAR:CHGPERIOD=NA&amp;VAR:FQLFORMULA=FMA_EVAL_EBITDA&amp;VAR:CURRENCY=NA&amp;VAR:P=NA&amp;VAR:V=12.5","57308&amp;VAR:null=.html"}</definedName>
    <definedName name="_1801__FDSAUDITLINK__" localSheetId="1" hidden="1">{"fdsup://directions/FAT%20Viewer?VAR:PED=LTM&amp;VAR:AUDIT_MODE=SUMMARY&amp;VAR:PERIOD=FIXED&amp;VAR:AUDIT_ID=00000117&amp;VAR:DATE=20021114&amp;action=UPDATE&amp;creator=factset&amp;DOC_NAME=FAT:FMA_audit_SUMMARY.fat&amp;DISPLAY_STRING=Display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EBITDA&amp;VAR:CHGPERIOD=NA&amp;VAR:FQLFORMULA=FMA_EVAL_EBITDA&amp;VAR:CURRENCY=NA&amp;VAR:P=NA&amp;VAR:V=12.5","09427&amp;VAR:null=.html"}</definedName>
    <definedName name="_1801__FDSAUDITLINK__" hidden="1">{"fdsup://directions/FAT%20Viewer?VAR:PED=LTM&amp;VAR:AUDIT_MODE=SUMMARY&amp;VAR:PERIOD=FIXED&amp;VAR:AUDIT_ID=00000117&amp;VAR:DATE=20021114&amp;action=UPDATE&amp;creator=factset&amp;DOC_NAME=FAT:FMA_audit_SUMMARY.fat&amp;DISPLAY_STRING=Display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EBITDA&amp;VAR:CHGPERIOD=NA&amp;VAR:FQLFORMULA=FMA_EVAL_EBITDA&amp;VAR:CURRENCY=NA&amp;VAR:P=NA&amp;VAR:V=12.5","09427&amp;VAR:null=.html"}</definedName>
    <definedName name="_1802__FDSAUDITLINK__" localSheetId="1" hidden="1">{"fdsup://directions/FAT%20Viewer?VAR:PED=LTM&amp;VAR:AUDIT_MODE=SUMMARY&amp;VAR:PERIOD=FIXED&amp;VAR:AUDIT_ID=00000117&amp;VAR:DATE=20021113&amp;action=UPDATE&amp;creator=factset&amp;DOC_NAME=FAT:FMA_audit_SUMMARY.fat&amp;DISPLAY_STRING=Display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EBITDA&amp;VAR:CHGPERIOD=NA&amp;VAR:FQLFORMULA=FMA_EVAL_EBITDA&amp;VAR:CURRENCY=NA&amp;VAR:P=NA&amp;VAR:V=12.3","09922&amp;VAR:null=.html"}</definedName>
    <definedName name="_1802__FDSAUDITLINK__" hidden="1">{"fdsup://directions/FAT%20Viewer?VAR:PED=LTM&amp;VAR:AUDIT_MODE=SUMMARY&amp;VAR:PERIOD=FIXED&amp;VAR:AUDIT_ID=00000117&amp;VAR:DATE=20021113&amp;action=UPDATE&amp;creator=factset&amp;DOC_NAME=FAT:FMA_audit_SUMMARY.fat&amp;DISPLAY_STRING=Display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EBITDA&amp;VAR:CHGPERIOD=NA&amp;VAR:FQLFORMULA=FMA_EVAL_EBITDA&amp;VAR:CURRENCY=NA&amp;VAR:P=NA&amp;VAR:V=12.3","09922&amp;VAR:null=.html"}</definedName>
    <definedName name="_1803__FDSAUDITLINK__" localSheetId="1" hidden="1">{"fdsup://directions/FAT%20Viewer?VAR:PED=LTM&amp;VAR:AUDIT_MODE=SUMMARY&amp;VAR:PERIOD=FIXED&amp;VAR:AUDIT_ID=00000117&amp;VAR:DATE=20021112&amp;action=UPDATE&amp;creator=factset&amp;DOC_NAME=FAT:FMA_audit_SUMMARY.fat&amp;DISPLAY_STRING=Display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EBITDA&amp;VAR:CHGPERIOD=NA&amp;VAR:FQLFORMULA=FMA_EVAL_EBITDA&amp;VAR:CURRENCY=NA&amp;VAR:P=NA&amp;VAR:V=12.6","23446&amp;VAR:null=.html"}</definedName>
    <definedName name="_1803__FDSAUDITLINK__" hidden="1">{"fdsup://directions/FAT%20Viewer?VAR:PED=LTM&amp;VAR:AUDIT_MODE=SUMMARY&amp;VAR:PERIOD=FIXED&amp;VAR:AUDIT_ID=00000117&amp;VAR:DATE=20021112&amp;action=UPDATE&amp;creator=factset&amp;DOC_NAME=FAT:FMA_audit_SUMMARY.fat&amp;DISPLAY_STRING=Display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EBITDA&amp;VAR:CHGPERIOD=NA&amp;VAR:FQLFORMULA=FMA_EVAL_EBITDA&amp;VAR:CURRENCY=NA&amp;VAR:P=NA&amp;VAR:V=12.6","23446&amp;VAR:null=.html"}</definedName>
    <definedName name="_1804__FDSAUDITLINK__" localSheetId="1" hidden="1">{"fdsup://directions/FAT%20Viewer?VAR:PED=LTM&amp;VAR:AUDIT_MODE=SUMMARY&amp;VAR:PERIOD=FIXED&amp;VAR:AUDIT_ID=00000117&amp;VAR:DATE=20021111&amp;action=UPDATE&amp;creator=factset&amp;DOC_NAME=FAT:FMA_audit_SUMMARY.fat&amp;DISPLAY_STRING=Display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EBITDA&amp;VAR:CHGPERIOD=NA&amp;VAR:FQLFORMULA=FMA_EVAL_EBITDA&amp;VAR:CURRENCY=NA&amp;VAR:P=NA&amp;VAR:V=12.5","70099&amp;VAR:null=.html"}</definedName>
    <definedName name="_1804__FDSAUDITLINK__" hidden="1">{"fdsup://directions/FAT%20Viewer?VAR:PED=LTM&amp;VAR:AUDIT_MODE=SUMMARY&amp;VAR:PERIOD=FIXED&amp;VAR:AUDIT_ID=00000117&amp;VAR:DATE=20021111&amp;action=UPDATE&amp;creator=factset&amp;DOC_NAME=FAT:FMA_audit_SUMMARY.fat&amp;DISPLAY_STRING=Display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EBITDA&amp;VAR:CHGPERIOD=NA&amp;VAR:FQLFORMULA=FMA_EVAL_EBITDA&amp;VAR:CURRENCY=NA&amp;VAR:P=NA&amp;VAR:V=12.5","70099&amp;VAR:null=.html"}</definedName>
    <definedName name="_1805__FDSAUDITLINK__" localSheetId="1" hidden="1">{"fdsup://directions/FAT%20Viewer?VAR:PED=LTM&amp;VAR:AUDIT_MODE=SUMMARY&amp;VAR:PERIOD=FIXED&amp;VAR:AUDIT_ID=00000117&amp;VAR:DATE=20021108&amp;action=UPDATE&amp;creator=factset&amp;DOC_NAME=FAT:FMA_audit_SUMMARY.fat&amp;DISPLAY_STRING=Display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EBITDA&amp;VAR:CHGPERIOD=NA&amp;VAR:FQLFORMULA=FMA_EVAL_EBITDA&amp;VAR:CURRENCY=NA&amp;VAR:P=NA&amp;VAR:V=12.7","59874&amp;VAR:null=.html"}</definedName>
    <definedName name="_1805__FDSAUDITLINK__" hidden="1">{"fdsup://directions/FAT%20Viewer?VAR:PED=LTM&amp;VAR:AUDIT_MODE=SUMMARY&amp;VAR:PERIOD=FIXED&amp;VAR:AUDIT_ID=00000117&amp;VAR:DATE=20021108&amp;action=UPDATE&amp;creator=factset&amp;DOC_NAME=FAT:FMA_audit_SUMMARY.fat&amp;DISPLAY_STRING=Display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EBITDA&amp;VAR:CHGPERIOD=NA&amp;VAR:FQLFORMULA=FMA_EVAL_EBITDA&amp;VAR:CURRENCY=NA&amp;VAR:P=NA&amp;VAR:V=12.7","59874&amp;VAR:null=.html"}</definedName>
    <definedName name="_1806__FDSAUDITLINK__" localSheetId="1" hidden="1">{"fdsup://directions/FAT%20Viewer?VAR:PED=LTM&amp;VAR:AUDIT_MODE=SUMMARY&amp;VAR:PERIOD=FIXED&amp;VAR:AUDIT_ID=00000117&amp;VAR:DATE=20021107&amp;action=UPDATE&amp;creator=factset&amp;DOC_NAME=FAT:FMA_audit_SUMMARY.fat&amp;DISPLAY_STRING=Display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EBITDA&amp;VAR:CHGPERIOD=NA&amp;VAR:FQLFORMULA=FMA_EVAL_EBITDA&amp;VAR:CURRENCY=NA&amp;VAR:P=NA&amp;VAR:V=12.8","38144&amp;VAR:null=.html"}</definedName>
    <definedName name="_1806__FDSAUDITLINK__" hidden="1">{"fdsup://directions/FAT%20Viewer?VAR:PED=LTM&amp;VAR:AUDIT_MODE=SUMMARY&amp;VAR:PERIOD=FIXED&amp;VAR:AUDIT_ID=00000117&amp;VAR:DATE=20021107&amp;action=UPDATE&amp;creator=factset&amp;DOC_NAME=FAT:FMA_audit_SUMMARY.fat&amp;DISPLAY_STRING=Display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EBITDA&amp;VAR:CHGPERIOD=NA&amp;VAR:FQLFORMULA=FMA_EVAL_EBITDA&amp;VAR:CURRENCY=NA&amp;VAR:P=NA&amp;VAR:V=12.8","38144&amp;VAR:null=.html"}</definedName>
    <definedName name="_1807__FDSAUDITLINK__" localSheetId="1" hidden="1">{"fdsup://directions/FAT%20Viewer?VAR:PED=LTM&amp;VAR:AUDIT_MODE=SUMMARY&amp;VAR:PERIOD=FIXED&amp;VAR:AUDIT_ID=00000117&amp;VAR:DATE=20021106&amp;action=UPDATE&amp;creator=factset&amp;DOC_NAME=FAT:FMA_audit_SUMMARY.fat&amp;DISPLAY_STRING=Display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EBITDA&amp;VAR:CHGPERIOD=NA&amp;VAR:FQLFORMULA=FMA_EVAL_EBITDA&amp;VAR:CURRENCY=NA&amp;VAR:P=NA&amp;VAR:V=13.0","18541&amp;VAR:null=.html"}</definedName>
    <definedName name="_1807__FDSAUDITLINK__" hidden="1">{"fdsup://directions/FAT%20Viewer?VAR:PED=LTM&amp;VAR:AUDIT_MODE=SUMMARY&amp;VAR:PERIOD=FIXED&amp;VAR:AUDIT_ID=00000117&amp;VAR:DATE=20021106&amp;action=UPDATE&amp;creator=factset&amp;DOC_NAME=FAT:FMA_audit_SUMMARY.fat&amp;DISPLAY_STRING=Display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EBITDA&amp;VAR:CHGPERIOD=NA&amp;VAR:FQLFORMULA=FMA_EVAL_EBITDA&amp;VAR:CURRENCY=NA&amp;VAR:P=NA&amp;VAR:V=13.0","18541&amp;VAR:null=.html"}</definedName>
    <definedName name="_1808__FDSAUDITLINK__" localSheetId="1" hidden="1">{"fdsup://directions/FAT%20Viewer?VAR:PED=LTM&amp;VAR:AUDIT_MODE=SUMMARY&amp;VAR:PERIOD=FIXED&amp;VAR:AUDIT_ID=00000117&amp;VAR:DATE=20021105&amp;action=UPDATE&amp;creator=factset&amp;DOC_NAME=FAT:FMA_audit_SUMMARY.fat&amp;DISPLAY_STRING=Display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EBITDA&amp;VAR:CHGPERIOD=NA&amp;VAR:FQLFORMULA=FMA_EVAL_EBITDA&amp;VAR:CURRENCY=NA&amp;VAR:P=NA&amp;VAR:V=12.9","18959&amp;VAR:null=.html"}</definedName>
    <definedName name="_1808__FDSAUDITLINK__" hidden="1">{"fdsup://directions/FAT%20Viewer?VAR:PED=LTM&amp;VAR:AUDIT_MODE=SUMMARY&amp;VAR:PERIOD=FIXED&amp;VAR:AUDIT_ID=00000117&amp;VAR:DATE=20021105&amp;action=UPDATE&amp;creator=factset&amp;DOC_NAME=FAT:FMA_audit_SUMMARY.fat&amp;DISPLAY_STRING=Display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EBITDA&amp;VAR:CHGPERIOD=NA&amp;VAR:FQLFORMULA=FMA_EVAL_EBITDA&amp;VAR:CURRENCY=NA&amp;VAR:P=NA&amp;VAR:V=12.9","18959&amp;VAR:null=.html"}</definedName>
    <definedName name="_1809__FDSAUDITLINK__" localSheetId="1" hidden="1">{"fdsup://directions/FAT%20Viewer?VAR:PED=LTM&amp;VAR:AUDIT_MODE=SUMMARY&amp;VAR:PERIOD=FIXED&amp;VAR:AUDIT_ID=00000117&amp;VAR:DATE=20021104&amp;action=UPDATE&amp;creator=factset&amp;DOC_NAME=FAT:FMA_audit_SUMMARY.fat&amp;DISPLAY_STRING=Display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EBITDA&amp;VAR:CHGPERIOD=NA&amp;VAR:FQLFORMULA=FMA_EVAL_EBITDA&amp;VAR:CURRENCY=NA&amp;VAR:P=NA&amp;VAR:V=12.8","48932&amp;VAR:null=.html"}</definedName>
    <definedName name="_1809__FDSAUDITLINK__" hidden="1">{"fdsup://directions/FAT%20Viewer?VAR:PED=LTM&amp;VAR:AUDIT_MODE=SUMMARY&amp;VAR:PERIOD=FIXED&amp;VAR:AUDIT_ID=00000117&amp;VAR:DATE=20021104&amp;action=UPDATE&amp;creator=factset&amp;DOC_NAME=FAT:FMA_audit_SUMMARY.fat&amp;DISPLAY_STRING=Display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EBITDA&amp;VAR:CHGPERIOD=NA&amp;VAR:FQLFORMULA=FMA_EVAL_EBITDA&amp;VAR:CURRENCY=NA&amp;VAR:P=NA&amp;VAR:V=12.8","48932&amp;VAR:null=.html"}</definedName>
    <definedName name="_181__FDSAUDITLINK__" localSheetId="1" hidden="1">{"fdsup://directions/FAT%20Viewer?VAR:PED=LTM&amp;VAR:AUDIT_MODE=SUMMARY&amp;VAR:PERIOD=FIXED&amp;VAR:AUDIT_ID=00000117&amp;VAR:DATE=20090424&amp;action=UPDATE&amp;creator=factset&amp;DOC_NAME=FAT:FMA_audit_SUMMARY.fat&amp;DISPLAY_STRING=Display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EBITDA&amp;VAR:CHGPERIOD=NA&amp;VAR:FQLFORMULA=FMA_EVAL_EBITDA&amp;VAR:CURRENCY=NA&amp;VAR:P=NA&amp;VAR:V=7.99","0944&amp;VAR:null=.html"}</definedName>
    <definedName name="_181__FDSAUDITLINK__" hidden="1">{"fdsup://directions/FAT%20Viewer?VAR:PED=LTM&amp;VAR:AUDIT_MODE=SUMMARY&amp;VAR:PERIOD=FIXED&amp;VAR:AUDIT_ID=00000117&amp;VAR:DATE=20090424&amp;action=UPDATE&amp;creator=factset&amp;DOC_NAME=FAT:FMA_audit_SUMMARY.fat&amp;DISPLAY_STRING=Display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EBITDA&amp;VAR:CHGPERIOD=NA&amp;VAR:FQLFORMULA=FMA_EVAL_EBITDA&amp;VAR:CURRENCY=NA&amp;VAR:P=NA&amp;VAR:V=7.99","0944&amp;VAR:null=.html"}</definedName>
    <definedName name="_1810__FDSAUDITLINK__" localSheetId="1" hidden="1">{"fdsup://directions/FAT%20Viewer?VAR:PED=LTM&amp;VAR:AUDIT_MODE=SUMMARY&amp;VAR:PERIOD=FIXED&amp;VAR:AUDIT_ID=00000117&amp;VAR:DATE=20021101&amp;action=UPDATE&amp;creator=factset&amp;DOC_NAME=FAT:FMA_audit_SUMMARY.fat&amp;DISPLAY_STRING=Display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EBITDA&amp;VAR:CHGPERIOD=NA&amp;VAR:FQLFORMULA=FMA_EVAL_EBITDA&amp;VAR:CURRENCY=NA&amp;VAR:P=NA&amp;VAR:V=12.7","80576&amp;VAR:null=.html"}</definedName>
    <definedName name="_1810__FDSAUDITLINK__" hidden="1">{"fdsup://directions/FAT%20Viewer?VAR:PED=LTM&amp;VAR:AUDIT_MODE=SUMMARY&amp;VAR:PERIOD=FIXED&amp;VAR:AUDIT_ID=00000117&amp;VAR:DATE=20021101&amp;action=UPDATE&amp;creator=factset&amp;DOC_NAME=FAT:FMA_audit_SUMMARY.fat&amp;DISPLAY_STRING=Display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EBITDA&amp;VAR:CHGPERIOD=NA&amp;VAR:FQLFORMULA=FMA_EVAL_EBITDA&amp;VAR:CURRENCY=NA&amp;VAR:P=NA&amp;VAR:V=12.7","80576&amp;VAR:null=.html"}</definedName>
    <definedName name="_1811__FDSAUDITLINK__" localSheetId="1" hidden="1">{"fdsup://directions/FAT%20Viewer?VAR:PED=LTM&amp;VAR:AUDIT_MODE=SUMMARY&amp;VAR:PERIOD=FIXED&amp;VAR:AUDIT_ID=00000117&amp;VAR:DATE=20021031&amp;action=UPDATE&amp;creator=factset&amp;DOC_NAME=FAT:FMA_audit_SUMMARY.fat&amp;DISPLAY_STRING=Display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EBITDA&amp;VAR:CHGPERIOD=NA&amp;VAR:FQLFORMULA=FMA_EVAL_EBITDA&amp;VAR:CURRENCY=NA&amp;VAR:P=NA&amp;VAR:V=12.6","33588&amp;VAR:null=.html"}</definedName>
    <definedName name="_1811__FDSAUDITLINK__" hidden="1">{"fdsup://directions/FAT%20Viewer?VAR:PED=LTM&amp;VAR:AUDIT_MODE=SUMMARY&amp;VAR:PERIOD=FIXED&amp;VAR:AUDIT_ID=00000117&amp;VAR:DATE=20021031&amp;action=UPDATE&amp;creator=factset&amp;DOC_NAME=FAT:FMA_audit_SUMMARY.fat&amp;DISPLAY_STRING=Display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EBITDA&amp;VAR:CHGPERIOD=NA&amp;VAR:FQLFORMULA=FMA_EVAL_EBITDA&amp;VAR:CURRENCY=NA&amp;VAR:P=NA&amp;VAR:V=12.6","33588&amp;VAR:null=.html"}</definedName>
    <definedName name="_1812__FDSAUDITLINK__" localSheetId="1" hidden="1">{"fdsup://directions/FAT%20Viewer?VAR:PED=LTM&amp;VAR:AUDIT_MODE=SUMMARY&amp;VAR:PERIOD=FIXED&amp;VAR:AUDIT_ID=00000117&amp;VAR:DATE=20021030&amp;action=UPDATE&amp;creator=factset&amp;DOC_NAME=FAT:FMA_audit_SUMMARY.fat&amp;DISPLAY_STRING=Display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EBITDA&amp;VAR:CHGPERIOD=NA&amp;VAR:FQLFORMULA=FMA_EVAL_EBITDA&amp;VAR:CURRENCY=NA&amp;VAR:P=NA&amp;VAR:V=12.6","65640&amp;VAR:null=.html"}</definedName>
    <definedName name="_1812__FDSAUDITLINK__" hidden="1">{"fdsup://directions/FAT%20Viewer?VAR:PED=LTM&amp;VAR:AUDIT_MODE=SUMMARY&amp;VAR:PERIOD=FIXED&amp;VAR:AUDIT_ID=00000117&amp;VAR:DATE=20021030&amp;action=UPDATE&amp;creator=factset&amp;DOC_NAME=FAT:FMA_audit_SUMMARY.fat&amp;DISPLAY_STRING=Display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EBITDA&amp;VAR:CHGPERIOD=NA&amp;VAR:FQLFORMULA=FMA_EVAL_EBITDA&amp;VAR:CURRENCY=NA&amp;VAR:P=NA&amp;VAR:V=12.6","65640&amp;VAR:null=.html"}</definedName>
    <definedName name="_1813__FDSAUDITLINK__" localSheetId="1" hidden="1">{"fdsup://directions/FAT%20Viewer?VAR:PED=LTM&amp;VAR:AUDIT_MODE=SUMMARY&amp;VAR:PERIOD=FIXED&amp;VAR:AUDIT_ID=00000117&amp;VAR:DATE=20021029&amp;action=UPDATE&amp;creator=factset&amp;DOC_NAME=FAT:FMA_audit_SUMMARY.fat&amp;DISPLAY_STRING=Display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EBITDA&amp;VAR:CHGPERIOD=NA&amp;VAR:FQLFORMULA=FMA_EVAL_EBITDA&amp;VAR:CURRENCY=NA&amp;VAR:P=NA&amp;VAR:V=12.5","80852&amp;VAR:null=.html"}</definedName>
    <definedName name="_1813__FDSAUDITLINK__" hidden="1">{"fdsup://directions/FAT%20Viewer?VAR:PED=LTM&amp;VAR:AUDIT_MODE=SUMMARY&amp;VAR:PERIOD=FIXED&amp;VAR:AUDIT_ID=00000117&amp;VAR:DATE=20021029&amp;action=UPDATE&amp;creator=factset&amp;DOC_NAME=FAT:FMA_audit_SUMMARY.fat&amp;DISPLAY_STRING=Display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EBITDA&amp;VAR:CHGPERIOD=NA&amp;VAR:FQLFORMULA=FMA_EVAL_EBITDA&amp;VAR:CURRENCY=NA&amp;VAR:P=NA&amp;VAR:V=12.5","80852&amp;VAR:null=.html"}</definedName>
    <definedName name="_1814__FDSAUDITLINK__" localSheetId="1" hidden="1">{"fdsup://directions/FAT%20Viewer?VAR:PED=LTM&amp;VAR:AUDIT_MODE=SUMMARY&amp;VAR:PERIOD=FIXED&amp;VAR:AUDIT_ID=00000117&amp;VAR:DATE=20021028&amp;action=UPDATE&amp;creator=factset&amp;DOC_NAME=FAT:FMA_audit_SUMMARY.fat&amp;DISPLAY_STRING=Display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EBITDA&amp;VAR:CHGPERIOD=NA&amp;VAR:FQLFORMULA=FMA_EVAL_EBITDA&amp;VAR:CURRENCY=NA&amp;VAR:P=NA&amp;VAR:V=12.6","52536&amp;VAR:null=.html"}</definedName>
    <definedName name="_1814__FDSAUDITLINK__" hidden="1">{"fdsup://directions/FAT%20Viewer?VAR:PED=LTM&amp;VAR:AUDIT_MODE=SUMMARY&amp;VAR:PERIOD=FIXED&amp;VAR:AUDIT_ID=00000117&amp;VAR:DATE=20021028&amp;action=UPDATE&amp;creator=factset&amp;DOC_NAME=FAT:FMA_audit_SUMMARY.fat&amp;DISPLAY_STRING=Display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EBITDA&amp;VAR:CHGPERIOD=NA&amp;VAR:FQLFORMULA=FMA_EVAL_EBITDA&amp;VAR:CURRENCY=NA&amp;VAR:P=NA&amp;VAR:V=12.6","52536&amp;VAR:null=.html"}</definedName>
    <definedName name="_1815__FDSAUDITLINK__" localSheetId="1" hidden="1">{"fdsup://directions/FAT%20Viewer?VAR:PED=LTM&amp;VAR:AUDIT_MODE=SUMMARY&amp;VAR:PERIOD=FIXED&amp;VAR:AUDIT_ID=00000117&amp;VAR:DATE=20021025&amp;action=UPDATE&amp;creator=factset&amp;DOC_NAME=FAT:FMA_audit_SUMMARY.fat&amp;DISPLAY_STRING=Display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EBITDA&amp;VAR:CHGPERIOD=NA&amp;VAR:FQLFORMULA=FMA_EVAL_EBITDA&amp;VAR:CURRENCY=NA&amp;VAR:P=NA&amp;VAR:V=12.7","23838&amp;VAR:null=.html"}</definedName>
    <definedName name="_1815__FDSAUDITLINK__" hidden="1">{"fdsup://directions/FAT%20Viewer?VAR:PED=LTM&amp;VAR:AUDIT_MODE=SUMMARY&amp;VAR:PERIOD=FIXED&amp;VAR:AUDIT_ID=00000117&amp;VAR:DATE=20021025&amp;action=UPDATE&amp;creator=factset&amp;DOC_NAME=FAT:FMA_audit_SUMMARY.fat&amp;DISPLAY_STRING=Display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EBITDA&amp;VAR:CHGPERIOD=NA&amp;VAR:FQLFORMULA=FMA_EVAL_EBITDA&amp;VAR:CURRENCY=NA&amp;VAR:P=NA&amp;VAR:V=12.7","23838&amp;VAR:null=.html"}</definedName>
    <definedName name="_1816__FDSAUDITLINK__" localSheetId="1" hidden="1">{"fdsup://directions/FAT%20Viewer?VAR:PED=LTM&amp;VAR:AUDIT_MODE=SUMMARY&amp;VAR:PERIOD=FIXED&amp;VAR:AUDIT_ID=00000117&amp;VAR:DATE=20021024&amp;action=UPDATE&amp;creator=factset&amp;DOC_NAME=FAT:FMA_audit_SUMMARY.fat&amp;DISPLAY_STRING=Display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EBITDA&amp;VAR:CHGPERIOD=NA&amp;VAR:FQLFORMULA=FMA_EVAL_EBITDA&amp;VAR:CURRENCY=NA&amp;VAR:P=NA&amp;VAR:V=12.5","92351&amp;VAR:null=.html"}</definedName>
    <definedName name="_1816__FDSAUDITLINK__" hidden="1">{"fdsup://directions/FAT%20Viewer?VAR:PED=LTM&amp;VAR:AUDIT_MODE=SUMMARY&amp;VAR:PERIOD=FIXED&amp;VAR:AUDIT_ID=00000117&amp;VAR:DATE=20021024&amp;action=UPDATE&amp;creator=factset&amp;DOC_NAME=FAT:FMA_audit_SUMMARY.fat&amp;DISPLAY_STRING=Display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EBITDA&amp;VAR:CHGPERIOD=NA&amp;VAR:FQLFORMULA=FMA_EVAL_EBITDA&amp;VAR:CURRENCY=NA&amp;VAR:P=NA&amp;VAR:V=12.5","92351&amp;VAR:null=.html"}</definedName>
    <definedName name="_1817__FDSAUDITLINK__" localSheetId="1" hidden="1">{"fdsup://directions/FAT%20Viewer?VAR:PED=LTM&amp;VAR:AUDIT_MODE=SUMMARY&amp;VAR:PERIOD=FIXED&amp;VAR:AUDIT_ID=00000117&amp;VAR:DATE=20021023&amp;action=UPDATE&amp;creator=factset&amp;DOC_NAME=FAT:FMA_audit_SUMMARY.fat&amp;DISPLAY_STRING=Display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EBITDA&amp;VAR:CHGPERIOD=NA&amp;VAR:FQLFORMULA=FMA_EVAL_EBITDA&amp;VAR:CURRENCY=NA&amp;VAR:P=NA&amp;VAR:V=12.7","25753&amp;VAR:null=.html"}</definedName>
    <definedName name="_1817__FDSAUDITLINK__" hidden="1">{"fdsup://directions/FAT%20Viewer?VAR:PED=LTM&amp;VAR:AUDIT_MODE=SUMMARY&amp;VAR:PERIOD=FIXED&amp;VAR:AUDIT_ID=00000117&amp;VAR:DATE=20021023&amp;action=UPDATE&amp;creator=factset&amp;DOC_NAME=FAT:FMA_audit_SUMMARY.fat&amp;DISPLAY_STRING=Display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EBITDA&amp;VAR:CHGPERIOD=NA&amp;VAR:FQLFORMULA=FMA_EVAL_EBITDA&amp;VAR:CURRENCY=NA&amp;VAR:P=NA&amp;VAR:V=12.7","25753&amp;VAR:null=.html"}</definedName>
    <definedName name="_1818__FDSAUDITLINK__" localSheetId="1" hidden="1">{"fdsup://directions/FAT%20Viewer?VAR:PED=LTM&amp;VAR:AUDIT_MODE=SUMMARY&amp;VAR:PERIOD=FIXED&amp;VAR:AUDIT_ID=00000117&amp;VAR:DATE=20021022&amp;action=UPDATE&amp;creator=factset&amp;DOC_NAME=FAT:FMA_audit_SUMMARY.fat&amp;DISPLAY_STRING=Display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EBITDA&amp;VAR:CHGPERIOD=NA&amp;VAR:FQLFORMULA=FMA_EVAL_EBITDA&amp;VAR:CURRENCY=NA&amp;VAR:P=NA&amp;VAR:V=12.6","63780&amp;VAR:null=.html"}</definedName>
    <definedName name="_1818__FDSAUDITLINK__" hidden="1">{"fdsup://directions/FAT%20Viewer?VAR:PED=LTM&amp;VAR:AUDIT_MODE=SUMMARY&amp;VAR:PERIOD=FIXED&amp;VAR:AUDIT_ID=00000117&amp;VAR:DATE=20021022&amp;action=UPDATE&amp;creator=factset&amp;DOC_NAME=FAT:FMA_audit_SUMMARY.fat&amp;DISPLAY_STRING=Display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EBITDA&amp;VAR:CHGPERIOD=NA&amp;VAR:FQLFORMULA=FMA_EVAL_EBITDA&amp;VAR:CURRENCY=NA&amp;VAR:P=NA&amp;VAR:V=12.6","63780&amp;VAR:null=.html"}</definedName>
    <definedName name="_1819__FDSAUDITLINK__" localSheetId="1" hidden="1">{"fdsup://directions/FAT%20Viewer?VAR:PED=LTM&amp;VAR:AUDIT_MODE=SUMMARY&amp;VAR:PERIOD=FIXED&amp;VAR:AUDIT_ID=00000117&amp;VAR:DATE=20021021&amp;action=UPDATE&amp;creator=factset&amp;DOC_NAME=FAT:FMA_audit_SUMMARY.fat&amp;DISPLAY_STRING=Display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EBITDA&amp;VAR:CHGPERIOD=NA&amp;VAR:FQLFORMULA=FMA_EVAL_EBITDA&amp;VAR:CURRENCY=NA&amp;VAR:P=NA&amp;VAR:V=12.7","61137&amp;VAR:null=.html"}</definedName>
    <definedName name="_1819__FDSAUDITLINK__" hidden="1">{"fdsup://directions/FAT%20Viewer?VAR:PED=LTM&amp;VAR:AUDIT_MODE=SUMMARY&amp;VAR:PERIOD=FIXED&amp;VAR:AUDIT_ID=00000117&amp;VAR:DATE=20021021&amp;action=UPDATE&amp;creator=factset&amp;DOC_NAME=FAT:FMA_audit_SUMMARY.fat&amp;DISPLAY_STRING=Display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EBITDA&amp;VAR:CHGPERIOD=NA&amp;VAR:FQLFORMULA=FMA_EVAL_EBITDA&amp;VAR:CURRENCY=NA&amp;VAR:P=NA&amp;VAR:V=12.7","61137&amp;VAR:null=.html"}</definedName>
    <definedName name="_182__FDSAUDITLINK__" localSheetId="1" hidden="1">{"fdsup://directions/FAT%20Viewer?VAR:PED=LTM&amp;VAR:AUDIT_MODE=SUMMARY&amp;VAR:PERIOD=FIXED&amp;VAR:AUDIT_ID=00000117&amp;VAR:DATE=20090423&amp;action=UPDATE&amp;creator=factset&amp;DOC_NAME=FAT:FMA_audit_SUMMARY.fat&amp;DISPLAY_STRING=Display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EBITDA&amp;VAR:CHGPERIOD=NA&amp;VAR:FQLFORMULA=FMA_EVAL_EBITDA&amp;VAR:CURRENCY=NA&amp;VAR:P=NA&amp;VAR:V=7.89","6615&amp;VAR:null=.html"}</definedName>
    <definedName name="_182__FDSAUDITLINK__" hidden="1">{"fdsup://directions/FAT%20Viewer?VAR:PED=LTM&amp;VAR:AUDIT_MODE=SUMMARY&amp;VAR:PERIOD=FIXED&amp;VAR:AUDIT_ID=00000117&amp;VAR:DATE=20090423&amp;action=UPDATE&amp;creator=factset&amp;DOC_NAME=FAT:FMA_audit_SUMMARY.fat&amp;DISPLAY_STRING=Display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EBITDA&amp;VAR:CHGPERIOD=NA&amp;VAR:FQLFORMULA=FMA_EVAL_EBITDA&amp;VAR:CURRENCY=NA&amp;VAR:P=NA&amp;VAR:V=7.89","6615&amp;VAR:null=.html"}</definedName>
    <definedName name="_1820__FDSAUDITLINK__" localSheetId="1" hidden="1">{"fdsup://directions/FAT%20Viewer?VAR:PED=LTM&amp;VAR:AUDIT_MODE=SUMMARY&amp;VAR:PERIOD=FIXED&amp;VAR:AUDIT_ID=00000117&amp;VAR:DATE=20021018&amp;action=UPDATE&amp;creator=factset&amp;DOC_NAME=FAT:FMA_audit_SUMMARY.fat&amp;DISPLAY_STRING=Display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EBITDA&amp;VAR:CHGPERIOD=NA&amp;VAR:FQLFORMULA=FMA_EVAL_EBITDA&amp;VAR:CURRENCY=NA&amp;VAR:P=NA&amp;VAR:V=12.6","11504&amp;VAR:null=.html"}</definedName>
    <definedName name="_1820__FDSAUDITLINK__" hidden="1">{"fdsup://directions/FAT%20Viewer?VAR:PED=LTM&amp;VAR:AUDIT_MODE=SUMMARY&amp;VAR:PERIOD=FIXED&amp;VAR:AUDIT_ID=00000117&amp;VAR:DATE=20021018&amp;action=UPDATE&amp;creator=factset&amp;DOC_NAME=FAT:FMA_audit_SUMMARY.fat&amp;DISPLAY_STRING=Display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EBITDA&amp;VAR:CHGPERIOD=NA&amp;VAR:FQLFORMULA=FMA_EVAL_EBITDA&amp;VAR:CURRENCY=NA&amp;VAR:P=NA&amp;VAR:V=12.6","11504&amp;VAR:null=.html"}</definedName>
    <definedName name="_1821__FDSAUDITLINK__" localSheetId="1" hidden="1">{"fdsup://directions/FAT%20Viewer?VAR:PED=LTM&amp;VAR:AUDIT_MODE=SUMMARY&amp;VAR:PERIOD=FIXED&amp;VAR:AUDIT_ID=00000117&amp;VAR:DATE=20021017&amp;action=UPDATE&amp;creator=factset&amp;DOC_NAME=FAT:FMA_audit_SUMMARY.fat&amp;DISPLAY_STRING=Display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EBITDA&amp;VAR:CHGPERIOD=NA&amp;VAR:FQLFORMULA=FMA_EVAL_EBITDA&amp;VAR:CURRENCY=NA&amp;VAR:P=NA&amp;VAR:V=12.5","49479&amp;VAR:null=.html"}</definedName>
    <definedName name="_1821__FDSAUDITLINK__" hidden="1">{"fdsup://directions/FAT%20Viewer?VAR:PED=LTM&amp;VAR:AUDIT_MODE=SUMMARY&amp;VAR:PERIOD=FIXED&amp;VAR:AUDIT_ID=00000117&amp;VAR:DATE=20021017&amp;action=UPDATE&amp;creator=factset&amp;DOC_NAME=FAT:FMA_audit_SUMMARY.fat&amp;DISPLAY_STRING=Display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EBITDA&amp;VAR:CHGPERIOD=NA&amp;VAR:FQLFORMULA=FMA_EVAL_EBITDA&amp;VAR:CURRENCY=NA&amp;VAR:P=NA&amp;VAR:V=12.5","49479&amp;VAR:null=.html"}</definedName>
    <definedName name="_1822__FDSAUDITLINK__" localSheetId="1" hidden="1">{"fdsup://directions/FAT%20Viewer?VAR:PED=LTM&amp;VAR:AUDIT_MODE=SUMMARY&amp;VAR:PERIOD=FIXED&amp;VAR:AUDIT_ID=00000117&amp;VAR:DATE=20021016&amp;action=UPDATE&amp;creator=factset&amp;DOC_NAME=FAT:FMA_audit_SUMMARY.fat&amp;DISPLAY_STRING=Display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EBITDA&amp;VAR:CHGPERIOD=NA&amp;VAR:FQLFORMULA=FMA_EVAL_EBITDA&amp;VAR:CURRENCY=NA&amp;VAR:P=NA&amp;VAR:V=12.3","60704&amp;VAR:null=.html"}</definedName>
    <definedName name="_1822__FDSAUDITLINK__" hidden="1">{"fdsup://directions/FAT%20Viewer?VAR:PED=LTM&amp;VAR:AUDIT_MODE=SUMMARY&amp;VAR:PERIOD=FIXED&amp;VAR:AUDIT_ID=00000117&amp;VAR:DATE=20021016&amp;action=UPDATE&amp;creator=factset&amp;DOC_NAME=FAT:FMA_audit_SUMMARY.fat&amp;DISPLAY_STRING=Display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EBITDA&amp;VAR:CHGPERIOD=NA&amp;VAR:FQLFORMULA=FMA_EVAL_EBITDA&amp;VAR:CURRENCY=NA&amp;VAR:P=NA&amp;VAR:V=12.3","60704&amp;VAR:null=.html"}</definedName>
    <definedName name="_1823__FDSAUDITLINK__" localSheetId="1" hidden="1">{"fdsup://directions/FAT%20Viewer?VAR:PED=LTM&amp;VAR:AUDIT_MODE=SUMMARY&amp;VAR:PERIOD=FIXED&amp;VAR:AUDIT_ID=00000117&amp;VAR:DATE=20021015&amp;action=UPDATE&amp;creator=factset&amp;DOC_NAME=FAT:FMA_audit_SUMMARY.fat&amp;DISPLAY_STRING=Display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EBITDA&amp;VAR:CHGPERIOD=NA&amp;VAR:FQLFORMULA=FMA_EVAL_EBITDA&amp;VAR:CURRENCY=NA&amp;VAR:P=NA&amp;VAR:V=12.5","87965&amp;VAR:null=.html"}</definedName>
    <definedName name="_1823__FDSAUDITLINK__" hidden="1">{"fdsup://directions/FAT%20Viewer?VAR:PED=LTM&amp;VAR:AUDIT_MODE=SUMMARY&amp;VAR:PERIOD=FIXED&amp;VAR:AUDIT_ID=00000117&amp;VAR:DATE=20021015&amp;action=UPDATE&amp;creator=factset&amp;DOC_NAME=FAT:FMA_audit_SUMMARY.fat&amp;DISPLAY_STRING=Display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EBITDA&amp;VAR:CHGPERIOD=NA&amp;VAR:FQLFORMULA=FMA_EVAL_EBITDA&amp;VAR:CURRENCY=NA&amp;VAR:P=NA&amp;VAR:V=12.5","87965&amp;VAR:null=.html"}</definedName>
    <definedName name="_1824__FDSAUDITLINK__" localSheetId="1" hidden="1">{"fdsup://directions/FAT%20Viewer?VAR:PED=LTM&amp;VAR:AUDIT_MODE=SUMMARY&amp;VAR:PERIOD=FIXED&amp;VAR:AUDIT_ID=00000117&amp;VAR:DATE=20021014&amp;action=UPDATE&amp;creator=factset&amp;DOC_NAME=FAT:FMA_audit_SUMMARY.fat&amp;DISPLAY_STRING=Display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EBITDA&amp;VAR:CHGPERIOD=NA&amp;VAR:FQLFORMULA=FMA_EVAL_EBITDA&amp;VAR:CURRENCY=NA&amp;VAR:P=NA&amp;VAR:V=12.2","58875&amp;VAR:null=.html"}</definedName>
    <definedName name="_1824__FDSAUDITLINK__" hidden="1">{"fdsup://directions/FAT%20Viewer?VAR:PED=LTM&amp;VAR:AUDIT_MODE=SUMMARY&amp;VAR:PERIOD=FIXED&amp;VAR:AUDIT_ID=00000117&amp;VAR:DATE=20021014&amp;action=UPDATE&amp;creator=factset&amp;DOC_NAME=FAT:FMA_audit_SUMMARY.fat&amp;DISPLAY_STRING=Display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EBITDA&amp;VAR:CHGPERIOD=NA&amp;VAR:FQLFORMULA=FMA_EVAL_EBITDA&amp;VAR:CURRENCY=NA&amp;VAR:P=NA&amp;VAR:V=12.2","58875&amp;VAR:null=.html"}</definedName>
    <definedName name="_1825__FDSAUDITLINK__" localSheetId="1" hidden="1">{"fdsup://directions/FAT%20Viewer?VAR:PED=LTM&amp;VAR:AUDIT_MODE=SUMMARY&amp;VAR:PERIOD=FIXED&amp;VAR:AUDIT_ID=00000117&amp;VAR:DATE=20021011&amp;action=UPDATE&amp;creator=factset&amp;DOC_NAME=FAT:FMA_audit_SUMMARY.fat&amp;DISPLAY_STRING=Display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EBITDA&amp;VAR:CHGPERIOD=NA&amp;VAR:FQLFORMULA=FMA_EVAL_EBITDA&amp;VAR:CURRENCY=NA&amp;VAR:P=NA&amp;VAR:V=12.2","12894&amp;VAR:null=.html"}</definedName>
    <definedName name="_1825__FDSAUDITLINK__" hidden="1">{"fdsup://directions/FAT%20Viewer?VAR:PED=LTM&amp;VAR:AUDIT_MODE=SUMMARY&amp;VAR:PERIOD=FIXED&amp;VAR:AUDIT_ID=00000117&amp;VAR:DATE=20021011&amp;action=UPDATE&amp;creator=factset&amp;DOC_NAME=FAT:FMA_audit_SUMMARY.fat&amp;DISPLAY_STRING=Display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EBITDA&amp;VAR:CHGPERIOD=NA&amp;VAR:FQLFORMULA=FMA_EVAL_EBITDA&amp;VAR:CURRENCY=NA&amp;VAR:P=NA&amp;VAR:V=12.2","12894&amp;VAR:null=.html"}</definedName>
    <definedName name="_1826__FDSAUDITLINK__" localSheetId="1" hidden="1">{"fdsup://directions/FAT%20Viewer?VAR:PED=LTM&amp;VAR:AUDIT_MODE=SUMMARY&amp;VAR:PERIOD=FIXED&amp;VAR:AUDIT_ID=00000117&amp;VAR:DATE=20021010&amp;action=UPDATE&amp;creator=factset&amp;DOC_NAME=FAT:FMA_audit_SUMMARY.fat&amp;DISPLAY_STRING=Display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EBITDA&amp;VAR:CHGPERIOD=NA&amp;VAR:FQLFORMULA=FMA_EVAL_EBITDA&amp;VAR:CURRENCY=NA&amp;VAR:P=NA&amp;VAR:V=11.9","33764&amp;VAR:null=.html"}</definedName>
    <definedName name="_1826__FDSAUDITLINK__" hidden="1">{"fdsup://directions/FAT%20Viewer?VAR:PED=LTM&amp;VAR:AUDIT_MODE=SUMMARY&amp;VAR:PERIOD=FIXED&amp;VAR:AUDIT_ID=00000117&amp;VAR:DATE=20021010&amp;action=UPDATE&amp;creator=factset&amp;DOC_NAME=FAT:FMA_audit_SUMMARY.fat&amp;DISPLAY_STRING=Display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EBITDA&amp;VAR:CHGPERIOD=NA&amp;VAR:FQLFORMULA=FMA_EVAL_EBITDA&amp;VAR:CURRENCY=NA&amp;VAR:P=NA&amp;VAR:V=11.9","33764&amp;VAR:null=.html"}</definedName>
    <definedName name="_1827__FDSAUDITLINK__" localSheetId="1" hidden="1">{"fdsup://directions/FAT%20Viewer?VAR:PED=LTM&amp;VAR:AUDIT_MODE=SUMMARY&amp;VAR:PERIOD=FIXED&amp;VAR:AUDIT_ID=00000117&amp;VAR:DATE=20021009&amp;action=UPDATE&amp;creator=factset&amp;DOC_NAME=FAT:FMA_audit_SUMMARY.fat&amp;DISPLAY_STRING=Display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EBITDA&amp;VAR:CHGPERIOD=NA&amp;VAR:FQLFORMULA=FMA_EVAL_EBITDA&amp;VAR:CURRENCY=NA&amp;VAR:P=NA&amp;VAR:V=11.6","99514&amp;VAR:null=.html"}</definedName>
    <definedName name="_1827__FDSAUDITLINK__" hidden="1">{"fdsup://directions/FAT%20Viewer?VAR:PED=LTM&amp;VAR:AUDIT_MODE=SUMMARY&amp;VAR:PERIOD=FIXED&amp;VAR:AUDIT_ID=00000117&amp;VAR:DATE=20021009&amp;action=UPDATE&amp;creator=factset&amp;DOC_NAME=FAT:FMA_audit_SUMMARY.fat&amp;DISPLAY_STRING=Display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EBITDA&amp;VAR:CHGPERIOD=NA&amp;VAR:FQLFORMULA=FMA_EVAL_EBITDA&amp;VAR:CURRENCY=NA&amp;VAR:P=NA&amp;VAR:V=11.6","99514&amp;VAR:null=.html"}</definedName>
    <definedName name="_1828__FDSAUDITLINK__" localSheetId="1" hidden="1">{"fdsup://directions/FAT%20Viewer?VAR:PED=LTM&amp;VAR:AUDIT_MODE=SUMMARY&amp;VAR:PERIOD=FIXED&amp;VAR:AUDIT_ID=00000117&amp;VAR:DATE=20021008&amp;action=UPDATE&amp;creator=factset&amp;DOC_NAME=FAT:FMA_audit_SUMMARY.fat&amp;DISPLAY_STRING=Display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EBITDA&amp;VAR:CHGPERIOD=NA&amp;VAR:FQLFORMULA=FMA_EVAL_EBITDA&amp;VAR:CURRENCY=NA&amp;VAR:P=NA&amp;VAR:V=11.8","85949&amp;VAR:null=.html"}</definedName>
    <definedName name="_1828__FDSAUDITLINK__" hidden="1">{"fdsup://directions/FAT%20Viewer?VAR:PED=LTM&amp;VAR:AUDIT_MODE=SUMMARY&amp;VAR:PERIOD=FIXED&amp;VAR:AUDIT_ID=00000117&amp;VAR:DATE=20021008&amp;action=UPDATE&amp;creator=factset&amp;DOC_NAME=FAT:FMA_audit_SUMMARY.fat&amp;DISPLAY_STRING=Display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EBITDA&amp;VAR:CHGPERIOD=NA&amp;VAR:FQLFORMULA=FMA_EVAL_EBITDA&amp;VAR:CURRENCY=NA&amp;VAR:P=NA&amp;VAR:V=11.8","85949&amp;VAR:null=.html"}</definedName>
    <definedName name="_1829__FDSAUDITLINK__" localSheetId="1" hidden="1">{"fdsup://directions/FAT%20Viewer?VAR:PED=LTM&amp;VAR:AUDIT_MODE=SUMMARY&amp;VAR:PERIOD=FIXED&amp;VAR:AUDIT_ID=00000117&amp;VAR:DATE=20021007&amp;action=UPDATE&amp;creator=factset&amp;DOC_NAME=FAT:FMA_audit_SUMMARY.fat&amp;DISPLAY_STRING=Display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EBITDA&amp;VAR:CHGPERIOD=NA&amp;VAR:FQLFORMULA=FMA_EVAL_EBITDA&amp;VAR:CURRENCY=NA&amp;VAR:P=NA&amp;VAR:V=11.7","86468&amp;VAR:null=.html"}</definedName>
    <definedName name="_1829__FDSAUDITLINK__" hidden="1">{"fdsup://directions/FAT%20Viewer?VAR:PED=LTM&amp;VAR:AUDIT_MODE=SUMMARY&amp;VAR:PERIOD=FIXED&amp;VAR:AUDIT_ID=00000117&amp;VAR:DATE=20021007&amp;action=UPDATE&amp;creator=factset&amp;DOC_NAME=FAT:FMA_audit_SUMMARY.fat&amp;DISPLAY_STRING=Display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EBITDA&amp;VAR:CHGPERIOD=NA&amp;VAR:FQLFORMULA=FMA_EVAL_EBITDA&amp;VAR:CURRENCY=NA&amp;VAR:P=NA&amp;VAR:V=11.7","86468&amp;VAR:null=.html"}</definedName>
    <definedName name="_183__FDSAUDITLINK__" localSheetId="1" hidden="1">{"fdsup://directions/FAT%20Viewer?VAR:PED=LTM&amp;VAR:AUDIT_MODE=SUMMARY&amp;VAR:PERIOD=FIXED&amp;VAR:AUDIT_ID=00000117&amp;VAR:DATE=20090422&amp;action=UPDATE&amp;creator=factset&amp;DOC_NAME=FAT:FMA_audit_SUMMARY.fat&amp;DISPLAY_STRING=Display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EBITDA&amp;VAR:CHGPERIOD=NA&amp;VAR:FQLFORMULA=FMA_EVAL_EBITDA&amp;VAR:CURRENCY=NA&amp;VAR:P=NA&amp;VAR:V=7.85","7701&amp;VAR:null=.html"}</definedName>
    <definedName name="_183__FDSAUDITLINK__" hidden="1">{"fdsup://directions/FAT%20Viewer?VAR:PED=LTM&amp;VAR:AUDIT_MODE=SUMMARY&amp;VAR:PERIOD=FIXED&amp;VAR:AUDIT_ID=00000117&amp;VAR:DATE=20090422&amp;action=UPDATE&amp;creator=factset&amp;DOC_NAME=FAT:FMA_audit_SUMMARY.fat&amp;DISPLAY_STRING=Display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EBITDA&amp;VAR:CHGPERIOD=NA&amp;VAR:FQLFORMULA=FMA_EVAL_EBITDA&amp;VAR:CURRENCY=NA&amp;VAR:P=NA&amp;VAR:V=7.85","7701&amp;VAR:null=.html"}</definedName>
    <definedName name="_1830__FDSAUDITLINK__" localSheetId="1" hidden="1">{"fdsup://directions/FAT%20Viewer?VAR:PED=LTM&amp;VAR:AUDIT_MODE=SUMMARY&amp;VAR:PERIOD=FIXED&amp;VAR:AUDIT_ID=00000117&amp;VAR:DATE=20021004&amp;action=UPDATE&amp;creator=factset&amp;DOC_NAME=FAT:FMA_audit_SUMMARY.fat&amp;DISPLAY_STRING=Display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EBITDA&amp;VAR:CHGPERIOD=NA&amp;VAR:FQLFORMULA=FMA_EVAL_EBITDA&amp;VAR:CURRENCY=NA&amp;VAR:P=NA&amp;VAR:V=11.9","13779&amp;VAR:null=.html"}</definedName>
    <definedName name="_1830__FDSAUDITLINK__" hidden="1">{"fdsup://directions/FAT%20Viewer?VAR:PED=LTM&amp;VAR:AUDIT_MODE=SUMMARY&amp;VAR:PERIOD=FIXED&amp;VAR:AUDIT_ID=00000117&amp;VAR:DATE=20021004&amp;action=UPDATE&amp;creator=factset&amp;DOC_NAME=FAT:FMA_audit_SUMMARY.fat&amp;DISPLAY_STRING=Display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EBITDA&amp;VAR:CHGPERIOD=NA&amp;VAR:FQLFORMULA=FMA_EVAL_EBITDA&amp;VAR:CURRENCY=NA&amp;VAR:P=NA&amp;VAR:V=11.9","13779&amp;VAR:null=.html"}</definedName>
    <definedName name="_1831__FDSAUDITLINK__" localSheetId="1" hidden="1">{"fdsup://directions/FAT%20Viewer?VAR:PED=LTM&amp;VAR:AUDIT_MODE=SUMMARY&amp;VAR:PERIOD=FIXED&amp;VAR:AUDIT_ID=00000117&amp;VAR:DATE=20021003&amp;action=UPDATE&amp;creator=factset&amp;DOC_NAME=FAT:FMA_audit_SUMMARY.fat&amp;DISPLAY_STRING=Display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EBITDA&amp;VAR:CHGPERIOD=NA&amp;VAR:FQLFORMULA=FMA_EVAL_EBITDA&amp;VAR:CURRENCY=NA&amp;VAR:P=NA&amp;VAR:V=12.0","85366&amp;VAR:null=.html"}</definedName>
    <definedName name="_1831__FDSAUDITLINK__" hidden="1">{"fdsup://directions/FAT%20Viewer?VAR:PED=LTM&amp;VAR:AUDIT_MODE=SUMMARY&amp;VAR:PERIOD=FIXED&amp;VAR:AUDIT_ID=00000117&amp;VAR:DATE=20021003&amp;action=UPDATE&amp;creator=factset&amp;DOC_NAME=FAT:FMA_audit_SUMMARY.fat&amp;DISPLAY_STRING=Display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EBITDA&amp;VAR:CHGPERIOD=NA&amp;VAR:FQLFORMULA=FMA_EVAL_EBITDA&amp;VAR:CURRENCY=NA&amp;VAR:P=NA&amp;VAR:V=12.0","85366&amp;VAR:null=.html"}</definedName>
    <definedName name="_1832__FDSAUDITLINK__" localSheetId="1" hidden="1">{"fdsup://directions/FAT%20Viewer?VAR:PED=LTM&amp;VAR:AUDIT_MODE=SUMMARY&amp;VAR:PERIOD=FIXED&amp;VAR:AUDIT_ID=00000117&amp;VAR:DATE=20021002&amp;action=UPDATE&amp;creator=factset&amp;DOC_NAME=FAT:FMA_audit_SUMMARY.fat&amp;DISPLAY_STRING=Display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EBITDA&amp;VAR:CHGPERIOD=NA&amp;VAR:FQLFORMULA=FMA_EVAL_EBITDA&amp;VAR:CURRENCY=NA&amp;VAR:P=NA&amp;VAR:V=12.1","13131&amp;VAR:null=.html"}</definedName>
    <definedName name="_1832__FDSAUDITLINK__" hidden="1">{"fdsup://directions/FAT%20Viewer?VAR:PED=LTM&amp;VAR:AUDIT_MODE=SUMMARY&amp;VAR:PERIOD=FIXED&amp;VAR:AUDIT_ID=00000117&amp;VAR:DATE=20021002&amp;action=UPDATE&amp;creator=factset&amp;DOC_NAME=FAT:FMA_audit_SUMMARY.fat&amp;DISPLAY_STRING=Display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EBITDA&amp;VAR:CHGPERIOD=NA&amp;VAR:FQLFORMULA=FMA_EVAL_EBITDA&amp;VAR:CURRENCY=NA&amp;VAR:P=NA&amp;VAR:V=12.1","13131&amp;VAR:null=.html"}</definedName>
    <definedName name="_1833__FDSAUDITLINK__" localSheetId="1" hidden="1">{"fdsup://directions/FAT%20Viewer?VAR:PED=LTM&amp;VAR:AUDIT_MODE=SUMMARY&amp;VAR:PERIOD=FIXED&amp;VAR:AUDIT_ID=00000117&amp;VAR:DATE=20021001&amp;action=UPDATE&amp;creator=factset&amp;DOC_NAME=FAT:FMA_audit_SUMMARY.fat&amp;DISPLAY_STRING=Display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EBITDA&amp;VAR:CHGPERIOD=NA&amp;VAR:FQLFORMULA=FMA_EVAL_EBITDA&amp;VAR:CURRENCY=NA&amp;VAR:P=NA&amp;VAR:V=12.2","70352&amp;VAR:null=.html"}</definedName>
    <definedName name="_1833__FDSAUDITLINK__" hidden="1">{"fdsup://directions/FAT%20Viewer?VAR:PED=LTM&amp;VAR:AUDIT_MODE=SUMMARY&amp;VAR:PERIOD=FIXED&amp;VAR:AUDIT_ID=00000117&amp;VAR:DATE=20021001&amp;action=UPDATE&amp;creator=factset&amp;DOC_NAME=FAT:FMA_audit_SUMMARY.fat&amp;DISPLAY_STRING=Display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EBITDA&amp;VAR:CHGPERIOD=NA&amp;VAR:FQLFORMULA=FMA_EVAL_EBITDA&amp;VAR:CURRENCY=NA&amp;VAR:P=NA&amp;VAR:V=12.2","70352&amp;VAR:null=.html"}</definedName>
    <definedName name="_1834__FDSAUDITLINK__" localSheetId="1" hidden="1">{"fdsup://directions/FAT%20Viewer?VAR:PED=LTM&amp;VAR:AUDIT_MODE=SUMMARY&amp;VAR:PERIOD=FIXED&amp;VAR:AUDIT_ID=00000117&amp;VAR:DATE=20020930&amp;action=UPDATE&amp;creator=factset&amp;DOC_NAME=FAT:FMA_audit_SUMMARY.fat&amp;DISPLAY_STRING=Display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EBITDA&amp;VAR:CHGPERIOD=NA&amp;VAR:FQLFORMULA=FMA_EVAL_EBITDA&amp;VAR:CURRENCY=NA&amp;VAR:P=NA&amp;VAR:V=11.9","70666&amp;VAR:null=.html"}</definedName>
    <definedName name="_1834__FDSAUDITLINK__" hidden="1">{"fdsup://directions/FAT%20Viewer?VAR:PED=LTM&amp;VAR:AUDIT_MODE=SUMMARY&amp;VAR:PERIOD=FIXED&amp;VAR:AUDIT_ID=00000117&amp;VAR:DATE=20020930&amp;action=UPDATE&amp;creator=factset&amp;DOC_NAME=FAT:FMA_audit_SUMMARY.fat&amp;DISPLAY_STRING=Display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EBITDA&amp;VAR:CHGPERIOD=NA&amp;VAR:FQLFORMULA=FMA_EVAL_EBITDA&amp;VAR:CURRENCY=NA&amp;VAR:P=NA&amp;VAR:V=11.9","70666&amp;VAR:null=.html"}</definedName>
    <definedName name="_1835__FDSAUDITLINK__" localSheetId="1" hidden="1">{"fdsup://directions/FAT%20Viewer?VAR:PED=LTM&amp;VAR:AUDIT_MODE=SUMMARY&amp;VAR:PERIOD=FIXED&amp;VAR:AUDIT_ID=00000117&amp;VAR:DATE=20020927&amp;action=UPDATE&amp;creator=factset&amp;DOC_NAME=FAT:FMA_audit_SUMMARY.fat&amp;DISPLAY_STRING=Display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EBITDA&amp;VAR:CHGPERIOD=NA&amp;VAR:FQLFORMULA=FMA_EVAL_EBITDA&amp;VAR:CURRENCY=NA&amp;VAR:P=NA&amp;VAR:V=12.0","96149&amp;VAR:null=.html"}</definedName>
    <definedName name="_1835__FDSAUDITLINK__" hidden="1">{"fdsup://directions/FAT%20Viewer?VAR:PED=LTM&amp;VAR:AUDIT_MODE=SUMMARY&amp;VAR:PERIOD=FIXED&amp;VAR:AUDIT_ID=00000117&amp;VAR:DATE=20020927&amp;action=UPDATE&amp;creator=factset&amp;DOC_NAME=FAT:FMA_audit_SUMMARY.fat&amp;DISPLAY_STRING=Display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EBITDA&amp;VAR:CHGPERIOD=NA&amp;VAR:FQLFORMULA=FMA_EVAL_EBITDA&amp;VAR:CURRENCY=NA&amp;VAR:P=NA&amp;VAR:V=12.0","96149&amp;VAR:null=.html"}</definedName>
    <definedName name="_1836__FDSAUDITLINK__" localSheetId="1" hidden="1">{"fdsup://directions/FAT%20Viewer?VAR:PED=LTM&amp;VAR:AUDIT_MODE=SUMMARY&amp;VAR:PERIOD=FIXED&amp;VAR:AUDIT_ID=00000117&amp;VAR:DATE=20020926&amp;action=UPDATE&amp;creator=factset&amp;DOC_NAME=FAT:FMA_audit_SUMMARY.fat&amp;DISPLAY_STRING=Display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EBITDA&amp;VAR:CHGPERIOD=NA&amp;VAR:FQLFORMULA=FMA_EVAL_EBITDA&amp;VAR:CURRENCY=NA&amp;VAR:P=NA&amp;VAR:V=12.3","51220&amp;VAR:null=.html"}</definedName>
    <definedName name="_1836__FDSAUDITLINK__" hidden="1">{"fdsup://directions/FAT%20Viewer?VAR:PED=LTM&amp;VAR:AUDIT_MODE=SUMMARY&amp;VAR:PERIOD=FIXED&amp;VAR:AUDIT_ID=00000117&amp;VAR:DATE=20020926&amp;action=UPDATE&amp;creator=factset&amp;DOC_NAME=FAT:FMA_audit_SUMMARY.fat&amp;DISPLAY_STRING=Display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EBITDA&amp;VAR:CHGPERIOD=NA&amp;VAR:FQLFORMULA=FMA_EVAL_EBITDA&amp;VAR:CURRENCY=NA&amp;VAR:P=NA&amp;VAR:V=12.3","51220&amp;VAR:null=.html"}</definedName>
    <definedName name="_1837__FDSAUDITLINK__" localSheetId="1" hidden="1">{"fdsup://directions/FAT%20Viewer?VAR:PED=LTM&amp;VAR:AUDIT_MODE=SUMMARY&amp;VAR:PERIOD=FIXED&amp;VAR:AUDIT_ID=00000117&amp;VAR:DATE=20020925&amp;action=UPDATE&amp;creator=factset&amp;DOC_NAME=FAT:FMA_audit_SUMMARY.fat&amp;DISPLAY_STRING=Display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EBITDA&amp;VAR:CHGPERIOD=NA&amp;VAR:FQLFORMULA=FMA_EVAL_EBITDA&amp;VAR:CURRENCY=NA&amp;VAR:P=NA&amp;VAR:V=12.2","37607&amp;VAR:null=.html"}</definedName>
    <definedName name="_1837__FDSAUDITLINK__" hidden="1">{"fdsup://directions/FAT%20Viewer?VAR:PED=LTM&amp;VAR:AUDIT_MODE=SUMMARY&amp;VAR:PERIOD=FIXED&amp;VAR:AUDIT_ID=00000117&amp;VAR:DATE=20020925&amp;action=UPDATE&amp;creator=factset&amp;DOC_NAME=FAT:FMA_audit_SUMMARY.fat&amp;DISPLAY_STRING=Display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EBITDA&amp;VAR:CHGPERIOD=NA&amp;VAR:FQLFORMULA=FMA_EVAL_EBITDA&amp;VAR:CURRENCY=NA&amp;VAR:P=NA&amp;VAR:V=12.2","37607&amp;VAR:null=.html"}</definedName>
    <definedName name="_1838__FDSAUDITLINK__" localSheetId="1" hidden="1">{"fdsup://directions/FAT%20Viewer?VAR:PED=LTM&amp;VAR:AUDIT_MODE=SUMMARY&amp;VAR:PERIOD=FIXED&amp;VAR:AUDIT_ID=00000117&amp;VAR:DATE=20020924&amp;action=UPDATE&amp;creator=factset&amp;DOC_NAME=FAT:FMA_audit_SUMMARY.fat&amp;DISPLAY_STRING=Display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EBITDA&amp;VAR:CHGPERIOD=NA&amp;VAR:FQLFORMULA=FMA_EVAL_EBITDA&amp;VAR:CURRENCY=NA&amp;VAR:P=NA&amp;VAR:V=12.0","30831&amp;VAR:null=.html"}</definedName>
    <definedName name="_1838__FDSAUDITLINK__" hidden="1">{"fdsup://directions/FAT%20Viewer?VAR:PED=LTM&amp;VAR:AUDIT_MODE=SUMMARY&amp;VAR:PERIOD=FIXED&amp;VAR:AUDIT_ID=00000117&amp;VAR:DATE=20020924&amp;action=UPDATE&amp;creator=factset&amp;DOC_NAME=FAT:FMA_audit_SUMMARY.fat&amp;DISPLAY_STRING=Display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EBITDA&amp;VAR:CHGPERIOD=NA&amp;VAR:FQLFORMULA=FMA_EVAL_EBITDA&amp;VAR:CURRENCY=NA&amp;VAR:P=NA&amp;VAR:V=12.0","30831&amp;VAR:null=.html"}</definedName>
    <definedName name="_1839__FDSAUDITLINK__" localSheetId="1" hidden="1">{"fdsup://directions/FAT%20Viewer?VAR:PED=LTM&amp;VAR:AUDIT_MODE=SUMMARY&amp;VAR:PERIOD=FIXED&amp;VAR:AUDIT_ID=00000117&amp;VAR:DATE=20020923&amp;action=UPDATE&amp;creator=factset&amp;DOC_NAME=FAT:FMA_audit_SUMMARY.fat&amp;DISPLAY_STRING=Display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EBITDA&amp;VAR:CHGPERIOD=NA&amp;VAR:FQLFORMULA=FMA_EVAL_EBITDA&amp;VAR:CURRENCY=NA&amp;VAR:P=NA&amp;VAR:V=12.1","52094&amp;VAR:null=.html"}</definedName>
    <definedName name="_1839__FDSAUDITLINK__" hidden="1">{"fdsup://directions/FAT%20Viewer?VAR:PED=LTM&amp;VAR:AUDIT_MODE=SUMMARY&amp;VAR:PERIOD=FIXED&amp;VAR:AUDIT_ID=00000117&amp;VAR:DATE=20020923&amp;action=UPDATE&amp;creator=factset&amp;DOC_NAME=FAT:FMA_audit_SUMMARY.fat&amp;DISPLAY_STRING=Display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EBITDA&amp;VAR:CHGPERIOD=NA&amp;VAR:FQLFORMULA=FMA_EVAL_EBITDA&amp;VAR:CURRENCY=NA&amp;VAR:P=NA&amp;VAR:V=12.1","52094&amp;VAR:null=.html"}</definedName>
    <definedName name="_184__FDSAUDITLINK__" localSheetId="1" hidden="1">{"fdsup://directions/FAT%20Viewer?VAR:PED=LTM&amp;VAR:AUDIT_MODE=SUMMARY&amp;VAR:PERIOD=FIXED&amp;VAR:AUDIT_ID=00000117&amp;VAR:DATE=20090421&amp;action=UPDATE&amp;creator=factset&amp;DOC_NAME=FAT:FMA_audit_SUMMARY.fat&amp;DISPLAY_STRING=Display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EBITDA&amp;VAR:CHGPERIOD=NA&amp;VAR:FQLFORMULA=FMA_EVAL_EBITDA&amp;VAR:CURRENCY=NA&amp;VAR:P=NA&amp;VAR:V=7.88","4035&amp;VAR:null=.html"}</definedName>
    <definedName name="_184__FDSAUDITLINK__" hidden="1">{"fdsup://directions/FAT%20Viewer?VAR:PED=LTM&amp;VAR:AUDIT_MODE=SUMMARY&amp;VAR:PERIOD=FIXED&amp;VAR:AUDIT_ID=00000117&amp;VAR:DATE=20090421&amp;action=UPDATE&amp;creator=factset&amp;DOC_NAME=FAT:FMA_audit_SUMMARY.fat&amp;DISPLAY_STRING=Display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EBITDA&amp;VAR:CHGPERIOD=NA&amp;VAR:FQLFORMULA=FMA_EVAL_EBITDA&amp;VAR:CURRENCY=NA&amp;VAR:P=NA&amp;VAR:V=7.88","4035&amp;VAR:null=.html"}</definedName>
    <definedName name="_1840__FDSAUDITLINK__" localSheetId="1" hidden="1">{"fdsup://directions/FAT%20Viewer?VAR:PED=LTM&amp;VAR:AUDIT_MODE=SUMMARY&amp;VAR:PERIOD=FIXED&amp;VAR:AUDIT_ID=00000117&amp;VAR:DATE=20020920&amp;action=UPDATE&amp;creator=factset&amp;DOC_NAME=FAT:FMA_audit_SUMMARY.fat&amp;DISPLAY_STRING=Display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EBITDA&amp;VAR:CHGPERIOD=NA&amp;VAR:FQLFORMULA=FMA_EVAL_EBITDA&amp;VAR:CURRENCY=NA&amp;VAR:P=NA&amp;VAR:V=12.2","84654&amp;VAR:null=.html"}</definedName>
    <definedName name="_1840__FDSAUDITLINK__" hidden="1">{"fdsup://directions/FAT%20Viewer?VAR:PED=LTM&amp;VAR:AUDIT_MODE=SUMMARY&amp;VAR:PERIOD=FIXED&amp;VAR:AUDIT_ID=00000117&amp;VAR:DATE=20020920&amp;action=UPDATE&amp;creator=factset&amp;DOC_NAME=FAT:FMA_audit_SUMMARY.fat&amp;DISPLAY_STRING=Display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EBITDA&amp;VAR:CHGPERIOD=NA&amp;VAR:FQLFORMULA=FMA_EVAL_EBITDA&amp;VAR:CURRENCY=NA&amp;VAR:P=NA&amp;VAR:V=12.2","84654&amp;VAR:null=.html"}</definedName>
    <definedName name="_1841__FDSAUDITLINK__" localSheetId="1" hidden="1">{"fdsup://directions/FAT%20Viewer?VAR:PED=LTM&amp;VAR:AUDIT_MODE=SUMMARY&amp;VAR:PERIOD=FIXED&amp;VAR:AUDIT_ID=00000117&amp;VAR:DATE=20020919&amp;action=UPDATE&amp;creator=factset&amp;DOC_NAME=FAT:FMA_audit_SUMMARY.fat&amp;DISPLAY_STRING=Display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EBITDA&amp;VAR:CHGPERIOD=NA&amp;VAR:FQLFORMULA=FMA_EVAL_EBITDA&amp;VAR:CURRENCY=NA&amp;VAR:P=NA&amp;VAR:V=12.2","49997&amp;VAR:null=.html"}</definedName>
    <definedName name="_1841__FDSAUDITLINK__" hidden="1">{"fdsup://directions/FAT%20Viewer?VAR:PED=LTM&amp;VAR:AUDIT_MODE=SUMMARY&amp;VAR:PERIOD=FIXED&amp;VAR:AUDIT_ID=00000117&amp;VAR:DATE=20020919&amp;action=UPDATE&amp;creator=factset&amp;DOC_NAME=FAT:FMA_audit_SUMMARY.fat&amp;DISPLAY_STRING=Display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EBITDA&amp;VAR:CHGPERIOD=NA&amp;VAR:FQLFORMULA=FMA_EVAL_EBITDA&amp;VAR:CURRENCY=NA&amp;VAR:P=NA&amp;VAR:V=12.2","49997&amp;VAR:null=.html"}</definedName>
    <definedName name="_1842__FDSAUDITLINK__" localSheetId="1" hidden="1">{"fdsup://directions/FAT%20Viewer?VAR:PED=LTM&amp;VAR:AUDIT_MODE=SUMMARY&amp;VAR:PERIOD=FIXED&amp;VAR:AUDIT_ID=00000117&amp;VAR:DATE=20020918&amp;action=UPDATE&amp;creator=factset&amp;DOC_NAME=FAT:FMA_audit_SUMMARY.fat&amp;DISPLAY_STRING=Display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EBITDA&amp;VAR:CHGPERIOD=NA&amp;VAR:FQLFORMULA=FMA_EVAL_EBITDA&amp;VAR:CURRENCY=NA&amp;VAR:P=NA&amp;VAR:V=12.4","71114&amp;VAR:null=.html"}</definedName>
    <definedName name="_1842__FDSAUDITLINK__" hidden="1">{"fdsup://directions/FAT%20Viewer?VAR:PED=LTM&amp;VAR:AUDIT_MODE=SUMMARY&amp;VAR:PERIOD=FIXED&amp;VAR:AUDIT_ID=00000117&amp;VAR:DATE=20020918&amp;action=UPDATE&amp;creator=factset&amp;DOC_NAME=FAT:FMA_audit_SUMMARY.fat&amp;DISPLAY_STRING=Display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EBITDA&amp;VAR:CHGPERIOD=NA&amp;VAR:FQLFORMULA=FMA_EVAL_EBITDA&amp;VAR:CURRENCY=NA&amp;VAR:P=NA&amp;VAR:V=12.4","71114&amp;VAR:null=.html"}</definedName>
    <definedName name="_1843__FDSAUDITLINK__" localSheetId="1" hidden="1">{"fdsup://directions/FAT%20Viewer?VAR:PED=LTM&amp;VAR:AUDIT_MODE=SUMMARY&amp;VAR:PERIOD=FIXED&amp;VAR:AUDIT_ID=00000117&amp;VAR:DATE=20020917&amp;action=UPDATE&amp;creator=factset&amp;DOC_NAME=FAT:FMA_audit_SUMMARY.fat&amp;DISPLAY_STRING=Display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EBITDA&amp;VAR:CHGPERIOD=NA&amp;VAR:FQLFORMULA=FMA_EVAL_EBITDA&amp;VAR:CURRENCY=NA&amp;VAR:P=NA&amp;VAR:V=12.4","95299&amp;VAR:null=.html"}</definedName>
    <definedName name="_1843__FDSAUDITLINK__" hidden="1">{"fdsup://directions/FAT%20Viewer?VAR:PED=LTM&amp;VAR:AUDIT_MODE=SUMMARY&amp;VAR:PERIOD=FIXED&amp;VAR:AUDIT_ID=00000117&amp;VAR:DATE=20020917&amp;action=UPDATE&amp;creator=factset&amp;DOC_NAME=FAT:FMA_audit_SUMMARY.fat&amp;DISPLAY_STRING=Display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EBITDA&amp;VAR:CHGPERIOD=NA&amp;VAR:FQLFORMULA=FMA_EVAL_EBITDA&amp;VAR:CURRENCY=NA&amp;VAR:P=NA&amp;VAR:V=12.4","95299&amp;VAR:null=.html"}</definedName>
    <definedName name="_1844__FDSAUDITLINK__" localSheetId="1" hidden="1">{"fdsup://directions/FAT%20Viewer?VAR:PED=LTM&amp;VAR:AUDIT_MODE=SUMMARY&amp;VAR:PERIOD=FIXED&amp;VAR:AUDIT_ID=00000117&amp;VAR:DATE=20020916&amp;action=UPDATE&amp;creator=factset&amp;DOC_NAME=FAT:FMA_audit_SUMMARY.fat&amp;DISPLAY_STRING=Display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EBITDA&amp;VAR:CHGPERIOD=NA&amp;VAR:FQLFORMULA=FMA_EVAL_EBITDA&amp;VAR:CURRENCY=NA&amp;VAR:P=NA&amp;VAR:V=12.6","64795&amp;VAR:null=.html"}</definedName>
    <definedName name="_1844__FDSAUDITLINK__" hidden="1">{"fdsup://directions/FAT%20Viewer?VAR:PED=LTM&amp;VAR:AUDIT_MODE=SUMMARY&amp;VAR:PERIOD=FIXED&amp;VAR:AUDIT_ID=00000117&amp;VAR:DATE=20020916&amp;action=UPDATE&amp;creator=factset&amp;DOC_NAME=FAT:FMA_audit_SUMMARY.fat&amp;DISPLAY_STRING=Display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EBITDA&amp;VAR:CHGPERIOD=NA&amp;VAR:FQLFORMULA=FMA_EVAL_EBITDA&amp;VAR:CURRENCY=NA&amp;VAR:P=NA&amp;VAR:V=12.6","64795&amp;VAR:null=.html"}</definedName>
    <definedName name="_1845__FDSAUDITLINK__" localSheetId="1" hidden="1">{"fdsup://directions/FAT%20Viewer?VAR:PED=LTM&amp;VAR:AUDIT_MODE=SUMMARY&amp;VAR:PERIOD=FIXED&amp;VAR:AUDIT_ID=00000117&amp;VAR:DATE=20020913&amp;action=UPDATE&amp;creator=factset&amp;DOC_NAME=FAT:FMA_audit_SUMMARY.fat&amp;DISPLAY_STRING=Display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EBITDA&amp;VAR:CHGPERIOD=NA&amp;VAR:FQLFORMULA=FMA_EVAL_EBITDA&amp;VAR:CURRENCY=NA&amp;VAR:P=NA&amp;VAR:V=12.6","34761&amp;VAR:null=.html"}</definedName>
    <definedName name="_1845__FDSAUDITLINK__" hidden="1">{"fdsup://directions/FAT%20Viewer?VAR:PED=LTM&amp;VAR:AUDIT_MODE=SUMMARY&amp;VAR:PERIOD=FIXED&amp;VAR:AUDIT_ID=00000117&amp;VAR:DATE=20020913&amp;action=UPDATE&amp;creator=factset&amp;DOC_NAME=FAT:FMA_audit_SUMMARY.fat&amp;DISPLAY_STRING=Display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EBITDA&amp;VAR:CHGPERIOD=NA&amp;VAR:FQLFORMULA=FMA_EVAL_EBITDA&amp;VAR:CURRENCY=NA&amp;VAR:P=NA&amp;VAR:V=12.6","34761&amp;VAR:null=.html"}</definedName>
    <definedName name="_1846__FDSAUDITLINK__" localSheetId="1" hidden="1">{"fdsup://directions/FAT%20Viewer?VAR:PED=LTM&amp;VAR:AUDIT_MODE=SUMMARY&amp;VAR:PERIOD=FIXED&amp;VAR:AUDIT_ID=00000117&amp;VAR:DATE=20020912&amp;action=UPDATE&amp;creator=factset&amp;DOC_NAME=FAT:FMA_audit_SUMMARY.fat&amp;DISPLAY_STRING=Display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EBITDA&amp;VAR:CHGPERIOD=NA&amp;VAR:FQLFORMULA=FMA_EVAL_EBITDA&amp;VAR:CURRENCY=NA&amp;VAR:P=NA&amp;VAR:V=12.6","08390&amp;VAR:null=.html"}</definedName>
    <definedName name="_1846__FDSAUDITLINK__" hidden="1">{"fdsup://directions/FAT%20Viewer?VAR:PED=LTM&amp;VAR:AUDIT_MODE=SUMMARY&amp;VAR:PERIOD=FIXED&amp;VAR:AUDIT_ID=00000117&amp;VAR:DATE=20020912&amp;action=UPDATE&amp;creator=factset&amp;DOC_NAME=FAT:FMA_audit_SUMMARY.fat&amp;DISPLAY_STRING=Display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EBITDA&amp;VAR:CHGPERIOD=NA&amp;VAR:FQLFORMULA=FMA_EVAL_EBITDA&amp;VAR:CURRENCY=NA&amp;VAR:P=NA&amp;VAR:V=12.6","08390&amp;VAR:null=.html"}</definedName>
    <definedName name="_1847__FDSAUDITLINK__" localSheetId="1" hidden="1">{"fdsup://directions/FAT%20Viewer?VAR:PED=LTM&amp;VAR:AUDIT_MODE=SUMMARY&amp;VAR:PERIOD=FIXED&amp;VAR:AUDIT_ID=00000117&amp;VAR:DATE=20020911&amp;action=UPDATE&amp;creator=factset&amp;DOC_NAME=FAT:FMA_audit_SUMMARY.fat&amp;DISPLAY_STRING=Display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EBITDA&amp;VAR:CHGPERIOD=NA&amp;VAR:FQLFORMULA=FMA_EVAL_EBITDA&amp;VAR:CURRENCY=NA&amp;VAR:P=NA&amp;VAR:V=12.8","17981&amp;VAR:null=.html"}</definedName>
    <definedName name="_1847__FDSAUDITLINK__" hidden="1">{"fdsup://directions/FAT%20Viewer?VAR:PED=LTM&amp;VAR:AUDIT_MODE=SUMMARY&amp;VAR:PERIOD=FIXED&amp;VAR:AUDIT_ID=00000117&amp;VAR:DATE=20020911&amp;action=UPDATE&amp;creator=factset&amp;DOC_NAME=FAT:FMA_audit_SUMMARY.fat&amp;DISPLAY_STRING=Display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EBITDA&amp;VAR:CHGPERIOD=NA&amp;VAR:FQLFORMULA=FMA_EVAL_EBITDA&amp;VAR:CURRENCY=NA&amp;VAR:P=NA&amp;VAR:V=12.8","17981&amp;VAR:null=.html"}</definedName>
    <definedName name="_1848__FDSAUDITLINK__" localSheetId="1" hidden="1">{"fdsup://directions/FAT%20Viewer?VAR:PED=LTM&amp;VAR:AUDIT_MODE=SUMMARY&amp;VAR:PERIOD=FIXED&amp;VAR:AUDIT_ID=00000117&amp;VAR:DATE=20020910&amp;action=UPDATE&amp;creator=factset&amp;DOC_NAME=FAT:FMA_audit_SUMMARY.fat&amp;DISPLAY_STRING=Display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EBITDA&amp;VAR:CHGPERIOD=NA&amp;VAR:FQLFORMULA=FMA_EVAL_EBITDA&amp;VAR:CURRENCY=NA&amp;VAR:P=NA&amp;VAR:V=12.8","08976&amp;VAR:null=.html"}</definedName>
    <definedName name="_1848__FDSAUDITLINK__" hidden="1">{"fdsup://directions/FAT%20Viewer?VAR:PED=LTM&amp;VAR:AUDIT_MODE=SUMMARY&amp;VAR:PERIOD=FIXED&amp;VAR:AUDIT_ID=00000117&amp;VAR:DATE=20020910&amp;action=UPDATE&amp;creator=factset&amp;DOC_NAME=FAT:FMA_audit_SUMMARY.fat&amp;DISPLAY_STRING=Display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EBITDA&amp;VAR:CHGPERIOD=NA&amp;VAR:FQLFORMULA=FMA_EVAL_EBITDA&amp;VAR:CURRENCY=NA&amp;VAR:P=NA&amp;VAR:V=12.8","08976&amp;VAR:null=.html"}</definedName>
    <definedName name="_1849__FDSAUDITLINK__" localSheetId="1" hidden="1">{"fdsup://directions/FAT%20Viewer?VAR:PED=LTM&amp;VAR:AUDIT_MODE=SUMMARY&amp;VAR:PERIOD=FIXED&amp;VAR:AUDIT_ID=00000117&amp;VAR:DATE=20020909&amp;action=UPDATE&amp;creator=factset&amp;DOC_NAME=FAT:FMA_audit_SUMMARY.fat&amp;DISPLAY_STRING=Display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EBITDA&amp;VAR:CHGPERIOD=NA&amp;VAR:FQLFORMULA=FMA_EVAL_EBITDA&amp;VAR:CURRENCY=NA&amp;VAR:P=NA&amp;VAR:V=12.7","19425&amp;VAR:null=.html"}</definedName>
    <definedName name="_1849__FDSAUDITLINK__" hidden="1">{"fdsup://directions/FAT%20Viewer?VAR:PED=LTM&amp;VAR:AUDIT_MODE=SUMMARY&amp;VAR:PERIOD=FIXED&amp;VAR:AUDIT_ID=00000117&amp;VAR:DATE=20020909&amp;action=UPDATE&amp;creator=factset&amp;DOC_NAME=FAT:FMA_audit_SUMMARY.fat&amp;DISPLAY_STRING=Display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EBITDA&amp;VAR:CHGPERIOD=NA&amp;VAR:FQLFORMULA=FMA_EVAL_EBITDA&amp;VAR:CURRENCY=NA&amp;VAR:P=NA&amp;VAR:V=12.7","19425&amp;VAR:null=.html"}</definedName>
    <definedName name="_185__FDSAUDITLINK__" localSheetId="1" hidden="1">{"fdsup://directions/FAT%20Viewer?VAR:PED=LTM&amp;VAR:AUDIT_MODE=SUMMARY&amp;VAR:PERIOD=FIXED&amp;VAR:AUDIT_ID=00000117&amp;VAR:DATE=20090420&amp;action=UPDATE&amp;creator=factset&amp;DOC_NAME=FAT:FMA_audit_SUMMARY.fat&amp;DISPLAY_STRING=Display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EBITDA&amp;VAR:CHGPERIOD=NA&amp;VAR:FQLFORMULA=FMA_EVAL_EBITDA&amp;VAR:CURRENCY=NA&amp;VAR:P=NA&amp;VAR:V=7.79","2531&amp;VAR:null=.html"}</definedName>
    <definedName name="_185__FDSAUDITLINK__" hidden="1">{"fdsup://directions/FAT%20Viewer?VAR:PED=LTM&amp;VAR:AUDIT_MODE=SUMMARY&amp;VAR:PERIOD=FIXED&amp;VAR:AUDIT_ID=00000117&amp;VAR:DATE=20090420&amp;action=UPDATE&amp;creator=factset&amp;DOC_NAME=FAT:FMA_audit_SUMMARY.fat&amp;DISPLAY_STRING=Display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EBITDA&amp;VAR:CHGPERIOD=NA&amp;VAR:FQLFORMULA=FMA_EVAL_EBITDA&amp;VAR:CURRENCY=NA&amp;VAR:P=NA&amp;VAR:V=7.79","2531&amp;VAR:null=.html"}</definedName>
    <definedName name="_1850__FDSAUDITLINK__" localSheetId="1" hidden="1">{"fdsup://directions/FAT%20Viewer?VAR:PED=LTM&amp;VAR:AUDIT_MODE=SUMMARY&amp;VAR:PERIOD=FIXED&amp;VAR:AUDIT_ID=00000117&amp;VAR:DATE=20020906&amp;action=UPDATE&amp;creator=factset&amp;DOC_NAME=FAT:FMA_audit_SUMMARY.fat&amp;DISPLAY_STRING=Display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EBITDA&amp;VAR:CHGPERIOD=NA&amp;VAR:FQLFORMULA=FMA_EVAL_EBITDA&amp;VAR:CURRENCY=NA&amp;VAR:P=NA&amp;VAR:V=12.6","42619&amp;VAR:null=.html"}</definedName>
    <definedName name="_1850__FDSAUDITLINK__" hidden="1">{"fdsup://directions/FAT%20Viewer?VAR:PED=LTM&amp;VAR:AUDIT_MODE=SUMMARY&amp;VAR:PERIOD=FIXED&amp;VAR:AUDIT_ID=00000117&amp;VAR:DATE=20020906&amp;action=UPDATE&amp;creator=factset&amp;DOC_NAME=FAT:FMA_audit_SUMMARY.fat&amp;DISPLAY_STRING=Display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EBITDA&amp;VAR:CHGPERIOD=NA&amp;VAR:FQLFORMULA=FMA_EVAL_EBITDA&amp;VAR:CURRENCY=NA&amp;VAR:P=NA&amp;VAR:V=12.6","42619&amp;VAR:null=.html"}</definedName>
    <definedName name="_1851__FDSAUDITLINK__" localSheetId="1" hidden="1">{"fdsup://directions/FAT%20Viewer?VAR:PED=LTM&amp;VAR:AUDIT_MODE=SUMMARY&amp;VAR:PERIOD=FIXED&amp;VAR:AUDIT_ID=00000117&amp;VAR:DATE=20020905&amp;action=UPDATE&amp;creator=factset&amp;DOC_NAME=FAT:FMA_audit_SUMMARY.fat&amp;DISPLAY_STRING=Display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EBITDA&amp;VAR:CHGPERIOD=NA&amp;VAR:FQLFORMULA=FMA_EVAL_EBITDA&amp;VAR:CURRENCY=NA&amp;VAR:P=NA&amp;VAR:V=12.5","02766&amp;VAR:null=.html"}</definedName>
    <definedName name="_1851__FDSAUDITLINK__" hidden="1">{"fdsup://directions/FAT%20Viewer?VAR:PED=LTM&amp;VAR:AUDIT_MODE=SUMMARY&amp;VAR:PERIOD=FIXED&amp;VAR:AUDIT_ID=00000117&amp;VAR:DATE=20020905&amp;action=UPDATE&amp;creator=factset&amp;DOC_NAME=FAT:FMA_audit_SUMMARY.fat&amp;DISPLAY_STRING=Display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EBITDA&amp;VAR:CHGPERIOD=NA&amp;VAR:FQLFORMULA=FMA_EVAL_EBITDA&amp;VAR:CURRENCY=NA&amp;VAR:P=NA&amp;VAR:V=12.5","02766&amp;VAR:null=.html"}</definedName>
    <definedName name="_1852__FDSAUDITLINK__" localSheetId="1" hidden="1">{"fdsup://directions/FAT%20Viewer?VAR:PED=LTM&amp;VAR:AUDIT_MODE=SUMMARY&amp;VAR:PERIOD=FIXED&amp;VAR:AUDIT_ID=00000117&amp;VAR:DATE=20020904&amp;action=UPDATE&amp;creator=factset&amp;DOC_NAME=FAT:FMA_audit_SUMMARY.fat&amp;DISPLAY_STRING=Display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EBITDA&amp;VAR:CHGPERIOD=NA&amp;VAR:FQLFORMULA=FMA_EVAL_EBITDA&amp;VAR:CURRENCY=NA&amp;VAR:P=NA&amp;VAR:V=12.6","49949&amp;VAR:null=.html"}</definedName>
    <definedName name="_1852__FDSAUDITLINK__" hidden="1">{"fdsup://directions/FAT%20Viewer?VAR:PED=LTM&amp;VAR:AUDIT_MODE=SUMMARY&amp;VAR:PERIOD=FIXED&amp;VAR:AUDIT_ID=00000117&amp;VAR:DATE=20020904&amp;action=UPDATE&amp;creator=factset&amp;DOC_NAME=FAT:FMA_audit_SUMMARY.fat&amp;DISPLAY_STRING=Display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EBITDA&amp;VAR:CHGPERIOD=NA&amp;VAR:FQLFORMULA=FMA_EVAL_EBITDA&amp;VAR:CURRENCY=NA&amp;VAR:P=NA&amp;VAR:V=12.6","49949&amp;VAR:null=.html"}</definedName>
    <definedName name="_1853__FDSAUDITLINK__" localSheetId="1" hidden="1">{"fdsup://directions/FAT%20Viewer?VAR:PED=LTM&amp;VAR:AUDIT_MODE=SUMMARY&amp;VAR:PERIOD=FIXED&amp;VAR:AUDIT_ID=00000117&amp;VAR:DATE=20020903&amp;action=UPDATE&amp;creator=factset&amp;DOC_NAME=FAT:FMA_audit_SUMMARY.fat&amp;DISPLAY_STRING=Display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EBITDA&amp;VAR:CHGPERIOD=NA&amp;VAR:FQLFORMULA=FMA_EVAL_EBITDA&amp;VAR:CURRENCY=NA&amp;VAR:P=NA&amp;VAR:V=12.4","96193&amp;VAR:null=.html"}</definedName>
    <definedName name="_1853__FDSAUDITLINK__" hidden="1">{"fdsup://directions/FAT%20Viewer?VAR:PED=LTM&amp;VAR:AUDIT_MODE=SUMMARY&amp;VAR:PERIOD=FIXED&amp;VAR:AUDIT_ID=00000117&amp;VAR:DATE=20020903&amp;action=UPDATE&amp;creator=factset&amp;DOC_NAME=FAT:FMA_audit_SUMMARY.fat&amp;DISPLAY_STRING=Display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EBITDA&amp;VAR:CHGPERIOD=NA&amp;VAR:FQLFORMULA=FMA_EVAL_EBITDA&amp;VAR:CURRENCY=NA&amp;VAR:P=NA&amp;VAR:V=12.4","96193&amp;VAR:null=.html"}</definedName>
    <definedName name="_1854__FDSAUDITLINK__" localSheetId="1" hidden="1">{"fdsup://directions/FAT%20Viewer?VAR:PED=LTM&amp;VAR:AUDIT_MODE=SUMMARY&amp;VAR:PERIOD=FIXED&amp;VAR:AUDIT_ID=00000117&amp;VAR:DATE=20020830&amp;action=UPDATE&amp;creator=factset&amp;DOC_NAME=FAT:FMA_audit_SUMMARY.fat&amp;DISPLAY_STRING=Display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EBITDA&amp;VAR:CHGPERIOD=NA&amp;VAR:FQLFORMULA=FMA_EVAL_EBITDA&amp;VAR:CURRENCY=NA&amp;VAR:P=NA&amp;VAR:V=12.8","47305&amp;VAR:null=.html"}</definedName>
    <definedName name="_1854__FDSAUDITLINK__" hidden="1">{"fdsup://directions/FAT%20Viewer?VAR:PED=LTM&amp;VAR:AUDIT_MODE=SUMMARY&amp;VAR:PERIOD=FIXED&amp;VAR:AUDIT_ID=00000117&amp;VAR:DATE=20020830&amp;action=UPDATE&amp;creator=factset&amp;DOC_NAME=FAT:FMA_audit_SUMMARY.fat&amp;DISPLAY_STRING=Display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EBITDA&amp;VAR:CHGPERIOD=NA&amp;VAR:FQLFORMULA=FMA_EVAL_EBITDA&amp;VAR:CURRENCY=NA&amp;VAR:P=NA&amp;VAR:V=12.8","47305&amp;VAR:null=.html"}</definedName>
    <definedName name="_1855__FDSAUDITLINK__" localSheetId="1" hidden="1">{"fdsup://directions/FAT%20Viewer?VAR:PED=LTM&amp;VAR:AUDIT_MODE=SUMMARY&amp;VAR:PERIOD=FIXED&amp;VAR:AUDIT_ID=00000117&amp;VAR:DATE=20020829&amp;action=UPDATE&amp;creator=factset&amp;DOC_NAME=FAT:FMA_audit_SUMMARY.fat&amp;DISPLAY_STRING=Display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EBITDA&amp;VAR:CHGPERIOD=NA&amp;VAR:FQLFORMULA=FMA_EVAL_EBITDA&amp;VAR:CURRENCY=NA&amp;VAR:P=NA&amp;VAR:V=12.8","71318&amp;VAR:null=.html"}</definedName>
    <definedName name="_1855__FDSAUDITLINK__" hidden="1">{"fdsup://directions/FAT%20Viewer?VAR:PED=LTM&amp;VAR:AUDIT_MODE=SUMMARY&amp;VAR:PERIOD=FIXED&amp;VAR:AUDIT_ID=00000117&amp;VAR:DATE=20020829&amp;action=UPDATE&amp;creator=factset&amp;DOC_NAME=FAT:FMA_audit_SUMMARY.fat&amp;DISPLAY_STRING=Display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EBITDA&amp;VAR:CHGPERIOD=NA&amp;VAR:FQLFORMULA=FMA_EVAL_EBITDA&amp;VAR:CURRENCY=NA&amp;VAR:P=NA&amp;VAR:V=12.8","71318&amp;VAR:null=.html"}</definedName>
    <definedName name="_1856__FDSAUDITLINK__" localSheetId="1" hidden="1">{"fdsup://directions/FAT%20Viewer?VAR:PED=LTM&amp;VAR:AUDIT_MODE=SUMMARY&amp;VAR:PERIOD=FIXED&amp;VAR:AUDIT_ID=00000117&amp;VAR:DATE=20020828&amp;action=UPDATE&amp;creator=factset&amp;DOC_NAME=FAT:FMA_audit_SUMMARY.fat&amp;DISPLAY_STRING=Display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EBITDA&amp;VAR:CHGPERIOD=NA&amp;VAR:FQLFORMULA=FMA_EVAL_EBITDA&amp;VAR:CURRENCY=NA&amp;VAR:P=NA&amp;VAR:V=12.8","86657&amp;VAR:null=.html"}</definedName>
    <definedName name="_1856__FDSAUDITLINK__" hidden="1">{"fdsup://directions/FAT%20Viewer?VAR:PED=LTM&amp;VAR:AUDIT_MODE=SUMMARY&amp;VAR:PERIOD=FIXED&amp;VAR:AUDIT_ID=00000117&amp;VAR:DATE=20020828&amp;action=UPDATE&amp;creator=factset&amp;DOC_NAME=FAT:FMA_audit_SUMMARY.fat&amp;DISPLAY_STRING=Display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EBITDA&amp;VAR:CHGPERIOD=NA&amp;VAR:FQLFORMULA=FMA_EVAL_EBITDA&amp;VAR:CURRENCY=NA&amp;VAR:P=NA&amp;VAR:V=12.8","86657&amp;VAR:null=.html"}</definedName>
    <definedName name="_1857__FDSAUDITLINK__" localSheetId="1" hidden="1">{"fdsup://directions/FAT%20Viewer?VAR:PED=LTM&amp;VAR:AUDIT_MODE=SUMMARY&amp;VAR:PERIOD=FIXED&amp;VAR:AUDIT_ID=00000117&amp;VAR:DATE=20020827&amp;action=UPDATE&amp;creator=factset&amp;DOC_NAME=FAT:FMA_audit_SUMMARY.fat&amp;DISPLAY_STRING=Display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EBITDA&amp;VAR:CHGPERIOD=NA&amp;VAR:FQLFORMULA=FMA_EVAL_EBITDA&amp;VAR:CURRENCY=NA&amp;VAR:P=NA&amp;VAR:V=13.0","45989&amp;VAR:null=.html"}</definedName>
    <definedName name="_1857__FDSAUDITLINK__" hidden="1">{"fdsup://directions/FAT%20Viewer?VAR:PED=LTM&amp;VAR:AUDIT_MODE=SUMMARY&amp;VAR:PERIOD=FIXED&amp;VAR:AUDIT_ID=00000117&amp;VAR:DATE=20020827&amp;action=UPDATE&amp;creator=factset&amp;DOC_NAME=FAT:FMA_audit_SUMMARY.fat&amp;DISPLAY_STRING=Display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EBITDA&amp;VAR:CHGPERIOD=NA&amp;VAR:FQLFORMULA=FMA_EVAL_EBITDA&amp;VAR:CURRENCY=NA&amp;VAR:P=NA&amp;VAR:V=13.0","45989&amp;VAR:null=.html"}</definedName>
    <definedName name="_1858__FDSAUDITLINK__" localSheetId="1" hidden="1">{"fdsup://directions/FAT%20Viewer?VAR:PED=LTM&amp;VAR:AUDIT_MODE=SUMMARY&amp;VAR:PERIOD=FIXED&amp;VAR:AUDIT_ID=00000117&amp;VAR:DATE=20020826&amp;action=UPDATE&amp;creator=factset&amp;DOC_NAME=FAT:FMA_audit_SUMMARY.fat&amp;DISPLAY_STRING=Display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EBITDA&amp;VAR:CHGPERIOD=NA&amp;VAR:FQLFORMULA=FMA_EVAL_EBITDA&amp;VAR:CURRENCY=NA&amp;VAR:P=NA&amp;VAR:V=13.1","84512&amp;VAR:null=.html"}</definedName>
    <definedName name="_1858__FDSAUDITLINK__" hidden="1">{"fdsup://directions/FAT%20Viewer?VAR:PED=LTM&amp;VAR:AUDIT_MODE=SUMMARY&amp;VAR:PERIOD=FIXED&amp;VAR:AUDIT_ID=00000117&amp;VAR:DATE=20020826&amp;action=UPDATE&amp;creator=factset&amp;DOC_NAME=FAT:FMA_audit_SUMMARY.fat&amp;DISPLAY_STRING=Display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EBITDA&amp;VAR:CHGPERIOD=NA&amp;VAR:FQLFORMULA=FMA_EVAL_EBITDA&amp;VAR:CURRENCY=NA&amp;VAR:P=NA&amp;VAR:V=13.1","84512&amp;VAR:null=.html"}</definedName>
    <definedName name="_1859__FDSAUDITLINK__" localSheetId="1" hidden="1">{"fdsup://directions/FAT%20Viewer?VAR:PED=LTM&amp;VAR:AUDIT_MODE=SUMMARY&amp;VAR:PERIOD=FIXED&amp;VAR:AUDIT_ID=00000117&amp;VAR:DATE=20020823&amp;action=UPDATE&amp;creator=factset&amp;DOC_NAME=FAT:FMA_audit_SUMMARY.fat&amp;DISPLAY_STRING=Display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EBITDA&amp;VAR:CHGPERIOD=NA&amp;VAR:FQLFORMULA=FMA_EVAL_EBITDA&amp;VAR:CURRENCY=NA&amp;VAR:P=NA&amp;VAR:V=13.1","28746&amp;VAR:null=.html"}</definedName>
    <definedName name="_1859__FDSAUDITLINK__" hidden="1">{"fdsup://directions/FAT%20Viewer?VAR:PED=LTM&amp;VAR:AUDIT_MODE=SUMMARY&amp;VAR:PERIOD=FIXED&amp;VAR:AUDIT_ID=00000117&amp;VAR:DATE=20020823&amp;action=UPDATE&amp;creator=factset&amp;DOC_NAME=FAT:FMA_audit_SUMMARY.fat&amp;DISPLAY_STRING=Display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EBITDA&amp;VAR:CHGPERIOD=NA&amp;VAR:FQLFORMULA=FMA_EVAL_EBITDA&amp;VAR:CURRENCY=NA&amp;VAR:P=NA&amp;VAR:V=13.1","28746&amp;VAR:null=.html"}</definedName>
    <definedName name="_186__FDSAUDITLINK__" localSheetId="1" hidden="1">{"fdsup://directions/FAT%20Viewer?VAR:PED=LTM&amp;VAR:AUDIT_MODE=SUMMARY&amp;VAR:PERIOD=FIXED&amp;VAR:AUDIT_ID=00000117&amp;VAR:DATE=20090417&amp;action=UPDATE&amp;creator=factset&amp;DOC_NAME=FAT:FMA_audit_SUMMARY.fat&amp;DISPLAY_STRING=Display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EBITDA&amp;VAR:CHGPERIOD=NA&amp;VAR:FQLFORMULA=FMA_EVAL_EBITDA&amp;VAR:CURRENCY=NA&amp;VAR:P=NA&amp;VAR:V=7.99","4210&amp;VAR:null=.html"}</definedName>
    <definedName name="_186__FDSAUDITLINK__" hidden="1">{"fdsup://directions/FAT%20Viewer?VAR:PED=LTM&amp;VAR:AUDIT_MODE=SUMMARY&amp;VAR:PERIOD=FIXED&amp;VAR:AUDIT_ID=00000117&amp;VAR:DATE=20090417&amp;action=UPDATE&amp;creator=factset&amp;DOC_NAME=FAT:FMA_audit_SUMMARY.fat&amp;DISPLAY_STRING=Display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EBITDA&amp;VAR:CHGPERIOD=NA&amp;VAR:FQLFORMULA=FMA_EVAL_EBITDA&amp;VAR:CURRENCY=NA&amp;VAR:P=NA&amp;VAR:V=7.99","4210&amp;VAR:null=.html"}</definedName>
    <definedName name="_1860__FDSAUDITLINK__" localSheetId="1" hidden="1">{"fdsup://directions/FAT%20Viewer?VAR:PED=LTM&amp;VAR:AUDIT_MODE=SUMMARY&amp;VAR:PERIOD=FIXED&amp;VAR:AUDIT_ID=00000117&amp;VAR:DATE=20020822&amp;action=UPDATE&amp;creator=factset&amp;DOC_NAME=FAT:FMA_audit_SUMMARY.fat&amp;DISPLAY_STRING=Display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EBITDA&amp;VAR:CHGPERIOD=NA&amp;VAR:FQLFORMULA=FMA_EVAL_EBITDA&amp;VAR:CURRENCY=NA&amp;VAR:P=NA&amp;VAR:V=13.3","29299&amp;VAR:null=.html"}</definedName>
    <definedName name="_1860__FDSAUDITLINK__" hidden="1">{"fdsup://directions/FAT%20Viewer?VAR:PED=LTM&amp;VAR:AUDIT_MODE=SUMMARY&amp;VAR:PERIOD=FIXED&amp;VAR:AUDIT_ID=00000117&amp;VAR:DATE=20020822&amp;action=UPDATE&amp;creator=factset&amp;DOC_NAME=FAT:FMA_audit_SUMMARY.fat&amp;DISPLAY_STRING=Display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EBITDA&amp;VAR:CHGPERIOD=NA&amp;VAR:FQLFORMULA=FMA_EVAL_EBITDA&amp;VAR:CURRENCY=NA&amp;VAR:P=NA&amp;VAR:V=13.3","29299&amp;VAR:null=.html"}</definedName>
    <definedName name="_1861__FDSAUDITLINK__" localSheetId="1" hidden="1">{"fdsup://directions/FAT%20Viewer?VAR:PED=LTM&amp;VAR:AUDIT_MODE=SUMMARY&amp;VAR:PERIOD=FIXED&amp;VAR:AUDIT_ID=00000117&amp;VAR:DATE=20020821&amp;action=UPDATE&amp;creator=factset&amp;DOC_NAME=FAT:FMA_audit_SUMMARY.fat&amp;DISPLAY_STRING=Display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EBITDA&amp;VAR:CHGPERIOD=NA&amp;VAR:FQLFORMULA=FMA_EVAL_EBITDA&amp;VAR:CURRENCY=NA&amp;VAR:P=NA&amp;VAR:V=13.2","06560&amp;VAR:null=.html"}</definedName>
    <definedName name="_1861__FDSAUDITLINK__" hidden="1">{"fdsup://directions/FAT%20Viewer?VAR:PED=LTM&amp;VAR:AUDIT_MODE=SUMMARY&amp;VAR:PERIOD=FIXED&amp;VAR:AUDIT_ID=00000117&amp;VAR:DATE=20020821&amp;action=UPDATE&amp;creator=factset&amp;DOC_NAME=FAT:FMA_audit_SUMMARY.fat&amp;DISPLAY_STRING=Display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EBITDA&amp;VAR:CHGPERIOD=NA&amp;VAR:FQLFORMULA=FMA_EVAL_EBITDA&amp;VAR:CURRENCY=NA&amp;VAR:P=NA&amp;VAR:V=13.2","06560&amp;VAR:null=.html"}</definedName>
    <definedName name="_1862__FDSAUDITLINK__" localSheetId="1" hidden="1">{"fdsup://directions/FAT%20Viewer?VAR:PED=LTM&amp;VAR:AUDIT_MODE=SUMMARY&amp;VAR:PERIOD=FIXED&amp;VAR:AUDIT_ID=00000117&amp;VAR:DATE=20020820&amp;action=UPDATE&amp;creator=factset&amp;DOC_NAME=FAT:FMA_audit_SUMMARY.fat&amp;DISPLAY_STRING=Display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EBITDA&amp;VAR:CHGPERIOD=NA&amp;VAR:FQLFORMULA=FMA_EVAL_EBITDA&amp;VAR:CURRENCY=NA&amp;VAR:P=NA&amp;VAR:V=13.0","86763&amp;VAR:null=.html"}</definedName>
    <definedName name="_1862__FDSAUDITLINK__" hidden="1">{"fdsup://directions/FAT%20Viewer?VAR:PED=LTM&amp;VAR:AUDIT_MODE=SUMMARY&amp;VAR:PERIOD=FIXED&amp;VAR:AUDIT_ID=00000117&amp;VAR:DATE=20020820&amp;action=UPDATE&amp;creator=factset&amp;DOC_NAME=FAT:FMA_audit_SUMMARY.fat&amp;DISPLAY_STRING=Display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EBITDA&amp;VAR:CHGPERIOD=NA&amp;VAR:FQLFORMULA=FMA_EVAL_EBITDA&amp;VAR:CURRENCY=NA&amp;VAR:P=NA&amp;VAR:V=13.0","86763&amp;VAR:null=.html"}</definedName>
    <definedName name="_1863__FDSAUDITLINK__" localSheetId="1" hidden="1">{"fdsup://directions/FAT%20Viewer?VAR:PED=LTM&amp;VAR:AUDIT_MODE=SUMMARY&amp;VAR:PERIOD=FIXED&amp;VAR:AUDIT_ID=00000117&amp;VAR:DATE=20020819&amp;action=UPDATE&amp;creator=factset&amp;DOC_NAME=FAT:FMA_audit_SUMMARY.fat&amp;DISPLAY_STRING=Display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EBITDA&amp;VAR:CHGPERIOD=NA&amp;VAR:FQLFORMULA=FMA_EVAL_EBITDA&amp;VAR:CURRENCY=NA&amp;VAR:P=NA&amp;VAR:V=13.2","20711&amp;VAR:null=.html"}</definedName>
    <definedName name="_1863__FDSAUDITLINK__" hidden="1">{"fdsup://directions/FAT%20Viewer?VAR:PED=LTM&amp;VAR:AUDIT_MODE=SUMMARY&amp;VAR:PERIOD=FIXED&amp;VAR:AUDIT_ID=00000117&amp;VAR:DATE=20020819&amp;action=UPDATE&amp;creator=factset&amp;DOC_NAME=FAT:FMA_audit_SUMMARY.fat&amp;DISPLAY_STRING=Display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EBITDA&amp;VAR:CHGPERIOD=NA&amp;VAR:FQLFORMULA=FMA_EVAL_EBITDA&amp;VAR:CURRENCY=NA&amp;VAR:P=NA&amp;VAR:V=13.2","20711&amp;VAR:null=.html"}</definedName>
    <definedName name="_1864__FDSAUDITLINK__" localSheetId="1" hidden="1">{"fdsup://directions/FAT%20Viewer?VAR:PED=LTM&amp;VAR:AUDIT_MODE=SUMMARY&amp;VAR:PERIOD=FIXED&amp;VAR:AUDIT_ID=00000117&amp;VAR:DATE=20020816&amp;action=UPDATE&amp;creator=factset&amp;DOC_NAME=FAT:FMA_audit_SUMMARY.fat&amp;DISPLAY_STRING=Display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EBITDA&amp;VAR:CHGPERIOD=NA&amp;VAR:FQLFORMULA=FMA_EVAL_EBITDA&amp;VAR:CURRENCY=NA&amp;VAR:P=NA&amp;VAR:V=13.0","20014&amp;VAR:null=.html"}</definedName>
    <definedName name="_1864__FDSAUDITLINK__" hidden="1">{"fdsup://directions/FAT%20Viewer?VAR:PED=LTM&amp;VAR:AUDIT_MODE=SUMMARY&amp;VAR:PERIOD=FIXED&amp;VAR:AUDIT_ID=00000117&amp;VAR:DATE=20020816&amp;action=UPDATE&amp;creator=factset&amp;DOC_NAME=FAT:FMA_audit_SUMMARY.fat&amp;DISPLAY_STRING=Display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EBITDA&amp;VAR:CHGPERIOD=NA&amp;VAR:FQLFORMULA=FMA_EVAL_EBITDA&amp;VAR:CURRENCY=NA&amp;VAR:P=NA&amp;VAR:V=13.0","20014&amp;VAR:null=.html"}</definedName>
    <definedName name="_1865__FDSAUDITLINK__" localSheetId="1" hidden="1">{"fdsup://directions/FAT%20Viewer?VAR:PED=LTM&amp;VAR:AUDIT_MODE=SUMMARY&amp;VAR:PERIOD=FIXED&amp;VAR:AUDIT_ID=00000117&amp;VAR:DATE=20020815&amp;action=UPDATE&amp;creator=factset&amp;DOC_NAME=FAT:FMA_audit_SUMMARY.fat&amp;DISPLAY_STRING=Display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EBITDA&amp;VAR:CHGPERIOD=NA&amp;VAR:FQLFORMULA=FMA_EVAL_EBITDA&amp;VAR:CURRENCY=NA&amp;VAR:P=NA&amp;VAR:V=13.0","23537&amp;VAR:null=.html"}</definedName>
    <definedName name="_1865__FDSAUDITLINK__" hidden="1">{"fdsup://directions/FAT%20Viewer?VAR:PED=LTM&amp;VAR:AUDIT_MODE=SUMMARY&amp;VAR:PERIOD=FIXED&amp;VAR:AUDIT_ID=00000117&amp;VAR:DATE=20020815&amp;action=UPDATE&amp;creator=factset&amp;DOC_NAME=FAT:FMA_audit_SUMMARY.fat&amp;DISPLAY_STRING=Display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EBITDA&amp;VAR:CHGPERIOD=NA&amp;VAR:FQLFORMULA=FMA_EVAL_EBITDA&amp;VAR:CURRENCY=NA&amp;VAR:P=NA&amp;VAR:V=13.0","23537&amp;VAR:null=.html"}</definedName>
    <definedName name="_1866__FDSAUDITLINK__" localSheetId="1" hidden="1">{"fdsup://directions/FAT%20Viewer?VAR:PED=LTM&amp;VAR:AUDIT_MODE=SUMMARY&amp;VAR:PERIOD=FIXED&amp;VAR:AUDIT_ID=00000117&amp;VAR:DATE=20020814&amp;action=UPDATE&amp;creator=factset&amp;DOC_NAME=FAT:FMA_audit_SUMMARY.fat&amp;DISPLAY_STRING=Display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EBITDA&amp;VAR:CHGPERIOD=NA&amp;VAR:FQLFORMULA=FMA_EVAL_EBITDA&amp;VAR:CURRENCY=NA&amp;VAR:P=NA&amp;VAR:V=12.9","27416&amp;VAR:null=.html"}</definedName>
    <definedName name="_1866__FDSAUDITLINK__" hidden="1">{"fdsup://directions/FAT%20Viewer?VAR:PED=LTM&amp;VAR:AUDIT_MODE=SUMMARY&amp;VAR:PERIOD=FIXED&amp;VAR:AUDIT_ID=00000117&amp;VAR:DATE=20020814&amp;action=UPDATE&amp;creator=factset&amp;DOC_NAME=FAT:FMA_audit_SUMMARY.fat&amp;DISPLAY_STRING=Display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EBITDA&amp;VAR:CHGPERIOD=NA&amp;VAR:FQLFORMULA=FMA_EVAL_EBITDA&amp;VAR:CURRENCY=NA&amp;VAR:P=NA&amp;VAR:V=12.9","27416&amp;VAR:null=.html"}</definedName>
    <definedName name="_1867__FDSAUDITLINK__" localSheetId="1" hidden="1">{"fdsup://directions/FAT%20Viewer?VAR:PED=LTM&amp;VAR:AUDIT_MODE=SUMMARY&amp;VAR:PERIOD=FIXED&amp;VAR:AUDIT_ID=00000117&amp;VAR:DATE=20020813&amp;action=UPDATE&amp;creator=factset&amp;DOC_NAME=FAT:FMA_audit_SUMMARY.fat&amp;DISPLAY_STRING=Display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EBITDA&amp;VAR:CHGPERIOD=NA&amp;VAR:FQLFORMULA=FMA_EVAL_EBITDA&amp;VAR:CURRENCY=NA&amp;VAR:P=NA&amp;VAR:V=12.5","94598&amp;VAR:null=.html"}</definedName>
    <definedName name="_1867__FDSAUDITLINK__" hidden="1">{"fdsup://directions/FAT%20Viewer?VAR:PED=LTM&amp;VAR:AUDIT_MODE=SUMMARY&amp;VAR:PERIOD=FIXED&amp;VAR:AUDIT_ID=00000117&amp;VAR:DATE=20020813&amp;action=UPDATE&amp;creator=factset&amp;DOC_NAME=FAT:FMA_audit_SUMMARY.fat&amp;DISPLAY_STRING=Display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EBITDA&amp;VAR:CHGPERIOD=NA&amp;VAR:FQLFORMULA=FMA_EVAL_EBITDA&amp;VAR:CURRENCY=NA&amp;VAR:P=NA&amp;VAR:V=12.5","94598&amp;VAR:null=.html"}</definedName>
    <definedName name="_1868__FDSAUDITLINK__" localSheetId="1" hidden="1">{"fdsup://directions/FAT%20Viewer?VAR:PED=LTM&amp;VAR:AUDIT_MODE=SUMMARY&amp;VAR:PERIOD=FIXED&amp;VAR:AUDIT_ID=00000117&amp;VAR:DATE=20020812&amp;action=UPDATE&amp;creator=factset&amp;DOC_NAME=FAT:FMA_audit_SUMMARY.fat&amp;DISPLAY_STRING=Display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EBITDA&amp;VAR:CHGPERIOD=NA&amp;VAR:FQLFORMULA=FMA_EVAL_EBITDA&amp;VAR:CURRENCY=NA&amp;VAR:P=NA&amp;VAR:V=12.7","77477&amp;VAR:null=.html"}</definedName>
    <definedName name="_1868__FDSAUDITLINK__" hidden="1">{"fdsup://directions/FAT%20Viewer?VAR:PED=LTM&amp;VAR:AUDIT_MODE=SUMMARY&amp;VAR:PERIOD=FIXED&amp;VAR:AUDIT_ID=00000117&amp;VAR:DATE=20020812&amp;action=UPDATE&amp;creator=factset&amp;DOC_NAME=FAT:FMA_audit_SUMMARY.fat&amp;DISPLAY_STRING=Display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EBITDA&amp;VAR:CHGPERIOD=NA&amp;VAR:FQLFORMULA=FMA_EVAL_EBITDA&amp;VAR:CURRENCY=NA&amp;VAR:P=NA&amp;VAR:V=12.7","77477&amp;VAR:null=.html"}</definedName>
    <definedName name="_1869__FDSAUDITLINK__" localSheetId="1" hidden="1">{"fdsup://directions/FAT%20Viewer?VAR:PED=LTM&amp;VAR:AUDIT_MODE=SUMMARY&amp;VAR:PERIOD=FIXED&amp;VAR:AUDIT_ID=00000117&amp;VAR:DATE=20020809&amp;action=UPDATE&amp;creator=factset&amp;DOC_NAME=FAT:FMA_audit_SUMMARY.fat&amp;DISPLAY_STRING=Display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EBITDA&amp;VAR:CHGPERIOD=NA&amp;VAR:FQLFORMULA=FMA_EVAL_EBITDA&amp;VAR:CURRENCY=NA&amp;VAR:P=NA&amp;VAR:V=12.7","39669&amp;VAR:null=.html"}</definedName>
    <definedName name="_1869__FDSAUDITLINK__" hidden="1">{"fdsup://directions/FAT%20Viewer?VAR:PED=LTM&amp;VAR:AUDIT_MODE=SUMMARY&amp;VAR:PERIOD=FIXED&amp;VAR:AUDIT_ID=00000117&amp;VAR:DATE=20020809&amp;action=UPDATE&amp;creator=factset&amp;DOC_NAME=FAT:FMA_audit_SUMMARY.fat&amp;DISPLAY_STRING=Display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EBITDA&amp;VAR:CHGPERIOD=NA&amp;VAR:FQLFORMULA=FMA_EVAL_EBITDA&amp;VAR:CURRENCY=NA&amp;VAR:P=NA&amp;VAR:V=12.7","39669&amp;VAR:null=.html"}</definedName>
    <definedName name="_187__FDSAUDITLINK__" localSheetId="1" hidden="1">{"fdsup://directions/FAT%20Viewer?VAR:PED=LTM&amp;VAR:AUDIT_MODE=SUMMARY&amp;VAR:PERIOD=FIXED&amp;VAR:AUDIT_ID=00000117&amp;VAR:DATE=20090416&amp;action=UPDATE&amp;creator=factset&amp;DOC_NAME=FAT:FMA_audit_SUMMARY.fat&amp;DISPLAY_STRING=Display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EBITDA&amp;VAR:CHGPERIOD=NA&amp;VAR:FQLFORMULA=FMA_EVAL_EBITDA&amp;VAR:CURRENCY=NA&amp;VAR:P=NA&amp;VAR:V=7.97","0963&amp;VAR:null=.html"}</definedName>
    <definedName name="_187__FDSAUDITLINK__" hidden="1">{"fdsup://directions/FAT%20Viewer?VAR:PED=LTM&amp;VAR:AUDIT_MODE=SUMMARY&amp;VAR:PERIOD=FIXED&amp;VAR:AUDIT_ID=00000117&amp;VAR:DATE=20090416&amp;action=UPDATE&amp;creator=factset&amp;DOC_NAME=FAT:FMA_audit_SUMMARY.fat&amp;DISPLAY_STRING=Display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EBITDA&amp;VAR:CHGPERIOD=NA&amp;VAR:FQLFORMULA=FMA_EVAL_EBITDA&amp;VAR:CURRENCY=NA&amp;VAR:P=NA&amp;VAR:V=7.97","0963&amp;VAR:null=.html"}</definedName>
    <definedName name="_1870__FDSAUDITLINK__" localSheetId="1" hidden="1">{"fdsup://directions/FAT%20Viewer?VAR:PED=LTM&amp;VAR:AUDIT_MODE=SUMMARY&amp;VAR:PERIOD=FIXED&amp;VAR:AUDIT_ID=00000117&amp;VAR:DATE=20020808&amp;action=UPDATE&amp;creator=factset&amp;DOC_NAME=FAT:FMA_audit_SUMMARY.fat&amp;DISPLAY_STRING=Display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EBITDA&amp;VAR:CHGPERIOD=NA&amp;VAR:FQLFORMULA=FMA_EVAL_EBITDA&amp;VAR:CURRENCY=NA&amp;VAR:P=NA&amp;VAR:V=12.7","19416&amp;VAR:null=.html"}</definedName>
    <definedName name="_1870__FDSAUDITLINK__" hidden="1">{"fdsup://directions/FAT%20Viewer?VAR:PED=LTM&amp;VAR:AUDIT_MODE=SUMMARY&amp;VAR:PERIOD=FIXED&amp;VAR:AUDIT_ID=00000117&amp;VAR:DATE=20020808&amp;action=UPDATE&amp;creator=factset&amp;DOC_NAME=FAT:FMA_audit_SUMMARY.fat&amp;DISPLAY_STRING=Display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EBITDA&amp;VAR:CHGPERIOD=NA&amp;VAR:FQLFORMULA=FMA_EVAL_EBITDA&amp;VAR:CURRENCY=NA&amp;VAR:P=NA&amp;VAR:V=12.7","19416&amp;VAR:null=.html"}</definedName>
    <definedName name="_1871__FDSAUDITLINK__" localSheetId="1" hidden="1">{"fdsup://directions/FAT%20Viewer?VAR:PED=LTM&amp;VAR:AUDIT_MODE=SUMMARY&amp;VAR:PERIOD=FIXED&amp;VAR:AUDIT_ID=00000117&amp;VAR:DATE=20020807&amp;action=UPDATE&amp;creator=factset&amp;DOC_NAME=FAT:FMA_audit_SUMMARY.fat&amp;DISPLAY_STRING=Display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EBITDA&amp;VAR:CHGPERIOD=NA&amp;VAR:FQLFORMULA=FMA_EVAL_EBITDA&amp;VAR:CURRENCY=NA&amp;VAR:P=NA&amp;VAR:V=12.4","73284&amp;VAR:null=.html"}</definedName>
    <definedName name="_1871__FDSAUDITLINK__" hidden="1">{"fdsup://directions/FAT%20Viewer?VAR:PED=LTM&amp;VAR:AUDIT_MODE=SUMMARY&amp;VAR:PERIOD=FIXED&amp;VAR:AUDIT_ID=00000117&amp;VAR:DATE=20020807&amp;action=UPDATE&amp;creator=factset&amp;DOC_NAME=FAT:FMA_audit_SUMMARY.fat&amp;DISPLAY_STRING=Display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EBITDA&amp;VAR:CHGPERIOD=NA&amp;VAR:FQLFORMULA=FMA_EVAL_EBITDA&amp;VAR:CURRENCY=NA&amp;VAR:P=NA&amp;VAR:V=12.4","73284&amp;VAR:null=.html"}</definedName>
    <definedName name="_1872__FDSAUDITLINK__" localSheetId="1" hidden="1">{"fdsup://directions/FAT%20Viewer?VAR:PED=LTM&amp;VAR:AUDIT_MODE=SUMMARY&amp;VAR:PERIOD=FIXED&amp;VAR:AUDIT_ID=00000117&amp;VAR:DATE=20020806&amp;action=UPDATE&amp;creator=factset&amp;DOC_NAME=FAT:FMA_audit_SUMMARY.fat&amp;DISPLAY_STRING=Display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EBITDA&amp;VAR:CHGPERIOD=NA&amp;VAR:FQLFORMULA=FMA_EVAL_EBITDA&amp;VAR:CURRENCY=NA&amp;VAR:P=NA&amp;VAR:V=12.3","00004&amp;VAR:null=.html"}</definedName>
    <definedName name="_1872__FDSAUDITLINK__" hidden="1">{"fdsup://directions/FAT%20Viewer?VAR:PED=LTM&amp;VAR:AUDIT_MODE=SUMMARY&amp;VAR:PERIOD=FIXED&amp;VAR:AUDIT_ID=00000117&amp;VAR:DATE=20020806&amp;action=UPDATE&amp;creator=factset&amp;DOC_NAME=FAT:FMA_audit_SUMMARY.fat&amp;DISPLAY_STRING=Display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EBITDA&amp;VAR:CHGPERIOD=NA&amp;VAR:FQLFORMULA=FMA_EVAL_EBITDA&amp;VAR:CURRENCY=NA&amp;VAR:P=NA&amp;VAR:V=12.3","00004&amp;VAR:null=.html"}</definedName>
    <definedName name="_1873__FDSAUDITLINK__" localSheetId="1" hidden="1">{"fdsup://directions/FAT%20Viewer?VAR:PED=LTM&amp;VAR:AUDIT_MODE=SUMMARY&amp;VAR:PERIOD=FIXED&amp;VAR:AUDIT_ID=00000117&amp;VAR:DATE=20020805&amp;action=UPDATE&amp;creator=factset&amp;DOC_NAME=FAT:FMA_audit_SUMMARY.fat&amp;DISPLAY_STRING=Display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EBITDA&amp;VAR:CHGPERIOD=NA&amp;VAR:FQLFORMULA=FMA_EVAL_EBITDA&amp;VAR:CURRENCY=NA&amp;VAR:P=NA&amp;VAR:V=12.0","66938&amp;VAR:null=.html"}</definedName>
    <definedName name="_1873__FDSAUDITLINK__" hidden="1">{"fdsup://directions/FAT%20Viewer?VAR:PED=LTM&amp;VAR:AUDIT_MODE=SUMMARY&amp;VAR:PERIOD=FIXED&amp;VAR:AUDIT_ID=00000117&amp;VAR:DATE=20020805&amp;action=UPDATE&amp;creator=factset&amp;DOC_NAME=FAT:FMA_audit_SUMMARY.fat&amp;DISPLAY_STRING=Display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EBITDA&amp;VAR:CHGPERIOD=NA&amp;VAR:FQLFORMULA=FMA_EVAL_EBITDA&amp;VAR:CURRENCY=NA&amp;VAR:P=NA&amp;VAR:V=12.0","66938&amp;VAR:null=.html"}</definedName>
    <definedName name="_1874__FDSAUDITLINK__" localSheetId="1" hidden="1">{"fdsup://directions/FAT%20Viewer?VAR:PED=LTM&amp;VAR:AUDIT_MODE=SUMMARY&amp;VAR:PERIOD=FIXED&amp;VAR:AUDIT_ID=00000117&amp;VAR:DATE=20020802&amp;action=UPDATE&amp;creator=factset&amp;DOC_NAME=FAT:FMA_audit_SUMMARY.fat&amp;DISPLAY_STRING=Display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EBITDA&amp;VAR:CHGPERIOD=NA&amp;VAR:FQLFORMULA=FMA_EVAL_EBITDA&amp;VAR:CURRENCY=NA&amp;VAR:P=NA&amp;VAR:V=12.3","49441&amp;VAR:null=.html"}</definedName>
    <definedName name="_1874__FDSAUDITLINK__" hidden="1">{"fdsup://directions/FAT%20Viewer?VAR:PED=LTM&amp;VAR:AUDIT_MODE=SUMMARY&amp;VAR:PERIOD=FIXED&amp;VAR:AUDIT_ID=00000117&amp;VAR:DATE=20020802&amp;action=UPDATE&amp;creator=factset&amp;DOC_NAME=FAT:FMA_audit_SUMMARY.fat&amp;DISPLAY_STRING=Display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EBITDA&amp;VAR:CHGPERIOD=NA&amp;VAR:FQLFORMULA=FMA_EVAL_EBITDA&amp;VAR:CURRENCY=NA&amp;VAR:P=NA&amp;VAR:V=12.3","49441&amp;VAR:null=.html"}</definedName>
    <definedName name="_1875__FDSAUDITLINK__" localSheetId="1" hidden="1">{"fdsup://directions/FAT%20Viewer?VAR:PED=LTM&amp;VAR:AUDIT_MODE=SUMMARY&amp;VAR:PERIOD=FIXED&amp;VAR:AUDIT_ID=00000117&amp;VAR:DATE=20020801&amp;action=UPDATE&amp;creator=factset&amp;DOC_NAME=FAT:FMA_audit_SUMMARY.fat&amp;DISPLAY_STRING=Display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EBITDA&amp;VAR:CHGPERIOD=NA&amp;VAR:FQLFORMULA=FMA_EVAL_EBITDA&amp;VAR:CURRENCY=NA&amp;VAR:P=NA&amp;VAR:V=12.5","26322&amp;VAR:null=.html"}</definedName>
    <definedName name="_1875__FDSAUDITLINK__" hidden="1">{"fdsup://directions/FAT%20Viewer?VAR:PED=LTM&amp;VAR:AUDIT_MODE=SUMMARY&amp;VAR:PERIOD=FIXED&amp;VAR:AUDIT_ID=00000117&amp;VAR:DATE=20020801&amp;action=UPDATE&amp;creator=factset&amp;DOC_NAME=FAT:FMA_audit_SUMMARY.fat&amp;DISPLAY_STRING=Display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EBITDA&amp;VAR:CHGPERIOD=NA&amp;VAR:FQLFORMULA=FMA_EVAL_EBITDA&amp;VAR:CURRENCY=NA&amp;VAR:P=NA&amp;VAR:V=12.5","26322&amp;VAR:null=.html"}</definedName>
    <definedName name="_1876__FDSAUDITLINK__" localSheetId="1" hidden="1">{"fdsup://directions/FAT%20Viewer?VAR:PED=LTM&amp;VAR:AUDIT_MODE=SUMMARY&amp;VAR:PERIOD=FIXED&amp;VAR:AUDIT_ID=00000117&amp;VAR:DATE=20020731&amp;action=UPDATE&amp;creator=factset&amp;DOC_NAME=FAT:FMA_audit_SUMMARY.fat&amp;DISPLAY_STRING=Display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EBITDA&amp;VAR:CHGPERIOD=NA&amp;VAR:FQLFORMULA=FMA_EVAL_EBITDA&amp;VAR:CURRENCY=NA&amp;VAR:P=NA&amp;VAR:V=12.7","92553&amp;VAR:null=.html"}</definedName>
    <definedName name="_1876__FDSAUDITLINK__" hidden="1">{"fdsup://directions/FAT%20Viewer?VAR:PED=LTM&amp;VAR:AUDIT_MODE=SUMMARY&amp;VAR:PERIOD=FIXED&amp;VAR:AUDIT_ID=00000117&amp;VAR:DATE=20020731&amp;action=UPDATE&amp;creator=factset&amp;DOC_NAME=FAT:FMA_audit_SUMMARY.fat&amp;DISPLAY_STRING=Display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EBITDA&amp;VAR:CHGPERIOD=NA&amp;VAR:FQLFORMULA=FMA_EVAL_EBITDA&amp;VAR:CURRENCY=NA&amp;VAR:P=NA&amp;VAR:V=12.7","92553&amp;VAR:null=.html"}</definedName>
    <definedName name="_1877__FDSAUDITLINK__" localSheetId="1" hidden="1">{"fdsup://directions/FAT%20Viewer?VAR:PED=LTM&amp;VAR:AUDIT_MODE=SUMMARY&amp;VAR:PERIOD=FIXED&amp;VAR:AUDIT_ID=00000117&amp;VAR:DATE=20020730&amp;action=UPDATE&amp;creator=factset&amp;DOC_NAME=FAT:FMA_audit_SUMMARY.fat&amp;DISPLAY_STRING=Display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EBITDA&amp;VAR:CHGPERIOD=NA&amp;VAR:FQLFORMULA=FMA_EVAL_EBITDA&amp;VAR:CURRENCY=NA&amp;VAR:P=NA&amp;VAR:V=12.7","00295&amp;VAR:null=.html"}</definedName>
    <definedName name="_1877__FDSAUDITLINK__" hidden="1">{"fdsup://directions/FAT%20Viewer?VAR:PED=LTM&amp;VAR:AUDIT_MODE=SUMMARY&amp;VAR:PERIOD=FIXED&amp;VAR:AUDIT_ID=00000117&amp;VAR:DATE=20020730&amp;action=UPDATE&amp;creator=factset&amp;DOC_NAME=FAT:FMA_audit_SUMMARY.fat&amp;DISPLAY_STRING=Display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EBITDA&amp;VAR:CHGPERIOD=NA&amp;VAR:FQLFORMULA=FMA_EVAL_EBITDA&amp;VAR:CURRENCY=NA&amp;VAR:P=NA&amp;VAR:V=12.7","00295&amp;VAR:null=.html"}</definedName>
    <definedName name="_1878__FDSAUDITLINK__" localSheetId="1" hidden="1">{"fdsup://directions/FAT%20Viewer?VAR:PED=LTM&amp;VAR:AUDIT_MODE=SUMMARY&amp;VAR:PERIOD=FIXED&amp;VAR:AUDIT_ID=00000117&amp;VAR:DATE=20020729&amp;action=UPDATE&amp;creator=factset&amp;DOC_NAME=FAT:FMA_audit_SUMMARY.fat&amp;DISPLAY_STRING=Display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EBITDA&amp;VAR:CHGPERIOD=NA&amp;VAR:FQLFORMULA=FMA_EVAL_EBITDA&amp;VAR:CURRENCY=NA&amp;VAR:P=NA&amp;VAR:V=12.6","55874&amp;VAR:null=.html"}</definedName>
    <definedName name="_1878__FDSAUDITLINK__" hidden="1">{"fdsup://directions/FAT%20Viewer?VAR:PED=LTM&amp;VAR:AUDIT_MODE=SUMMARY&amp;VAR:PERIOD=FIXED&amp;VAR:AUDIT_ID=00000117&amp;VAR:DATE=20020729&amp;action=UPDATE&amp;creator=factset&amp;DOC_NAME=FAT:FMA_audit_SUMMARY.fat&amp;DISPLAY_STRING=Display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EBITDA&amp;VAR:CHGPERIOD=NA&amp;VAR:FQLFORMULA=FMA_EVAL_EBITDA&amp;VAR:CURRENCY=NA&amp;VAR:P=NA&amp;VAR:V=12.6","55874&amp;VAR:null=.html"}</definedName>
    <definedName name="_1879__FDSAUDITLINK__" localSheetId="1" hidden="1">{"fdsup://directions/FAT%20Viewer?VAR:PED=LTM&amp;VAR:AUDIT_MODE=SUMMARY&amp;VAR:PERIOD=FIXED&amp;VAR:AUDIT_ID=00000117&amp;VAR:DATE=20020726&amp;action=UPDATE&amp;creator=factset&amp;DOC_NAME=FAT:FMA_audit_SUMMARY.fat&amp;DISPLAY_STRING=Display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EBITDA&amp;VAR:CHGPERIOD=NA&amp;VAR:FQLFORMULA=FMA_EVAL_EBITDA&amp;VAR:CURRENCY=NA&amp;VAR:P=NA&amp;VAR:V=12.2","46924&amp;VAR:null=.html"}</definedName>
    <definedName name="_1879__FDSAUDITLINK__" hidden="1">{"fdsup://directions/FAT%20Viewer?VAR:PED=LTM&amp;VAR:AUDIT_MODE=SUMMARY&amp;VAR:PERIOD=FIXED&amp;VAR:AUDIT_ID=00000117&amp;VAR:DATE=20020726&amp;action=UPDATE&amp;creator=factset&amp;DOC_NAME=FAT:FMA_audit_SUMMARY.fat&amp;DISPLAY_STRING=Display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EBITDA&amp;VAR:CHGPERIOD=NA&amp;VAR:FQLFORMULA=FMA_EVAL_EBITDA&amp;VAR:CURRENCY=NA&amp;VAR:P=NA&amp;VAR:V=12.2","46924&amp;VAR:null=.html"}</definedName>
    <definedName name="_188__FDSAUDITLINK__" localSheetId="1" hidden="1">{"fdsup://directions/FAT%20Viewer?VAR:PED=LTM&amp;VAR:AUDIT_MODE=SUMMARY&amp;VAR:PERIOD=FIXED&amp;VAR:AUDIT_ID=00000117&amp;VAR:DATE=20090415&amp;action=UPDATE&amp;creator=factset&amp;DOC_NAME=FAT:FMA_audit_SUMMARY.fat&amp;DISPLAY_STRING=Display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EBITDA&amp;VAR:CHGPERIOD=NA&amp;VAR:FQLFORMULA=FMA_EVAL_EBITDA&amp;VAR:CURRENCY=NA&amp;VAR:P=NA&amp;VAR:V=7.87","5394&amp;VAR:null=.html"}</definedName>
    <definedName name="_188__FDSAUDITLINK__" hidden="1">{"fdsup://directions/FAT%20Viewer?VAR:PED=LTM&amp;VAR:AUDIT_MODE=SUMMARY&amp;VAR:PERIOD=FIXED&amp;VAR:AUDIT_ID=00000117&amp;VAR:DATE=20090415&amp;action=UPDATE&amp;creator=factset&amp;DOC_NAME=FAT:FMA_audit_SUMMARY.fat&amp;DISPLAY_STRING=Display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EBITDA&amp;VAR:CHGPERIOD=NA&amp;VAR:FQLFORMULA=FMA_EVAL_EBITDA&amp;VAR:CURRENCY=NA&amp;VAR:P=NA&amp;VAR:V=7.87","5394&amp;VAR:null=.html"}</definedName>
    <definedName name="_1880__FDSAUDITLINK__" localSheetId="1" hidden="1">{"fdsup://directions/FAT%20Viewer?VAR:PED=LTM&amp;VAR:AUDIT_MODE=SUMMARY&amp;VAR:PERIOD=FIXED&amp;VAR:AUDIT_ID=00000117&amp;VAR:DATE=20020725&amp;action=UPDATE&amp;creator=factset&amp;DOC_NAME=FAT:FMA_audit_SUMMARY.fat&amp;DISPLAY_STRING=Display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EBITDA&amp;VAR:CHGPERIOD=NA&amp;VAR:FQLFORMULA=FMA_EVAL_EBITDA&amp;VAR:CURRENCY=NA&amp;VAR:P=NA&amp;VAR:V=12.1","42875&amp;VAR:null=.html"}</definedName>
    <definedName name="_1880__FDSAUDITLINK__" hidden="1">{"fdsup://directions/FAT%20Viewer?VAR:PED=LTM&amp;VAR:AUDIT_MODE=SUMMARY&amp;VAR:PERIOD=FIXED&amp;VAR:AUDIT_ID=00000117&amp;VAR:DATE=20020725&amp;action=UPDATE&amp;creator=factset&amp;DOC_NAME=FAT:FMA_audit_SUMMARY.fat&amp;DISPLAY_STRING=Display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EBITDA&amp;VAR:CHGPERIOD=NA&amp;VAR:FQLFORMULA=FMA_EVAL_EBITDA&amp;VAR:CURRENCY=NA&amp;VAR:P=NA&amp;VAR:V=12.1","42875&amp;VAR:null=.html"}</definedName>
    <definedName name="_1881__FDSAUDITLINK__" localSheetId="1" hidden="1">{"fdsup://directions/FAT%20Viewer?VAR:PED=LTM&amp;VAR:AUDIT_MODE=SUMMARY&amp;VAR:PERIOD=FIXED&amp;VAR:AUDIT_ID=00000117&amp;VAR:DATE=20020724&amp;action=UPDATE&amp;creator=factset&amp;DOC_NAME=FAT:FMA_audit_SUMMARY.fat&amp;DISPLAY_STRING=Display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EBITDA&amp;VAR:CHGPERIOD=NA&amp;VAR:FQLFORMULA=FMA_EVAL_EBITDA&amp;VAR:CURRENCY=NA&amp;VAR:P=NA&amp;VAR:V=12.1","74235&amp;VAR:null=.html"}</definedName>
    <definedName name="_1881__FDSAUDITLINK__" hidden="1">{"fdsup://directions/FAT%20Viewer?VAR:PED=LTM&amp;VAR:AUDIT_MODE=SUMMARY&amp;VAR:PERIOD=FIXED&amp;VAR:AUDIT_ID=00000117&amp;VAR:DATE=20020724&amp;action=UPDATE&amp;creator=factset&amp;DOC_NAME=FAT:FMA_audit_SUMMARY.fat&amp;DISPLAY_STRING=Display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EBITDA&amp;VAR:CHGPERIOD=NA&amp;VAR:FQLFORMULA=FMA_EVAL_EBITDA&amp;VAR:CURRENCY=NA&amp;VAR:P=NA&amp;VAR:V=12.1","74235&amp;VAR:null=.html"}</definedName>
    <definedName name="_1882__FDSAUDITLINK__" localSheetId="1" hidden="1">{"fdsup://directions/FAT%20Viewer?VAR:PED=LTM&amp;VAR:AUDIT_MODE=SUMMARY&amp;VAR:PERIOD=FIXED&amp;VAR:AUDIT_ID=00000117&amp;VAR:DATE=20020723&amp;action=UPDATE&amp;creator=factset&amp;DOC_NAME=FAT:FMA_audit_SUMMARY.fat&amp;DISPLAY_STRING=Display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EBITDA&amp;VAR:CHGPERIOD=NA&amp;VAR:FQLFORMULA=FMA_EVAL_EBITDA&amp;VAR:CURRENCY=NA&amp;VAR:P=NA&amp;VAR:V=11.7","27634&amp;VAR:null=.html"}</definedName>
    <definedName name="_1882__FDSAUDITLINK__" hidden="1">{"fdsup://directions/FAT%20Viewer?VAR:PED=LTM&amp;VAR:AUDIT_MODE=SUMMARY&amp;VAR:PERIOD=FIXED&amp;VAR:AUDIT_ID=00000117&amp;VAR:DATE=20020723&amp;action=UPDATE&amp;creator=factset&amp;DOC_NAME=FAT:FMA_audit_SUMMARY.fat&amp;DISPLAY_STRING=Display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EBITDA&amp;VAR:CHGPERIOD=NA&amp;VAR:FQLFORMULA=FMA_EVAL_EBITDA&amp;VAR:CURRENCY=NA&amp;VAR:P=NA&amp;VAR:V=11.7","27634&amp;VAR:null=.html"}</definedName>
    <definedName name="_1883__FDSAUDITLINK__" localSheetId="1" hidden="1">{"fdsup://directions/FAT%20Viewer?VAR:PED=LTM&amp;VAR:AUDIT_MODE=SUMMARY&amp;VAR:PERIOD=FIXED&amp;VAR:AUDIT_ID=00000117&amp;VAR:DATE=20020722&amp;action=UPDATE&amp;creator=factset&amp;DOC_NAME=FAT:FMA_audit_SUMMARY.fat&amp;DISPLAY_STRING=Display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EBITDA&amp;VAR:CHGPERIOD=NA&amp;VAR:FQLFORMULA=FMA_EVAL_EBITDA&amp;VAR:CURRENCY=NA&amp;VAR:P=NA&amp;VAR:V=11.8","91829&amp;VAR:null=.html"}</definedName>
    <definedName name="_1883__FDSAUDITLINK__" hidden="1">{"fdsup://directions/FAT%20Viewer?VAR:PED=LTM&amp;VAR:AUDIT_MODE=SUMMARY&amp;VAR:PERIOD=FIXED&amp;VAR:AUDIT_ID=00000117&amp;VAR:DATE=20020722&amp;action=UPDATE&amp;creator=factset&amp;DOC_NAME=FAT:FMA_audit_SUMMARY.fat&amp;DISPLAY_STRING=Display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EBITDA&amp;VAR:CHGPERIOD=NA&amp;VAR:FQLFORMULA=FMA_EVAL_EBITDA&amp;VAR:CURRENCY=NA&amp;VAR:P=NA&amp;VAR:V=11.8","91829&amp;VAR:null=.html"}</definedName>
    <definedName name="_1884__FDSAUDITLINK__" localSheetId="1" hidden="1">{"fdsup://directions/FAT%20Viewer?VAR:PED=LTM&amp;VAR:AUDIT_MODE=SUMMARY&amp;VAR:PERIOD=FIXED&amp;VAR:AUDIT_ID=00000117&amp;VAR:DATE=20020719&amp;action=UPDATE&amp;creator=factset&amp;DOC_NAME=FAT:FMA_audit_SUMMARY.fat&amp;DISPLAY_STRING=Display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EBITDA&amp;VAR:CHGPERIOD=NA&amp;VAR:FQLFORMULA=FMA_EVAL_EBITDA&amp;VAR:CURRENCY=NA&amp;VAR:P=NA&amp;VAR:V=12.1","67060&amp;VAR:null=.html"}</definedName>
    <definedName name="_1884__FDSAUDITLINK__" hidden="1">{"fdsup://directions/FAT%20Viewer?VAR:PED=LTM&amp;VAR:AUDIT_MODE=SUMMARY&amp;VAR:PERIOD=FIXED&amp;VAR:AUDIT_ID=00000117&amp;VAR:DATE=20020719&amp;action=UPDATE&amp;creator=factset&amp;DOC_NAME=FAT:FMA_audit_SUMMARY.fat&amp;DISPLAY_STRING=Display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EBITDA&amp;VAR:CHGPERIOD=NA&amp;VAR:FQLFORMULA=FMA_EVAL_EBITDA&amp;VAR:CURRENCY=NA&amp;VAR:P=NA&amp;VAR:V=12.1","67060&amp;VAR:null=.html"}</definedName>
    <definedName name="_1885__FDSAUDITLINK__" localSheetId="1" hidden="1">{"fdsup://directions/FAT%20Viewer?VAR:PED=LTM&amp;VAR:AUDIT_MODE=SUMMARY&amp;VAR:PERIOD=FIXED&amp;VAR:AUDIT_ID=00000117&amp;VAR:DATE=20020718&amp;action=UPDATE&amp;creator=factset&amp;DOC_NAME=FAT:FMA_audit_SUMMARY.fat&amp;DISPLAY_STRING=Display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EBITDA&amp;VAR:CHGPERIOD=NA&amp;VAR:FQLFORMULA=FMA_EVAL_EBITDA&amp;VAR:CURRENCY=NA&amp;VAR:P=NA&amp;VAR:V=12.5","01343&amp;VAR:null=.html"}</definedName>
    <definedName name="_1885__FDSAUDITLINK__" hidden="1">{"fdsup://directions/FAT%20Viewer?VAR:PED=LTM&amp;VAR:AUDIT_MODE=SUMMARY&amp;VAR:PERIOD=FIXED&amp;VAR:AUDIT_ID=00000117&amp;VAR:DATE=20020718&amp;action=UPDATE&amp;creator=factset&amp;DOC_NAME=FAT:FMA_audit_SUMMARY.fat&amp;DISPLAY_STRING=Display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EBITDA&amp;VAR:CHGPERIOD=NA&amp;VAR:FQLFORMULA=FMA_EVAL_EBITDA&amp;VAR:CURRENCY=NA&amp;VAR:P=NA&amp;VAR:V=12.5","01343&amp;VAR:null=.html"}</definedName>
    <definedName name="_1886__FDSAUDITLINK__" localSheetId="1" hidden="1">{"fdsup://directions/FAT%20Viewer?VAR:PED=LTM&amp;VAR:AUDIT_MODE=SUMMARY&amp;VAR:PERIOD=FIXED&amp;VAR:AUDIT_ID=00000117&amp;VAR:DATE=20020717&amp;action=UPDATE&amp;creator=factset&amp;DOC_NAME=FAT:FMA_audit_SUMMARY.fat&amp;DISPLAY_STRING=Display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EBITDA&amp;VAR:CHGPERIOD=NA&amp;VAR:FQLFORMULA=FMA_EVAL_EBITDA&amp;VAR:CURRENCY=NA&amp;VAR:P=NA&amp;VAR:V=12.7","24413&amp;VAR:null=.html"}</definedName>
    <definedName name="_1886__FDSAUDITLINK__" hidden="1">{"fdsup://directions/FAT%20Viewer?VAR:PED=LTM&amp;VAR:AUDIT_MODE=SUMMARY&amp;VAR:PERIOD=FIXED&amp;VAR:AUDIT_ID=00000117&amp;VAR:DATE=20020717&amp;action=UPDATE&amp;creator=factset&amp;DOC_NAME=FAT:FMA_audit_SUMMARY.fat&amp;DISPLAY_STRING=Display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EBITDA&amp;VAR:CHGPERIOD=NA&amp;VAR:FQLFORMULA=FMA_EVAL_EBITDA&amp;VAR:CURRENCY=NA&amp;VAR:P=NA&amp;VAR:V=12.7","24413&amp;VAR:null=.html"}</definedName>
    <definedName name="_1887__FDSAUDITLINK__" localSheetId="1" hidden="1">{"fdsup://directions/FAT%20Viewer?VAR:PED=LTM&amp;VAR:AUDIT_MODE=SUMMARY&amp;VAR:PERIOD=FIXED&amp;VAR:AUDIT_ID=00000117&amp;VAR:DATE=20020716&amp;action=UPDATE&amp;creator=factset&amp;DOC_NAME=FAT:FMA_audit_SUMMARY.fat&amp;DISPLAY_STRING=Display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EBITDA&amp;VAR:CHGPERIOD=NA&amp;VAR:FQLFORMULA=FMA_EVAL_EBITDA&amp;VAR:CURRENCY=NA&amp;VAR:P=NA&amp;VAR:V=12.6","57962&amp;VAR:null=.html"}</definedName>
    <definedName name="_1887__FDSAUDITLINK__" hidden="1">{"fdsup://directions/FAT%20Viewer?VAR:PED=LTM&amp;VAR:AUDIT_MODE=SUMMARY&amp;VAR:PERIOD=FIXED&amp;VAR:AUDIT_ID=00000117&amp;VAR:DATE=20020716&amp;action=UPDATE&amp;creator=factset&amp;DOC_NAME=FAT:FMA_audit_SUMMARY.fat&amp;DISPLAY_STRING=Display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EBITDA&amp;VAR:CHGPERIOD=NA&amp;VAR:FQLFORMULA=FMA_EVAL_EBITDA&amp;VAR:CURRENCY=NA&amp;VAR:P=NA&amp;VAR:V=12.6","57962&amp;VAR:null=.html"}</definedName>
    <definedName name="_1888__FDSAUDITLINK__" localSheetId="1" hidden="1">{"fdsup://directions/FAT%20Viewer?VAR:PED=LTM&amp;VAR:AUDIT_MODE=SUMMARY&amp;VAR:PERIOD=FIXED&amp;VAR:AUDIT_ID=00000117&amp;VAR:DATE=20020715&amp;action=UPDATE&amp;creator=factset&amp;DOC_NAME=FAT:FMA_audit_SUMMARY.fat&amp;DISPLAY_STRING=Display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EBITDA&amp;VAR:CHGPERIOD=NA&amp;VAR:FQLFORMULA=FMA_EVAL_EBITDA&amp;VAR:CURRENCY=NA&amp;VAR:P=NA&amp;VAR:V=12.7","92240&amp;VAR:null=.html"}</definedName>
    <definedName name="_1888__FDSAUDITLINK__" hidden="1">{"fdsup://directions/FAT%20Viewer?VAR:PED=LTM&amp;VAR:AUDIT_MODE=SUMMARY&amp;VAR:PERIOD=FIXED&amp;VAR:AUDIT_ID=00000117&amp;VAR:DATE=20020715&amp;action=UPDATE&amp;creator=factset&amp;DOC_NAME=FAT:FMA_audit_SUMMARY.fat&amp;DISPLAY_STRING=Display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EBITDA&amp;VAR:CHGPERIOD=NA&amp;VAR:FQLFORMULA=FMA_EVAL_EBITDA&amp;VAR:CURRENCY=NA&amp;VAR:P=NA&amp;VAR:V=12.7","92240&amp;VAR:null=.html"}</definedName>
    <definedName name="_1889__FDSAUDITLINK__" localSheetId="1" hidden="1">{"fdsup://directions/FAT%20Viewer?VAR:PED=LTM&amp;VAR:AUDIT_MODE=SUMMARY&amp;VAR:PERIOD=FIXED&amp;VAR:AUDIT_ID=00000117&amp;VAR:DATE=20020712&amp;action=UPDATE&amp;creator=factset&amp;DOC_NAME=FAT:FMA_audit_SUMMARY.fat&amp;DISPLAY_STRING=Display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EBITDA&amp;VAR:CHGPERIOD=NA&amp;VAR:FQLFORMULA=FMA_EVAL_EBITDA&amp;VAR:CURRENCY=NA&amp;VAR:P=NA&amp;VAR:V=12.7","52050&amp;VAR:null=.html"}</definedName>
    <definedName name="_1889__FDSAUDITLINK__" hidden="1">{"fdsup://directions/FAT%20Viewer?VAR:PED=LTM&amp;VAR:AUDIT_MODE=SUMMARY&amp;VAR:PERIOD=FIXED&amp;VAR:AUDIT_ID=00000117&amp;VAR:DATE=20020712&amp;action=UPDATE&amp;creator=factset&amp;DOC_NAME=FAT:FMA_audit_SUMMARY.fat&amp;DISPLAY_STRING=Display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EBITDA&amp;VAR:CHGPERIOD=NA&amp;VAR:FQLFORMULA=FMA_EVAL_EBITDA&amp;VAR:CURRENCY=NA&amp;VAR:P=NA&amp;VAR:V=12.7","52050&amp;VAR:null=.html"}</definedName>
    <definedName name="_189__FDSAUDITLINK__" localSheetId="1" hidden="1">{"fdsup://directions/FAT%20Viewer?VAR:PED=LTM&amp;VAR:AUDIT_MODE=SUMMARY&amp;VAR:PERIOD=FIXED&amp;VAR:AUDIT_ID=00000117&amp;VAR:DATE=20090414&amp;action=UPDATE&amp;creator=factset&amp;DOC_NAME=FAT:FMA_audit_SUMMARY.fat&amp;DISPLAY_STRING=Display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EBITDA&amp;VAR:CHGPERIOD=NA&amp;VAR:FQLFORMULA=FMA_EVAL_EBITDA&amp;VAR:CURRENCY=NA&amp;VAR:P=NA&amp;VAR:V=7.82","9114&amp;VAR:null=.html"}</definedName>
    <definedName name="_189__FDSAUDITLINK__" hidden="1">{"fdsup://directions/FAT%20Viewer?VAR:PED=LTM&amp;VAR:AUDIT_MODE=SUMMARY&amp;VAR:PERIOD=FIXED&amp;VAR:AUDIT_ID=00000117&amp;VAR:DATE=20090414&amp;action=UPDATE&amp;creator=factset&amp;DOC_NAME=FAT:FMA_audit_SUMMARY.fat&amp;DISPLAY_STRING=Display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EBITDA&amp;VAR:CHGPERIOD=NA&amp;VAR:FQLFORMULA=FMA_EVAL_EBITDA&amp;VAR:CURRENCY=NA&amp;VAR:P=NA&amp;VAR:V=7.82","9114&amp;VAR:null=.html"}</definedName>
    <definedName name="_1890__FDSAUDITLINK__" localSheetId="1" hidden="1">{"fdsup://directions/FAT%20Viewer?VAR:PED=LTM&amp;VAR:AUDIT_MODE=SUMMARY&amp;VAR:PERIOD=FIXED&amp;VAR:AUDIT_ID=00000117&amp;VAR:DATE=20020711&amp;action=UPDATE&amp;creator=factset&amp;DOC_NAME=FAT:FMA_audit_SUMMARY.fat&amp;DISPLAY_STRING=Display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EBITDA&amp;VAR:CHGPERIOD=NA&amp;VAR:FQLFORMULA=FMA_EVAL_EBITDA&amp;VAR:CURRENCY=NA&amp;VAR:P=NA&amp;VAR:V=12.8","10330&amp;VAR:null=.html"}</definedName>
    <definedName name="_1890__FDSAUDITLINK__" hidden="1">{"fdsup://directions/FAT%20Viewer?VAR:PED=LTM&amp;VAR:AUDIT_MODE=SUMMARY&amp;VAR:PERIOD=FIXED&amp;VAR:AUDIT_ID=00000117&amp;VAR:DATE=20020711&amp;action=UPDATE&amp;creator=factset&amp;DOC_NAME=FAT:FMA_audit_SUMMARY.fat&amp;DISPLAY_STRING=Display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EBITDA&amp;VAR:CHGPERIOD=NA&amp;VAR:FQLFORMULA=FMA_EVAL_EBITDA&amp;VAR:CURRENCY=NA&amp;VAR:P=NA&amp;VAR:V=12.8","10330&amp;VAR:null=.html"}</definedName>
    <definedName name="_1891__FDSAUDITLINK__" localSheetId="1" hidden="1">{"fdsup://directions/FAT%20Viewer?VAR:PED=LTM&amp;VAR:AUDIT_MODE=SUMMARY&amp;VAR:PERIOD=FIXED&amp;VAR:AUDIT_ID=00000117&amp;VAR:DATE=20020710&amp;action=UPDATE&amp;creator=factset&amp;DOC_NAME=FAT:FMA_audit_SUMMARY.fat&amp;DISPLAY_STRING=Display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EBITDA&amp;VAR:CHGPERIOD=NA&amp;VAR:FQLFORMULA=FMA_EVAL_EBITDA&amp;VAR:CURRENCY=NA&amp;VAR:P=NA&amp;VAR:V=12.7","56855&amp;VAR:null=.html"}</definedName>
    <definedName name="_1891__FDSAUDITLINK__" hidden="1">{"fdsup://directions/FAT%20Viewer?VAR:PED=LTM&amp;VAR:AUDIT_MODE=SUMMARY&amp;VAR:PERIOD=FIXED&amp;VAR:AUDIT_ID=00000117&amp;VAR:DATE=20020710&amp;action=UPDATE&amp;creator=factset&amp;DOC_NAME=FAT:FMA_audit_SUMMARY.fat&amp;DISPLAY_STRING=Display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EBITDA&amp;VAR:CHGPERIOD=NA&amp;VAR:FQLFORMULA=FMA_EVAL_EBITDA&amp;VAR:CURRENCY=NA&amp;VAR:P=NA&amp;VAR:V=12.7","56855&amp;VAR:null=.html"}</definedName>
    <definedName name="_1892__FDSAUDITLINK__" localSheetId="1" hidden="1">{"fdsup://directions/FAT%20Viewer?VAR:PED=LTM&amp;VAR:AUDIT_MODE=SUMMARY&amp;VAR:PERIOD=FIXED&amp;VAR:AUDIT_ID=00000117&amp;VAR:DATE=20020709&amp;action=UPDATE&amp;creator=factset&amp;DOC_NAME=FAT:FMA_audit_SUMMARY.fat&amp;DISPLAY_STRING=Display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EBITDA&amp;VAR:CHGPERIOD=NA&amp;VAR:FQLFORMULA=FMA_EVAL_EBITDA&amp;VAR:CURRENCY=NA&amp;VAR:P=NA&amp;VAR:V=13.0","44975&amp;VAR:null=.html"}</definedName>
    <definedName name="_1892__FDSAUDITLINK__" hidden="1">{"fdsup://directions/FAT%20Viewer?VAR:PED=LTM&amp;VAR:AUDIT_MODE=SUMMARY&amp;VAR:PERIOD=FIXED&amp;VAR:AUDIT_ID=00000117&amp;VAR:DATE=20020709&amp;action=UPDATE&amp;creator=factset&amp;DOC_NAME=FAT:FMA_audit_SUMMARY.fat&amp;DISPLAY_STRING=Display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EBITDA&amp;VAR:CHGPERIOD=NA&amp;VAR:FQLFORMULA=FMA_EVAL_EBITDA&amp;VAR:CURRENCY=NA&amp;VAR:P=NA&amp;VAR:V=13.0","44975&amp;VAR:null=.html"}</definedName>
    <definedName name="_1893__FDSAUDITLINK__" localSheetId="1" hidden="1">{"fdsup://directions/FAT%20Viewer?VAR:PED=LTM&amp;VAR:AUDIT_MODE=SUMMARY&amp;VAR:PERIOD=FIXED&amp;VAR:AUDIT_ID=00000117&amp;VAR:DATE=20020708&amp;action=UPDATE&amp;creator=factset&amp;DOC_NAME=FAT:FMA_audit_SUMMARY.fat&amp;DISPLAY_STRING=Display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EBITDA&amp;VAR:CHGPERIOD=NA&amp;VAR:FQLFORMULA=FMA_EVAL_EBITDA&amp;VAR:CURRENCY=NA&amp;VAR:P=NA&amp;VAR:V=13.2","57540&amp;VAR:null=.html"}</definedName>
    <definedName name="_1893__FDSAUDITLINK__" hidden="1">{"fdsup://directions/FAT%20Viewer?VAR:PED=LTM&amp;VAR:AUDIT_MODE=SUMMARY&amp;VAR:PERIOD=FIXED&amp;VAR:AUDIT_ID=00000117&amp;VAR:DATE=20020708&amp;action=UPDATE&amp;creator=factset&amp;DOC_NAME=FAT:FMA_audit_SUMMARY.fat&amp;DISPLAY_STRING=Display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EBITDA&amp;VAR:CHGPERIOD=NA&amp;VAR:FQLFORMULA=FMA_EVAL_EBITDA&amp;VAR:CURRENCY=NA&amp;VAR:P=NA&amp;VAR:V=13.2","57540&amp;VAR:null=.html"}</definedName>
    <definedName name="_1894__FDSAUDITLINK__" localSheetId="1" hidden="1">{"fdsup://directions/FAT%20Viewer?VAR:PED=LTM&amp;VAR:AUDIT_MODE=SUMMARY&amp;VAR:PERIOD=FIXED&amp;VAR:AUDIT_ID=00000117&amp;VAR:DATE=20020705&amp;action=UPDATE&amp;creator=factset&amp;DOC_NAME=FAT:FMA_audit_SUMMARY.fat&amp;DISPLAY_STRING=Display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EBITDA&amp;VAR:CHGPERIOD=NA&amp;VAR:FQLFORMULA=FMA_EVAL_EBITDA&amp;VAR:CURRENCY=NA&amp;VAR:P=NA&amp;VAR:V=13.3","89778&amp;VAR:null=.html"}</definedName>
    <definedName name="_1894__FDSAUDITLINK__" hidden="1">{"fdsup://directions/FAT%20Viewer?VAR:PED=LTM&amp;VAR:AUDIT_MODE=SUMMARY&amp;VAR:PERIOD=FIXED&amp;VAR:AUDIT_ID=00000117&amp;VAR:DATE=20020705&amp;action=UPDATE&amp;creator=factset&amp;DOC_NAME=FAT:FMA_audit_SUMMARY.fat&amp;DISPLAY_STRING=Display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EBITDA&amp;VAR:CHGPERIOD=NA&amp;VAR:FQLFORMULA=FMA_EVAL_EBITDA&amp;VAR:CURRENCY=NA&amp;VAR:P=NA&amp;VAR:V=13.3","89778&amp;VAR:null=.html"}</definedName>
    <definedName name="_1895__FDSAUDITLINK__" localSheetId="1" hidden="1">{"fdsup://directions/FAT%20Viewer?VAR:PED=LTM&amp;VAR:AUDIT_MODE=SUMMARY&amp;VAR:PERIOD=FIXED&amp;VAR:AUDIT_ID=00000117&amp;VAR:DATE=20020703&amp;action=UPDATE&amp;creator=factset&amp;DOC_NAME=FAT:FMA_audit_SUMMARY.fat&amp;DISPLAY_STRING=Display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EBITDA&amp;VAR:CHGPERIOD=NA&amp;VAR:FQLFORMULA=FMA_EVAL_EBITDA&amp;VAR:CURRENCY=NA&amp;VAR:P=NA&amp;VAR:V=13.0","58763&amp;VAR:null=.html"}</definedName>
    <definedName name="_1895__FDSAUDITLINK__" hidden="1">{"fdsup://directions/FAT%20Viewer?VAR:PED=LTM&amp;VAR:AUDIT_MODE=SUMMARY&amp;VAR:PERIOD=FIXED&amp;VAR:AUDIT_ID=00000117&amp;VAR:DATE=20020703&amp;action=UPDATE&amp;creator=factset&amp;DOC_NAME=FAT:FMA_audit_SUMMARY.fat&amp;DISPLAY_STRING=Display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EBITDA&amp;VAR:CHGPERIOD=NA&amp;VAR:FQLFORMULA=FMA_EVAL_EBITDA&amp;VAR:CURRENCY=NA&amp;VAR:P=NA&amp;VAR:V=13.0","58763&amp;VAR:null=.html"}</definedName>
    <definedName name="_1896__FDSAUDITLINK__" localSheetId="1" hidden="1">{"fdsup://directions/FAT%20Viewer?VAR:PED=LTM&amp;VAR:AUDIT_MODE=SUMMARY&amp;VAR:PERIOD=FIXED&amp;VAR:AUDIT_ID=00000117&amp;VAR:DATE=20020702&amp;action=UPDATE&amp;creator=factset&amp;DOC_NAME=FAT:FMA_audit_SUMMARY.fat&amp;DISPLAY_STRING=Display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EBITDA&amp;VAR:CHGPERIOD=NA&amp;VAR:FQLFORMULA=FMA_EVAL_EBITDA&amp;VAR:CURRENCY=NA&amp;VAR:P=NA&amp;VAR:V=12.9","92147&amp;VAR:null=.html"}</definedName>
    <definedName name="_1896__FDSAUDITLINK__" hidden="1">{"fdsup://directions/FAT%20Viewer?VAR:PED=LTM&amp;VAR:AUDIT_MODE=SUMMARY&amp;VAR:PERIOD=FIXED&amp;VAR:AUDIT_ID=00000117&amp;VAR:DATE=20020702&amp;action=UPDATE&amp;creator=factset&amp;DOC_NAME=FAT:FMA_audit_SUMMARY.fat&amp;DISPLAY_STRING=Display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EBITDA&amp;VAR:CHGPERIOD=NA&amp;VAR:FQLFORMULA=FMA_EVAL_EBITDA&amp;VAR:CURRENCY=NA&amp;VAR:P=NA&amp;VAR:V=12.9","92147&amp;VAR:null=.html"}</definedName>
    <definedName name="_1897__FDSAUDITLINK__" localSheetId="1" hidden="1">{"fdsup://directions/FAT%20Viewer?VAR:PED=LTM&amp;VAR:AUDIT_MODE=SUMMARY&amp;VAR:PERIOD=FIXED&amp;VAR:AUDIT_ID=00000117&amp;VAR:DATE=20020701&amp;action=UPDATE&amp;creator=factset&amp;DOC_NAME=FAT:FMA_audit_SUMMARY.fat&amp;DISPLAY_STRING=Display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EBITDA&amp;VAR:CHGPERIOD=NA&amp;VAR:FQLFORMULA=FMA_EVAL_EBITDA&amp;VAR:CURRENCY=NA&amp;VAR:P=NA&amp;VAR:V=13.1","89433&amp;VAR:null=.html"}</definedName>
    <definedName name="_1897__FDSAUDITLINK__" hidden="1">{"fdsup://directions/FAT%20Viewer?VAR:PED=LTM&amp;VAR:AUDIT_MODE=SUMMARY&amp;VAR:PERIOD=FIXED&amp;VAR:AUDIT_ID=00000117&amp;VAR:DATE=20020701&amp;action=UPDATE&amp;creator=factset&amp;DOC_NAME=FAT:FMA_audit_SUMMARY.fat&amp;DISPLAY_STRING=Display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EBITDA&amp;VAR:CHGPERIOD=NA&amp;VAR:FQLFORMULA=FMA_EVAL_EBITDA&amp;VAR:CURRENCY=NA&amp;VAR:P=NA&amp;VAR:V=13.1","89433&amp;VAR:null=.html"}</definedName>
    <definedName name="_1898__FDSAUDITLINK__" localSheetId="1" hidden="1">{"fdsup://directions/FAT%20Viewer?VAR:PED=LTM&amp;VAR:AUDIT_MODE=SUMMARY&amp;VAR:PERIOD=FIXED&amp;VAR:AUDIT_ID=00000117&amp;VAR:DATE=20020628&amp;action=UPDATE&amp;creator=factset&amp;DOC_NAME=FAT:FMA_audit_SUMMARY.fat&amp;DISPLAY_STRING=Display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EBITDA&amp;VAR:CHGPERIOD=NA&amp;VAR:FQLFORMULA=FMA_EVAL_EBITDA&amp;VAR:CURRENCY=NA&amp;VAR:P=NA&amp;VAR:V=13.3","98264&amp;VAR:null=.html"}</definedName>
    <definedName name="_1898__FDSAUDITLINK__" hidden="1">{"fdsup://directions/FAT%20Viewer?VAR:PED=LTM&amp;VAR:AUDIT_MODE=SUMMARY&amp;VAR:PERIOD=FIXED&amp;VAR:AUDIT_ID=00000117&amp;VAR:DATE=20020628&amp;action=UPDATE&amp;creator=factset&amp;DOC_NAME=FAT:FMA_audit_SUMMARY.fat&amp;DISPLAY_STRING=Display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EBITDA&amp;VAR:CHGPERIOD=NA&amp;VAR:FQLFORMULA=FMA_EVAL_EBITDA&amp;VAR:CURRENCY=NA&amp;VAR:P=NA&amp;VAR:V=13.3","98264&amp;VAR:null=.html"}</definedName>
    <definedName name="_1899__FDSAUDITLINK__" localSheetId="1" hidden="1">{"fdsup://directions/FAT%20Viewer?VAR:PED=LTM&amp;VAR:AUDIT_MODE=SUMMARY&amp;VAR:PERIOD=FIXED&amp;VAR:AUDIT_ID=00000117&amp;VAR:DATE=20020627&amp;action=UPDATE&amp;creator=factset&amp;DOC_NAME=FAT:FMA_audit_SUMMARY.fat&amp;DISPLAY_STRING=Display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EBITDA&amp;VAR:CHGPERIOD=NA&amp;VAR:FQLFORMULA=FMA_EVAL_EBITDA&amp;VAR:CURRENCY=NA&amp;VAR:P=NA&amp;VAR:V=13.4","37432&amp;VAR:null=.html"}</definedName>
    <definedName name="_1899__FDSAUDITLINK__" hidden="1">{"fdsup://directions/FAT%20Viewer?VAR:PED=LTM&amp;VAR:AUDIT_MODE=SUMMARY&amp;VAR:PERIOD=FIXED&amp;VAR:AUDIT_ID=00000117&amp;VAR:DATE=20020627&amp;action=UPDATE&amp;creator=factset&amp;DOC_NAME=FAT:FMA_audit_SUMMARY.fat&amp;DISPLAY_STRING=Display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EBITDA&amp;VAR:CHGPERIOD=NA&amp;VAR:FQLFORMULA=FMA_EVAL_EBITDA&amp;VAR:CURRENCY=NA&amp;VAR:P=NA&amp;VAR:V=13.4","37432&amp;VAR:null=.html"}</definedName>
    <definedName name="_19__FDSAUDITLINK__" localSheetId="1"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3"}</definedName>
    <definedName name="_19__FDSAUDITLINK__"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3"}</definedName>
    <definedName name="_190__FDSAUDITLINK__" localSheetId="1" hidden="1">{"fdsup://directions/FAT%20Viewer?VAR:PED=LTM&amp;VAR:AUDIT_MODE=SUMMARY&amp;VAR:PERIOD=FIXED&amp;VAR:AUDIT_ID=00000117&amp;VAR:DATE=20090413&amp;action=UPDATE&amp;creator=factset&amp;DOC_NAME=FAT:FMA_audit_SUMMARY.fat&amp;DISPLAY_STRING=Display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EBITDA&amp;VAR:CHGPERIOD=NA&amp;VAR:FQLFORMULA=FMA_EVAL_EBITDA&amp;VAR:CURRENCY=NA&amp;VAR:P=NA&amp;VAR:V=7.91","8482&amp;VAR:null=.html"}</definedName>
    <definedName name="_190__FDSAUDITLINK__" hidden="1">{"fdsup://directions/FAT%20Viewer?VAR:PED=LTM&amp;VAR:AUDIT_MODE=SUMMARY&amp;VAR:PERIOD=FIXED&amp;VAR:AUDIT_ID=00000117&amp;VAR:DATE=20090413&amp;action=UPDATE&amp;creator=factset&amp;DOC_NAME=FAT:FMA_audit_SUMMARY.fat&amp;DISPLAY_STRING=Display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EBITDA&amp;VAR:CHGPERIOD=NA&amp;VAR:FQLFORMULA=FMA_EVAL_EBITDA&amp;VAR:CURRENCY=NA&amp;VAR:P=NA&amp;VAR:V=7.91","8482&amp;VAR:null=.html"}</definedName>
    <definedName name="_1900__FDSAUDITLINK__" localSheetId="1" hidden="1">{"fdsup://directions/FAT%20Viewer?VAR:PED=LTM&amp;VAR:AUDIT_MODE=SUMMARY&amp;VAR:PERIOD=FIXED&amp;VAR:AUDIT_ID=00000117&amp;VAR:DATE=20020626&amp;action=UPDATE&amp;creator=factset&amp;DOC_NAME=FAT:FMA_audit_SUMMARY.fat&amp;DISPLAY_STRING=Display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EBITDA&amp;VAR:CHGPERIOD=NA&amp;VAR:FQLFORMULA=FMA_EVAL_EBITDA&amp;VAR:CURRENCY=NA&amp;VAR:P=NA&amp;VAR:V=13.2","69585&amp;VAR:null=.html"}</definedName>
    <definedName name="_1900__FDSAUDITLINK__" hidden="1">{"fdsup://directions/FAT%20Viewer?VAR:PED=LTM&amp;VAR:AUDIT_MODE=SUMMARY&amp;VAR:PERIOD=FIXED&amp;VAR:AUDIT_ID=00000117&amp;VAR:DATE=20020626&amp;action=UPDATE&amp;creator=factset&amp;DOC_NAME=FAT:FMA_audit_SUMMARY.fat&amp;DISPLAY_STRING=Display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EBITDA&amp;VAR:CHGPERIOD=NA&amp;VAR:FQLFORMULA=FMA_EVAL_EBITDA&amp;VAR:CURRENCY=NA&amp;VAR:P=NA&amp;VAR:V=13.2","69585&amp;VAR:null=.html"}</definedName>
    <definedName name="_1901__FDSAUDITLINK__" localSheetId="1" hidden="1">{"fdsup://directions/FAT%20Viewer?VAR:PED=LTM&amp;VAR:AUDIT_MODE=SUMMARY&amp;VAR:PERIOD=FIXED&amp;VAR:AUDIT_ID=00000117&amp;VAR:DATE=20020625&amp;action=UPDATE&amp;creator=factset&amp;DOC_NAME=FAT:FMA_audit_SUMMARY.fat&amp;DISPLAY_STRING=Display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EBITDA&amp;VAR:CHGPERIOD=NA&amp;VAR:FQLFORMULA=FMA_EVAL_EBITDA&amp;VAR:CURRENCY=NA&amp;VAR:P=NA&amp;VAR:V=13.2","42306&amp;VAR:null=.html"}</definedName>
    <definedName name="_1901__FDSAUDITLINK__" hidden="1">{"fdsup://directions/FAT%20Viewer?VAR:PED=LTM&amp;VAR:AUDIT_MODE=SUMMARY&amp;VAR:PERIOD=FIXED&amp;VAR:AUDIT_ID=00000117&amp;VAR:DATE=20020625&amp;action=UPDATE&amp;creator=factset&amp;DOC_NAME=FAT:FMA_audit_SUMMARY.fat&amp;DISPLAY_STRING=Display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EBITDA&amp;VAR:CHGPERIOD=NA&amp;VAR:FQLFORMULA=FMA_EVAL_EBITDA&amp;VAR:CURRENCY=NA&amp;VAR:P=NA&amp;VAR:V=13.2","42306&amp;VAR:null=.html"}</definedName>
    <definedName name="_1902__FDSAUDITLINK__" localSheetId="1" hidden="1">{"fdsup://directions/FAT%20Viewer?VAR:PED=LTM&amp;VAR:AUDIT_MODE=SUMMARY&amp;VAR:PERIOD=FIXED&amp;VAR:AUDIT_ID=00000117&amp;VAR:DATE=20020624&amp;action=UPDATE&amp;creator=factset&amp;DOC_NAME=FAT:FMA_audit_SUMMARY.fat&amp;DISPLAY_STRING=Display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EBITDA&amp;VAR:CHGPERIOD=NA&amp;VAR:FQLFORMULA=FMA_EVAL_EBITDA&amp;VAR:CURRENCY=NA&amp;VAR:P=NA&amp;VAR:V=13.4","10246&amp;VAR:null=.html"}</definedName>
    <definedName name="_1902__FDSAUDITLINK__" hidden="1">{"fdsup://directions/FAT%20Viewer?VAR:PED=LTM&amp;VAR:AUDIT_MODE=SUMMARY&amp;VAR:PERIOD=FIXED&amp;VAR:AUDIT_ID=00000117&amp;VAR:DATE=20020624&amp;action=UPDATE&amp;creator=factset&amp;DOC_NAME=FAT:FMA_audit_SUMMARY.fat&amp;DISPLAY_STRING=Display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EBITDA&amp;VAR:CHGPERIOD=NA&amp;VAR:FQLFORMULA=FMA_EVAL_EBITDA&amp;VAR:CURRENCY=NA&amp;VAR:P=NA&amp;VAR:V=13.4","10246&amp;VAR:null=.html"}</definedName>
    <definedName name="_1903__FDSAUDITLINK__" localSheetId="1" hidden="1">{"fdsup://directions/FAT%20Viewer?VAR:PED=LTM&amp;VAR:AUDIT_MODE=SUMMARY&amp;VAR:PERIOD=FIXED&amp;VAR:AUDIT_ID=00000117&amp;VAR:DATE=20020621&amp;action=UPDATE&amp;creator=factset&amp;DOC_NAME=FAT:FMA_audit_SUMMARY.fat&amp;DISPLAY_STRING=Display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EBITDA&amp;VAR:CHGPERIOD=NA&amp;VAR:FQLFORMULA=FMA_EVAL_EBITDA&amp;VAR:CURRENCY=NA&amp;VAR:P=NA&amp;VAR:V=13.3","67928&amp;VAR:null=.html"}</definedName>
    <definedName name="_1903__FDSAUDITLINK__" hidden="1">{"fdsup://directions/FAT%20Viewer?VAR:PED=LTM&amp;VAR:AUDIT_MODE=SUMMARY&amp;VAR:PERIOD=FIXED&amp;VAR:AUDIT_ID=00000117&amp;VAR:DATE=20020621&amp;action=UPDATE&amp;creator=factset&amp;DOC_NAME=FAT:FMA_audit_SUMMARY.fat&amp;DISPLAY_STRING=Display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EBITDA&amp;VAR:CHGPERIOD=NA&amp;VAR:FQLFORMULA=FMA_EVAL_EBITDA&amp;VAR:CURRENCY=NA&amp;VAR:P=NA&amp;VAR:V=13.3","67928&amp;VAR:null=.html"}</definedName>
    <definedName name="_1904__FDSAUDITLINK__" localSheetId="1" hidden="1">{"fdsup://directions/FAT%20Viewer?VAR:PED=LTM&amp;VAR:AUDIT_MODE=SUMMARY&amp;VAR:PERIOD=FIXED&amp;VAR:AUDIT_ID=00000117&amp;VAR:DATE=20020620&amp;action=UPDATE&amp;creator=factset&amp;DOC_NAME=FAT:FMA_audit_SUMMARY.fat&amp;DISPLAY_STRING=Display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EBITDA&amp;VAR:CHGPERIOD=NA&amp;VAR:FQLFORMULA=FMA_EVAL_EBITDA&amp;VAR:CURRENCY=NA&amp;VAR:P=NA&amp;VAR:V=13.5","38715&amp;VAR:null=.html"}</definedName>
    <definedName name="_1904__FDSAUDITLINK__" hidden="1">{"fdsup://directions/FAT%20Viewer?VAR:PED=LTM&amp;VAR:AUDIT_MODE=SUMMARY&amp;VAR:PERIOD=FIXED&amp;VAR:AUDIT_ID=00000117&amp;VAR:DATE=20020620&amp;action=UPDATE&amp;creator=factset&amp;DOC_NAME=FAT:FMA_audit_SUMMARY.fat&amp;DISPLAY_STRING=Display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EBITDA&amp;VAR:CHGPERIOD=NA&amp;VAR:FQLFORMULA=FMA_EVAL_EBITDA&amp;VAR:CURRENCY=NA&amp;VAR:P=NA&amp;VAR:V=13.5","38715&amp;VAR:null=.html"}</definedName>
    <definedName name="_1905__FDSAUDITLINK__" localSheetId="1" hidden="1">{"fdsup://directions/FAT%20Viewer?VAR:PED=LTM&amp;VAR:AUDIT_MODE=SUMMARY&amp;VAR:PERIOD=FIXED&amp;VAR:AUDIT_ID=00000117&amp;VAR:DATE=20020619&amp;action=UPDATE&amp;creator=factset&amp;DOC_NAME=FAT:FMA_audit_SUMMARY.fat&amp;DISPLAY_STRING=Display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EBITDA&amp;VAR:CHGPERIOD=NA&amp;VAR:FQLFORMULA=FMA_EVAL_EBITDA&amp;VAR:CURRENCY=NA&amp;VAR:P=NA&amp;VAR:V=13.6","51674&amp;VAR:null=.html"}</definedName>
    <definedName name="_1905__FDSAUDITLINK__" hidden="1">{"fdsup://directions/FAT%20Viewer?VAR:PED=LTM&amp;VAR:AUDIT_MODE=SUMMARY&amp;VAR:PERIOD=FIXED&amp;VAR:AUDIT_ID=00000117&amp;VAR:DATE=20020619&amp;action=UPDATE&amp;creator=factset&amp;DOC_NAME=FAT:FMA_audit_SUMMARY.fat&amp;DISPLAY_STRING=Display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EBITDA&amp;VAR:CHGPERIOD=NA&amp;VAR:FQLFORMULA=FMA_EVAL_EBITDA&amp;VAR:CURRENCY=NA&amp;VAR:P=NA&amp;VAR:V=13.6","51674&amp;VAR:null=.html"}</definedName>
    <definedName name="_1906__FDSAUDITLINK__" localSheetId="1" hidden="1">{"fdsup://directions/FAT%20Viewer?VAR:PED=LTM&amp;VAR:AUDIT_MODE=SUMMARY&amp;VAR:PERIOD=FIXED&amp;VAR:AUDIT_ID=00000117&amp;VAR:DATE=20020618&amp;action=UPDATE&amp;creator=factset&amp;DOC_NAME=FAT:FMA_audit_SUMMARY.fat&amp;DISPLAY_STRING=Display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EBITDA&amp;VAR:CHGPERIOD=NA&amp;VAR:FQLFORMULA=FMA_EVAL_EBITDA&amp;VAR:CURRENCY=NA&amp;VAR:P=NA&amp;VAR:V=13.8","28260&amp;VAR:null=.html"}</definedName>
    <definedName name="_1906__FDSAUDITLINK__" hidden="1">{"fdsup://directions/FAT%20Viewer?VAR:PED=LTM&amp;VAR:AUDIT_MODE=SUMMARY&amp;VAR:PERIOD=FIXED&amp;VAR:AUDIT_ID=00000117&amp;VAR:DATE=20020618&amp;action=UPDATE&amp;creator=factset&amp;DOC_NAME=FAT:FMA_audit_SUMMARY.fat&amp;DISPLAY_STRING=Display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EBITDA&amp;VAR:CHGPERIOD=NA&amp;VAR:FQLFORMULA=FMA_EVAL_EBITDA&amp;VAR:CURRENCY=NA&amp;VAR:P=NA&amp;VAR:V=13.8","28260&amp;VAR:null=.html"}</definedName>
    <definedName name="_1907__FDSAUDITLINK__" localSheetId="1" hidden="1">{"fdsup://directions/FAT%20Viewer?VAR:PED=LTM&amp;VAR:AUDIT_MODE=SUMMARY&amp;VAR:PERIOD=FIXED&amp;VAR:AUDIT_ID=00000117&amp;VAR:DATE=20020617&amp;action=UPDATE&amp;creator=factset&amp;DOC_NAME=FAT:FMA_audit_SUMMARY.fat&amp;DISPLAY_STRING=Display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EBITDA&amp;VAR:CHGPERIOD=NA&amp;VAR:FQLFORMULA=FMA_EVAL_EBITDA&amp;VAR:CURRENCY=NA&amp;VAR:P=NA&amp;VAR:V=13.8","20643&amp;VAR:null=.html"}</definedName>
    <definedName name="_1907__FDSAUDITLINK__" hidden="1">{"fdsup://directions/FAT%20Viewer?VAR:PED=LTM&amp;VAR:AUDIT_MODE=SUMMARY&amp;VAR:PERIOD=FIXED&amp;VAR:AUDIT_ID=00000117&amp;VAR:DATE=20020617&amp;action=UPDATE&amp;creator=factset&amp;DOC_NAME=FAT:FMA_audit_SUMMARY.fat&amp;DISPLAY_STRING=Display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EBITDA&amp;VAR:CHGPERIOD=NA&amp;VAR:FQLFORMULA=FMA_EVAL_EBITDA&amp;VAR:CURRENCY=NA&amp;VAR:P=NA&amp;VAR:V=13.8","20643&amp;VAR:null=.html"}</definedName>
    <definedName name="_1908__FDSAUDITLINK__" localSheetId="1" hidden="1">{"fdsup://directions/FAT%20Viewer?VAR:PED=LTM&amp;VAR:AUDIT_MODE=SUMMARY&amp;VAR:PERIOD=FIXED&amp;VAR:AUDIT_ID=00000117&amp;VAR:DATE=20020614&amp;action=UPDATE&amp;creator=factset&amp;DOC_NAME=FAT:FMA_audit_SUMMARY.fat&amp;DISPLAY_STRING=Display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EBITDA&amp;VAR:CHGPERIOD=NA&amp;VAR:FQLFORMULA=FMA_EVAL_EBITDA&amp;VAR:CURRENCY=NA&amp;VAR:P=NA&amp;VAR:V=13.5","79540&amp;VAR:null=.html"}</definedName>
    <definedName name="_1908__FDSAUDITLINK__" hidden="1">{"fdsup://directions/FAT%20Viewer?VAR:PED=LTM&amp;VAR:AUDIT_MODE=SUMMARY&amp;VAR:PERIOD=FIXED&amp;VAR:AUDIT_ID=00000117&amp;VAR:DATE=20020614&amp;action=UPDATE&amp;creator=factset&amp;DOC_NAME=FAT:FMA_audit_SUMMARY.fat&amp;DISPLAY_STRING=Display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EBITDA&amp;VAR:CHGPERIOD=NA&amp;VAR:FQLFORMULA=FMA_EVAL_EBITDA&amp;VAR:CURRENCY=NA&amp;VAR:P=NA&amp;VAR:V=13.5","79540&amp;VAR:null=.html"}</definedName>
    <definedName name="_1909__FDSAUDITLINK__" localSheetId="1" hidden="1">{"fdsup://directions/FAT%20Viewer?VAR:PED=LTM&amp;VAR:AUDIT_MODE=SUMMARY&amp;VAR:PERIOD=FIXED&amp;VAR:AUDIT_ID=00000117&amp;VAR:DATE=20020613&amp;action=UPDATE&amp;creator=factset&amp;DOC_NAME=FAT:FMA_audit_SUMMARY.fat&amp;DISPLAY_STRING=Display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EBITDA&amp;VAR:CHGPERIOD=NA&amp;VAR:FQLFORMULA=FMA_EVAL_EBITDA&amp;VAR:CURRENCY=NA&amp;VAR:P=NA&amp;VAR:V=13.6","13125&amp;VAR:null=.html"}</definedName>
    <definedName name="_1909__FDSAUDITLINK__" hidden="1">{"fdsup://directions/FAT%20Viewer?VAR:PED=LTM&amp;VAR:AUDIT_MODE=SUMMARY&amp;VAR:PERIOD=FIXED&amp;VAR:AUDIT_ID=00000117&amp;VAR:DATE=20020613&amp;action=UPDATE&amp;creator=factset&amp;DOC_NAME=FAT:FMA_audit_SUMMARY.fat&amp;DISPLAY_STRING=Display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EBITDA&amp;VAR:CHGPERIOD=NA&amp;VAR:FQLFORMULA=FMA_EVAL_EBITDA&amp;VAR:CURRENCY=NA&amp;VAR:P=NA&amp;VAR:V=13.6","13125&amp;VAR:null=.html"}</definedName>
    <definedName name="_191__FDSAUDITLINK__" localSheetId="1" hidden="1">{"fdsup://directions/FAT%20Viewer?VAR:PED=LTM&amp;VAR:AUDIT_MODE=SUMMARY&amp;VAR:PERIOD=FIXED&amp;VAR:AUDIT_ID=00000117&amp;VAR:DATE=20090409&amp;action=UPDATE&amp;creator=factset&amp;DOC_NAME=FAT:FMA_audit_SUMMARY.fat&amp;DISPLAY_STRING=Display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EBITDA&amp;VAR:CHGPERIOD=NA&amp;VAR:FQLFORMULA=FMA_EVAL_EBITDA&amp;VAR:CURRENCY=NA&amp;VAR:P=NA&amp;VAR:V=7.91","9745&amp;VAR:null=.html"}</definedName>
    <definedName name="_191__FDSAUDITLINK__" hidden="1">{"fdsup://directions/FAT%20Viewer?VAR:PED=LTM&amp;VAR:AUDIT_MODE=SUMMARY&amp;VAR:PERIOD=FIXED&amp;VAR:AUDIT_ID=00000117&amp;VAR:DATE=20090409&amp;action=UPDATE&amp;creator=factset&amp;DOC_NAME=FAT:FMA_audit_SUMMARY.fat&amp;DISPLAY_STRING=Display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EBITDA&amp;VAR:CHGPERIOD=NA&amp;VAR:FQLFORMULA=FMA_EVAL_EBITDA&amp;VAR:CURRENCY=NA&amp;VAR:P=NA&amp;VAR:V=7.91","9745&amp;VAR:null=.html"}</definedName>
    <definedName name="_1910__FDSAUDITLINK__" localSheetId="1" hidden="1">{"fdsup://directions/FAT%20Viewer?VAR:PED=LTM&amp;VAR:AUDIT_MODE=SUMMARY&amp;VAR:PERIOD=FIXED&amp;VAR:AUDIT_ID=00000117&amp;VAR:DATE=20020612&amp;action=UPDATE&amp;creator=factset&amp;DOC_NAME=FAT:FMA_audit_SUMMARY.fat&amp;DISPLAY_STRING=Display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EBITDA&amp;VAR:CHGPERIOD=NA&amp;VAR:FQLFORMULA=FMA_EVAL_EBITDA&amp;VAR:CURRENCY=NA&amp;VAR:P=NA&amp;VAR:V=13.8","13500&amp;VAR:null=.html"}</definedName>
    <definedName name="_1910__FDSAUDITLINK__" hidden="1">{"fdsup://directions/FAT%20Viewer?VAR:PED=LTM&amp;VAR:AUDIT_MODE=SUMMARY&amp;VAR:PERIOD=FIXED&amp;VAR:AUDIT_ID=00000117&amp;VAR:DATE=20020612&amp;action=UPDATE&amp;creator=factset&amp;DOC_NAME=FAT:FMA_audit_SUMMARY.fat&amp;DISPLAY_STRING=Display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EBITDA&amp;VAR:CHGPERIOD=NA&amp;VAR:FQLFORMULA=FMA_EVAL_EBITDA&amp;VAR:CURRENCY=NA&amp;VAR:P=NA&amp;VAR:V=13.8","13500&amp;VAR:null=.html"}</definedName>
    <definedName name="_1911__FDSAUDITLINK__" localSheetId="1" hidden="1">{"fdsup://directions/FAT%20Viewer?VAR:PED=LTM&amp;VAR:AUDIT_MODE=SUMMARY&amp;VAR:PERIOD=FIXED&amp;VAR:AUDIT_ID=00000117&amp;VAR:DATE=20020611&amp;action=UPDATE&amp;creator=factset&amp;DOC_NAME=FAT:FMA_audit_SUMMARY.fat&amp;DISPLAY_STRING=Display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EBITDA&amp;VAR:CHGPERIOD=NA&amp;VAR:FQLFORMULA=FMA_EVAL_EBITDA&amp;VAR:CURRENCY=NA&amp;VAR:P=NA&amp;VAR:V=13.7","14426&amp;VAR:null=.html"}</definedName>
    <definedName name="_1911__FDSAUDITLINK__" hidden="1">{"fdsup://directions/FAT%20Viewer?VAR:PED=LTM&amp;VAR:AUDIT_MODE=SUMMARY&amp;VAR:PERIOD=FIXED&amp;VAR:AUDIT_ID=00000117&amp;VAR:DATE=20020611&amp;action=UPDATE&amp;creator=factset&amp;DOC_NAME=FAT:FMA_audit_SUMMARY.fat&amp;DISPLAY_STRING=Display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EBITDA&amp;VAR:CHGPERIOD=NA&amp;VAR:FQLFORMULA=FMA_EVAL_EBITDA&amp;VAR:CURRENCY=NA&amp;VAR:P=NA&amp;VAR:V=13.7","14426&amp;VAR:null=.html"}</definedName>
    <definedName name="_1912__FDSAUDITLINK__" localSheetId="1" hidden="1">{"fdsup://directions/FAT%20Viewer?VAR:PED=LTM&amp;VAR:AUDIT_MODE=SUMMARY&amp;VAR:PERIOD=FIXED&amp;VAR:AUDIT_ID=00000117&amp;VAR:DATE=20020610&amp;action=UPDATE&amp;creator=factset&amp;DOC_NAME=FAT:FMA_audit_SUMMARY.fat&amp;DISPLAY_STRING=Display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EBITDA&amp;VAR:CHGPERIOD=NA&amp;VAR:FQLFORMULA=FMA_EVAL_EBITDA&amp;VAR:CURRENCY=NA&amp;VAR:P=NA&amp;VAR:V=13.8","85558&amp;VAR:null=.html"}</definedName>
    <definedName name="_1912__FDSAUDITLINK__" hidden="1">{"fdsup://directions/FAT%20Viewer?VAR:PED=LTM&amp;VAR:AUDIT_MODE=SUMMARY&amp;VAR:PERIOD=FIXED&amp;VAR:AUDIT_ID=00000117&amp;VAR:DATE=20020610&amp;action=UPDATE&amp;creator=factset&amp;DOC_NAME=FAT:FMA_audit_SUMMARY.fat&amp;DISPLAY_STRING=Display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EBITDA&amp;VAR:CHGPERIOD=NA&amp;VAR:FQLFORMULA=FMA_EVAL_EBITDA&amp;VAR:CURRENCY=NA&amp;VAR:P=NA&amp;VAR:V=13.8","85558&amp;VAR:null=.html"}</definedName>
    <definedName name="_1913__FDSAUDITLINK__" localSheetId="1" hidden="1">{"fdsup://directions/FAT%20Viewer?VAR:PED=LTM&amp;VAR:AUDIT_MODE=SUMMARY&amp;VAR:PERIOD=FIXED&amp;VAR:AUDIT_ID=00000117&amp;VAR:DATE=20020607&amp;action=UPDATE&amp;creator=factset&amp;DOC_NAME=FAT:FMA_audit_SUMMARY.fat&amp;DISPLAY_STRING=Display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EBITDA&amp;VAR:CHGPERIOD=NA&amp;VAR:FQLFORMULA=FMA_EVAL_EBITDA&amp;VAR:CURRENCY=NA&amp;VAR:P=NA&amp;VAR:V=13.8","55371&amp;VAR:null=.html"}</definedName>
    <definedName name="_1913__FDSAUDITLINK__" hidden="1">{"fdsup://directions/FAT%20Viewer?VAR:PED=LTM&amp;VAR:AUDIT_MODE=SUMMARY&amp;VAR:PERIOD=FIXED&amp;VAR:AUDIT_ID=00000117&amp;VAR:DATE=20020607&amp;action=UPDATE&amp;creator=factset&amp;DOC_NAME=FAT:FMA_audit_SUMMARY.fat&amp;DISPLAY_STRING=Display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EBITDA&amp;VAR:CHGPERIOD=NA&amp;VAR:FQLFORMULA=FMA_EVAL_EBITDA&amp;VAR:CURRENCY=NA&amp;VAR:P=NA&amp;VAR:V=13.8","55371&amp;VAR:null=.html"}</definedName>
    <definedName name="_1914__FDSAUDITLINK__" localSheetId="1" hidden="1">{"fdsup://directions/FAT%20Viewer?VAR:PED=LTM&amp;VAR:AUDIT_MODE=SUMMARY&amp;VAR:PERIOD=FIXED&amp;VAR:AUDIT_ID=00000117&amp;VAR:DATE=20020606&amp;action=UPDATE&amp;creator=factset&amp;DOC_NAME=FAT:FMA_audit_SUMMARY.fat&amp;DISPLAY_STRING=Display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EBITDA&amp;VAR:CHGPERIOD=NA&amp;VAR:FQLFORMULA=FMA_EVAL_EBITDA&amp;VAR:CURRENCY=NA&amp;VAR:P=NA&amp;VAR:V=13.8","53254&amp;VAR:null=.html"}</definedName>
    <definedName name="_1914__FDSAUDITLINK__" hidden="1">{"fdsup://directions/FAT%20Viewer?VAR:PED=LTM&amp;VAR:AUDIT_MODE=SUMMARY&amp;VAR:PERIOD=FIXED&amp;VAR:AUDIT_ID=00000117&amp;VAR:DATE=20020606&amp;action=UPDATE&amp;creator=factset&amp;DOC_NAME=FAT:FMA_audit_SUMMARY.fat&amp;DISPLAY_STRING=Display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EBITDA&amp;VAR:CHGPERIOD=NA&amp;VAR:FQLFORMULA=FMA_EVAL_EBITDA&amp;VAR:CURRENCY=NA&amp;VAR:P=NA&amp;VAR:V=13.8","53254&amp;VAR:null=.html"}</definedName>
    <definedName name="_1915__FDSAUDITLINK__" localSheetId="1" hidden="1">{"fdsup://directions/FAT%20Viewer?VAR:PED=LTM&amp;VAR:AUDIT_MODE=SUMMARY&amp;VAR:PERIOD=FIXED&amp;VAR:AUDIT_ID=00000117&amp;VAR:DATE=20020605&amp;action=UPDATE&amp;creator=factset&amp;DOC_NAME=FAT:FMA_audit_SUMMARY.fat&amp;DISPLAY_STRING=Display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EBITDA&amp;VAR:CHGPERIOD=NA&amp;VAR:FQLFORMULA=FMA_EVAL_EBITDA&amp;VAR:CURRENCY=NA&amp;VAR:P=NA&amp;VAR:V=14.0","53386&amp;VAR:null=.html"}</definedName>
    <definedName name="_1915__FDSAUDITLINK__" hidden="1">{"fdsup://directions/FAT%20Viewer?VAR:PED=LTM&amp;VAR:AUDIT_MODE=SUMMARY&amp;VAR:PERIOD=FIXED&amp;VAR:AUDIT_ID=00000117&amp;VAR:DATE=20020605&amp;action=UPDATE&amp;creator=factset&amp;DOC_NAME=FAT:FMA_audit_SUMMARY.fat&amp;DISPLAY_STRING=Display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EBITDA&amp;VAR:CHGPERIOD=NA&amp;VAR:FQLFORMULA=FMA_EVAL_EBITDA&amp;VAR:CURRENCY=NA&amp;VAR:P=NA&amp;VAR:V=14.0","53386&amp;VAR:null=.html"}</definedName>
    <definedName name="_1916__FDSAUDITLINK__" localSheetId="1" hidden="1">{"fdsup://directions/FAT%20Viewer?VAR:PED=LTM&amp;VAR:AUDIT_MODE=SUMMARY&amp;VAR:PERIOD=FIXED&amp;VAR:AUDIT_ID=00000117&amp;VAR:DATE=20020604&amp;action=UPDATE&amp;creator=factset&amp;DOC_NAME=FAT:FMA_audit_SUMMARY.fat&amp;DISPLAY_STRING=Display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EBITDA&amp;VAR:CHGPERIOD=NA&amp;VAR:FQLFORMULA=FMA_EVAL_EBITDA&amp;VAR:CURRENCY=NA&amp;VAR:P=NA&amp;VAR:V=13.9","59206&amp;VAR:null=.html"}</definedName>
    <definedName name="_1916__FDSAUDITLINK__" hidden="1">{"fdsup://directions/FAT%20Viewer?VAR:PED=LTM&amp;VAR:AUDIT_MODE=SUMMARY&amp;VAR:PERIOD=FIXED&amp;VAR:AUDIT_ID=00000117&amp;VAR:DATE=20020604&amp;action=UPDATE&amp;creator=factset&amp;DOC_NAME=FAT:FMA_audit_SUMMARY.fat&amp;DISPLAY_STRING=Display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EBITDA&amp;VAR:CHGPERIOD=NA&amp;VAR:FQLFORMULA=FMA_EVAL_EBITDA&amp;VAR:CURRENCY=NA&amp;VAR:P=NA&amp;VAR:V=13.9","59206&amp;VAR:null=.html"}</definedName>
    <definedName name="_1917__FDSAUDITLINK__" localSheetId="1" hidden="1">{"fdsup://directions/FAT%20Viewer?VAR:PED=LTM&amp;VAR:AUDIT_MODE=SUMMARY&amp;VAR:PERIOD=FIXED&amp;VAR:AUDIT_ID=00000117&amp;VAR:DATE=20020603&amp;action=UPDATE&amp;creator=factset&amp;DOC_NAME=FAT:FMA_audit_SUMMARY.fat&amp;DISPLAY_STRING=Display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EBITDA&amp;VAR:CHGPERIOD=NA&amp;VAR:FQLFORMULA=FMA_EVAL_EBITDA&amp;VAR:CURRENCY=NA&amp;VAR:P=NA&amp;VAR:V=13.9","38404&amp;VAR:null=.html"}</definedName>
    <definedName name="_1917__FDSAUDITLINK__" hidden="1">{"fdsup://directions/FAT%20Viewer?VAR:PED=LTM&amp;VAR:AUDIT_MODE=SUMMARY&amp;VAR:PERIOD=FIXED&amp;VAR:AUDIT_ID=00000117&amp;VAR:DATE=20020603&amp;action=UPDATE&amp;creator=factset&amp;DOC_NAME=FAT:FMA_audit_SUMMARY.fat&amp;DISPLAY_STRING=Display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EBITDA&amp;VAR:CHGPERIOD=NA&amp;VAR:FQLFORMULA=FMA_EVAL_EBITDA&amp;VAR:CURRENCY=NA&amp;VAR:P=NA&amp;VAR:V=13.9","38404&amp;VAR:null=.html"}</definedName>
    <definedName name="_1918__FDSAUDITLINK__" localSheetId="1" hidden="1">{"fdsup://directions/FAT%20Viewer?VAR:PED=LTM&amp;VAR:AUDIT_MODE=SUMMARY&amp;VAR:PERIOD=FIXED&amp;VAR:AUDIT_ID=00000117&amp;VAR:DATE=20020531&amp;action=UPDATE&amp;creator=factset&amp;DOC_NAME=FAT:FMA_audit_SUMMARY.fat&amp;DISPLAY_STRING=Display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EBITDA&amp;VAR:CHGPERIOD=NA&amp;VAR:FQLFORMULA=FMA_EVAL_EBITDA&amp;VAR:CURRENCY=NA&amp;VAR:P=NA&amp;VAR:V=14.1","95021&amp;VAR:null=.html"}</definedName>
    <definedName name="_1918__FDSAUDITLINK__" hidden="1">{"fdsup://directions/FAT%20Viewer?VAR:PED=LTM&amp;VAR:AUDIT_MODE=SUMMARY&amp;VAR:PERIOD=FIXED&amp;VAR:AUDIT_ID=00000117&amp;VAR:DATE=20020531&amp;action=UPDATE&amp;creator=factset&amp;DOC_NAME=FAT:FMA_audit_SUMMARY.fat&amp;DISPLAY_STRING=Display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EBITDA&amp;VAR:CHGPERIOD=NA&amp;VAR:FQLFORMULA=FMA_EVAL_EBITDA&amp;VAR:CURRENCY=NA&amp;VAR:P=NA&amp;VAR:V=14.1","95021&amp;VAR:null=.html"}</definedName>
    <definedName name="_1919__FDSAUDITLINK__" localSheetId="1" hidden="1">{"fdsup://directions/FAT%20Viewer?VAR:PED=LTM&amp;VAR:AUDIT_MODE=SUMMARY&amp;VAR:PERIOD=FIXED&amp;VAR:AUDIT_ID=00000117&amp;VAR:DATE=20020530&amp;action=UPDATE&amp;creator=factset&amp;DOC_NAME=FAT:FMA_audit_SUMMARY.fat&amp;DISPLAY_STRING=Display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EBITDA&amp;VAR:CHGPERIOD=NA&amp;VAR:FQLFORMULA=FMA_EVAL_EBITDA&amp;VAR:CURRENCY=NA&amp;VAR:P=NA&amp;VAR:V=14.1","78761&amp;VAR:null=.html"}</definedName>
    <definedName name="_1919__FDSAUDITLINK__" hidden="1">{"fdsup://directions/FAT%20Viewer?VAR:PED=LTM&amp;VAR:AUDIT_MODE=SUMMARY&amp;VAR:PERIOD=FIXED&amp;VAR:AUDIT_ID=00000117&amp;VAR:DATE=20020530&amp;action=UPDATE&amp;creator=factset&amp;DOC_NAME=FAT:FMA_audit_SUMMARY.fat&amp;DISPLAY_STRING=Display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EBITDA&amp;VAR:CHGPERIOD=NA&amp;VAR:FQLFORMULA=FMA_EVAL_EBITDA&amp;VAR:CURRENCY=NA&amp;VAR:P=NA&amp;VAR:V=14.1","78761&amp;VAR:null=.html"}</definedName>
    <definedName name="_192__FDSAUDITLINK__" localSheetId="1" hidden="1">{"fdsup://directions/FAT%20Viewer?VAR:PED=LTM&amp;VAR:AUDIT_MODE=SUMMARY&amp;VAR:PERIOD=FIXED&amp;VAR:AUDIT_ID=00000117&amp;VAR:DATE=20090408&amp;action=UPDATE&amp;creator=factset&amp;DOC_NAME=FAT:FMA_audit_SUMMARY.fat&amp;DISPLAY_STRING=Display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EBITDA&amp;VAR:CHGPERIOD=NA&amp;VAR:FQLFORMULA=FMA_EVAL_EBITDA&amp;VAR:CURRENCY=NA&amp;VAR:P=NA&amp;VAR:V=7.77","0445&amp;VAR:null=.html"}</definedName>
    <definedName name="_192__FDSAUDITLINK__" hidden="1">{"fdsup://directions/FAT%20Viewer?VAR:PED=LTM&amp;VAR:AUDIT_MODE=SUMMARY&amp;VAR:PERIOD=FIXED&amp;VAR:AUDIT_ID=00000117&amp;VAR:DATE=20090408&amp;action=UPDATE&amp;creator=factset&amp;DOC_NAME=FAT:FMA_audit_SUMMARY.fat&amp;DISPLAY_STRING=Display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EBITDA&amp;VAR:CHGPERIOD=NA&amp;VAR:FQLFORMULA=FMA_EVAL_EBITDA&amp;VAR:CURRENCY=NA&amp;VAR:P=NA&amp;VAR:V=7.77","0445&amp;VAR:null=.html"}</definedName>
    <definedName name="_1920__FDSAUDITLINK__" localSheetId="1" hidden="1">{"fdsup://directions/FAT%20Viewer?VAR:PED=LTM&amp;VAR:AUDIT_MODE=SUMMARY&amp;VAR:PERIOD=FIXED&amp;VAR:AUDIT_ID=00000117&amp;VAR:DATE=20020529&amp;action=UPDATE&amp;creator=factset&amp;DOC_NAME=FAT:FMA_audit_SUMMARY.fat&amp;DISPLAY_STRING=Display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EBITDA&amp;VAR:CHGPERIOD=NA&amp;VAR:FQLFORMULA=FMA_EVAL_EBITDA&amp;VAR:CURRENCY=NA&amp;VAR:P=NA&amp;VAR:V=14.2","15306&amp;VAR:null=.html"}</definedName>
    <definedName name="_1920__FDSAUDITLINK__" hidden="1">{"fdsup://directions/FAT%20Viewer?VAR:PED=LTM&amp;VAR:AUDIT_MODE=SUMMARY&amp;VAR:PERIOD=FIXED&amp;VAR:AUDIT_ID=00000117&amp;VAR:DATE=20020529&amp;action=UPDATE&amp;creator=factset&amp;DOC_NAME=FAT:FMA_audit_SUMMARY.fat&amp;DISPLAY_STRING=Display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EBITDA&amp;VAR:CHGPERIOD=NA&amp;VAR:FQLFORMULA=FMA_EVAL_EBITDA&amp;VAR:CURRENCY=NA&amp;VAR:P=NA&amp;VAR:V=14.2","15306&amp;VAR:null=.html"}</definedName>
    <definedName name="_1921__FDSAUDITLINK__" localSheetId="1" hidden="1">{"fdsup://directions/FAT%20Viewer?VAR:PED=LTM&amp;VAR:AUDIT_MODE=SUMMARY&amp;VAR:PERIOD=FIXED&amp;VAR:AUDIT_ID=00000117&amp;VAR:DATE=20020528&amp;action=UPDATE&amp;creator=factset&amp;DOC_NAME=FAT:FMA_audit_SUMMARY.fat&amp;DISPLAY_STRING=Display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EBITDA&amp;VAR:CHGPERIOD=NA&amp;VAR:FQLFORMULA=FMA_EVAL_EBITDA&amp;VAR:CURRENCY=NA&amp;VAR:P=NA&amp;VAR:V=14.2","95026&amp;VAR:null=.html"}</definedName>
    <definedName name="_1921__FDSAUDITLINK__" hidden="1">{"fdsup://directions/FAT%20Viewer?VAR:PED=LTM&amp;VAR:AUDIT_MODE=SUMMARY&amp;VAR:PERIOD=FIXED&amp;VAR:AUDIT_ID=00000117&amp;VAR:DATE=20020528&amp;action=UPDATE&amp;creator=factset&amp;DOC_NAME=FAT:FMA_audit_SUMMARY.fat&amp;DISPLAY_STRING=Display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EBITDA&amp;VAR:CHGPERIOD=NA&amp;VAR:FQLFORMULA=FMA_EVAL_EBITDA&amp;VAR:CURRENCY=NA&amp;VAR:P=NA&amp;VAR:V=14.2","95026&amp;VAR:null=.html"}</definedName>
    <definedName name="_1922__FDSAUDITLINK__" localSheetId="1" hidden="1">{"fdsup://directions/FAT%20Viewer?VAR:PED=LTM&amp;VAR:AUDIT_MODE=SUMMARY&amp;VAR:PERIOD=FIXED&amp;VAR:AUDIT_ID=00000117&amp;VAR:DATE=20020524&amp;action=UPDATE&amp;creator=factset&amp;DOC_NAME=FAT:FMA_audit_SUMMARY.fat&amp;DISPLAY_STRING=Display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EBITDA&amp;VAR:CHGPERIOD=NA&amp;VAR:FQLFORMULA=FMA_EVAL_EBITDA&amp;VAR:CURRENCY=NA&amp;VAR:P=NA&amp;VAR:V=14.3","78675&amp;VAR:null=.html"}</definedName>
    <definedName name="_1922__FDSAUDITLINK__" hidden="1">{"fdsup://directions/FAT%20Viewer?VAR:PED=LTM&amp;VAR:AUDIT_MODE=SUMMARY&amp;VAR:PERIOD=FIXED&amp;VAR:AUDIT_ID=00000117&amp;VAR:DATE=20020524&amp;action=UPDATE&amp;creator=factset&amp;DOC_NAME=FAT:FMA_audit_SUMMARY.fat&amp;DISPLAY_STRING=Display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EBITDA&amp;VAR:CHGPERIOD=NA&amp;VAR:FQLFORMULA=FMA_EVAL_EBITDA&amp;VAR:CURRENCY=NA&amp;VAR:P=NA&amp;VAR:V=14.3","78675&amp;VAR:null=.html"}</definedName>
    <definedName name="_1923__FDSAUDITLINK__" localSheetId="1" hidden="1">{"fdsup://directions/FAT%20Viewer?VAR:PED=LTM&amp;VAR:AUDIT_MODE=SUMMARY&amp;VAR:PERIOD=FIXED&amp;VAR:AUDIT_ID=00000117&amp;VAR:DATE=20020523&amp;action=UPDATE&amp;creator=factset&amp;DOC_NAME=FAT:FMA_audit_SUMMARY.fat&amp;DISPLAY_STRING=Display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EBITDA&amp;VAR:CHGPERIOD=NA&amp;VAR:FQLFORMULA=FMA_EVAL_EBITDA&amp;VAR:CURRENCY=NA&amp;VAR:P=NA&amp;VAR:V=14.5","20638&amp;VAR:null=.html"}</definedName>
    <definedName name="_1923__FDSAUDITLINK__" hidden="1">{"fdsup://directions/FAT%20Viewer?VAR:PED=LTM&amp;VAR:AUDIT_MODE=SUMMARY&amp;VAR:PERIOD=FIXED&amp;VAR:AUDIT_ID=00000117&amp;VAR:DATE=20020523&amp;action=UPDATE&amp;creator=factset&amp;DOC_NAME=FAT:FMA_audit_SUMMARY.fat&amp;DISPLAY_STRING=Display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EBITDA&amp;VAR:CHGPERIOD=NA&amp;VAR:FQLFORMULA=FMA_EVAL_EBITDA&amp;VAR:CURRENCY=NA&amp;VAR:P=NA&amp;VAR:V=14.5","20638&amp;VAR:null=.html"}</definedName>
    <definedName name="_1924__FDSAUDITLINK__" localSheetId="1" hidden="1">{"fdsup://directions/FAT%20Viewer?VAR:PED=LTM&amp;VAR:AUDIT_MODE=SUMMARY&amp;VAR:PERIOD=FIXED&amp;VAR:AUDIT_ID=00000117&amp;VAR:DATE=20020522&amp;action=UPDATE&amp;creator=factset&amp;DOC_NAME=FAT:FMA_audit_SUMMARY.fat&amp;DISPLAY_STRING=Display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EBITDA&amp;VAR:CHGPERIOD=NA&amp;VAR:FQLFORMULA=FMA_EVAL_EBITDA&amp;VAR:CURRENCY=NA&amp;VAR:P=NA&amp;VAR:V=14.4","07246&amp;VAR:null=.html"}</definedName>
    <definedName name="_1924__FDSAUDITLINK__" hidden="1">{"fdsup://directions/FAT%20Viewer?VAR:PED=LTM&amp;VAR:AUDIT_MODE=SUMMARY&amp;VAR:PERIOD=FIXED&amp;VAR:AUDIT_ID=00000117&amp;VAR:DATE=20020522&amp;action=UPDATE&amp;creator=factset&amp;DOC_NAME=FAT:FMA_audit_SUMMARY.fat&amp;DISPLAY_STRING=Display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EBITDA&amp;VAR:CHGPERIOD=NA&amp;VAR:FQLFORMULA=FMA_EVAL_EBITDA&amp;VAR:CURRENCY=NA&amp;VAR:P=NA&amp;VAR:V=14.4","07246&amp;VAR:null=.html"}</definedName>
    <definedName name="_1925__FDSAUDITLINK__" localSheetId="1" hidden="1">{"fdsup://directions/FAT%20Viewer?VAR:PED=LTM&amp;VAR:AUDIT_MODE=SUMMARY&amp;VAR:PERIOD=FIXED&amp;VAR:AUDIT_ID=00000117&amp;VAR:DATE=20020521&amp;action=UPDATE&amp;creator=factset&amp;DOC_NAME=FAT:FMA_audit_SUMMARY.fat&amp;DISPLAY_STRING=Display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EBITDA&amp;VAR:CHGPERIOD=NA&amp;VAR:FQLFORMULA=FMA_EVAL_EBITDA&amp;VAR:CURRENCY=NA&amp;VAR:P=NA&amp;VAR:V=14.3","39164&amp;VAR:null=.html"}</definedName>
    <definedName name="_1925__FDSAUDITLINK__" hidden="1">{"fdsup://directions/FAT%20Viewer?VAR:PED=LTM&amp;VAR:AUDIT_MODE=SUMMARY&amp;VAR:PERIOD=FIXED&amp;VAR:AUDIT_ID=00000117&amp;VAR:DATE=20020521&amp;action=UPDATE&amp;creator=factset&amp;DOC_NAME=FAT:FMA_audit_SUMMARY.fat&amp;DISPLAY_STRING=Display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EBITDA&amp;VAR:CHGPERIOD=NA&amp;VAR:FQLFORMULA=FMA_EVAL_EBITDA&amp;VAR:CURRENCY=NA&amp;VAR:P=NA&amp;VAR:V=14.3","39164&amp;VAR:null=.html"}</definedName>
    <definedName name="_1926__FDSAUDITLINK__" localSheetId="1" hidden="1">{"fdsup://directions/FAT%20Viewer?VAR:PED=LTM&amp;VAR:AUDIT_MODE=SUMMARY&amp;VAR:PERIOD=FIXED&amp;VAR:AUDIT_ID=00000117&amp;VAR:DATE=20020520&amp;action=UPDATE&amp;creator=factset&amp;DOC_NAME=FAT:FMA_audit_SUMMARY.fat&amp;DISPLAY_STRING=Display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EBITDA&amp;VAR:CHGPERIOD=NA&amp;VAR:FQLFORMULA=FMA_EVAL_EBITDA&amp;VAR:CURRENCY=NA&amp;VAR:P=NA&amp;VAR:V=14.4","60418&amp;VAR:null=.html"}</definedName>
    <definedName name="_1926__FDSAUDITLINK__" hidden="1">{"fdsup://directions/FAT%20Viewer?VAR:PED=LTM&amp;VAR:AUDIT_MODE=SUMMARY&amp;VAR:PERIOD=FIXED&amp;VAR:AUDIT_ID=00000117&amp;VAR:DATE=20020520&amp;action=UPDATE&amp;creator=factset&amp;DOC_NAME=FAT:FMA_audit_SUMMARY.fat&amp;DISPLAY_STRING=Display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EBITDA&amp;VAR:CHGPERIOD=NA&amp;VAR:FQLFORMULA=FMA_EVAL_EBITDA&amp;VAR:CURRENCY=NA&amp;VAR:P=NA&amp;VAR:V=14.4","60418&amp;VAR:null=.html"}</definedName>
    <definedName name="_1927__FDSAUDITLINK__" localSheetId="1" hidden="1">{"fdsup://directions/FAT%20Viewer?VAR:PED=LTM&amp;VAR:AUDIT_MODE=SUMMARY&amp;VAR:PERIOD=FIXED&amp;VAR:AUDIT_ID=00000117&amp;VAR:DATE=20020517&amp;action=UPDATE&amp;creator=factset&amp;DOC_NAME=FAT:FMA_audit_SUMMARY.fat&amp;DISPLAY_STRING=Display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EBITDA&amp;VAR:CHGPERIOD=NA&amp;VAR:FQLFORMULA=FMA_EVAL_EBITDA&amp;VAR:CURRENCY=NA&amp;VAR:P=NA&amp;VAR:V=14.5","89989&amp;VAR:null=.html"}</definedName>
    <definedName name="_1927__FDSAUDITLINK__" hidden="1">{"fdsup://directions/FAT%20Viewer?VAR:PED=LTM&amp;VAR:AUDIT_MODE=SUMMARY&amp;VAR:PERIOD=FIXED&amp;VAR:AUDIT_ID=00000117&amp;VAR:DATE=20020517&amp;action=UPDATE&amp;creator=factset&amp;DOC_NAME=FAT:FMA_audit_SUMMARY.fat&amp;DISPLAY_STRING=Display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EBITDA&amp;VAR:CHGPERIOD=NA&amp;VAR:FQLFORMULA=FMA_EVAL_EBITDA&amp;VAR:CURRENCY=NA&amp;VAR:P=NA&amp;VAR:V=14.5","89989&amp;VAR:null=.html"}</definedName>
    <definedName name="_1928__FDSAUDITLINK__" localSheetId="1" hidden="1">{"fdsup://directions/FAT%20Viewer?VAR:PED=LTM&amp;VAR:AUDIT_MODE=SUMMARY&amp;VAR:PERIOD=FIXED&amp;VAR:AUDIT_ID=00000117&amp;VAR:DATE=20020516&amp;action=UPDATE&amp;creator=factset&amp;DOC_NAME=FAT:FMA_audit_SUMMARY.fat&amp;DISPLAY_STRING=Display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EBITDA&amp;VAR:CHGPERIOD=NA&amp;VAR:FQLFORMULA=FMA_EVAL_EBITDA&amp;VAR:CURRENCY=NA&amp;VAR:P=NA&amp;VAR:V=14.5","05502&amp;VAR:null=.html"}</definedName>
    <definedName name="_1928__FDSAUDITLINK__" hidden="1">{"fdsup://directions/FAT%20Viewer?VAR:PED=LTM&amp;VAR:AUDIT_MODE=SUMMARY&amp;VAR:PERIOD=FIXED&amp;VAR:AUDIT_ID=00000117&amp;VAR:DATE=20020516&amp;action=UPDATE&amp;creator=factset&amp;DOC_NAME=FAT:FMA_audit_SUMMARY.fat&amp;DISPLAY_STRING=Display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EBITDA&amp;VAR:CHGPERIOD=NA&amp;VAR:FQLFORMULA=FMA_EVAL_EBITDA&amp;VAR:CURRENCY=NA&amp;VAR:P=NA&amp;VAR:V=14.5","05502&amp;VAR:null=.html"}</definedName>
    <definedName name="_1929__FDSAUDITLINK__" localSheetId="1" hidden="1">{"fdsup://directions/FAT%20Viewer?VAR:PED=LTM&amp;VAR:AUDIT_MODE=SUMMARY&amp;VAR:PERIOD=FIXED&amp;VAR:AUDIT_ID=00000117&amp;VAR:DATE=20020515&amp;action=UPDATE&amp;creator=factset&amp;DOC_NAME=FAT:FMA_audit_SUMMARY.fat&amp;DISPLAY_STRING=Display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EBITDA&amp;VAR:CHGPERIOD=NA&amp;VAR:FQLFORMULA=FMA_EVAL_EBITDA&amp;VAR:CURRENCY=NA&amp;VAR:P=NA&amp;VAR:V=14.4","45296&amp;VAR:null=.html"}</definedName>
    <definedName name="_1929__FDSAUDITLINK__" hidden="1">{"fdsup://directions/FAT%20Viewer?VAR:PED=LTM&amp;VAR:AUDIT_MODE=SUMMARY&amp;VAR:PERIOD=FIXED&amp;VAR:AUDIT_ID=00000117&amp;VAR:DATE=20020515&amp;action=UPDATE&amp;creator=factset&amp;DOC_NAME=FAT:FMA_audit_SUMMARY.fat&amp;DISPLAY_STRING=Display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EBITDA&amp;VAR:CHGPERIOD=NA&amp;VAR:FQLFORMULA=FMA_EVAL_EBITDA&amp;VAR:CURRENCY=NA&amp;VAR:P=NA&amp;VAR:V=14.4","45296&amp;VAR:null=.html"}</definedName>
    <definedName name="_193__FDSAUDITLINK__" localSheetId="1" hidden="1">{"fdsup://directions/FAT%20Viewer?VAR:PED=LTM&amp;VAR:AUDIT_MODE=SUMMARY&amp;VAR:PERIOD=FIXED&amp;VAR:AUDIT_ID=00000117&amp;VAR:DATE=20090407&amp;action=UPDATE&amp;creator=factset&amp;DOC_NAME=FAT:FMA_audit_SUMMARY.fat&amp;DISPLAY_STRING=Display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EBITDA&amp;VAR:CHGPERIOD=NA&amp;VAR:FQLFORMULA=FMA_EVAL_EBITDA&amp;VAR:CURRENCY=NA&amp;VAR:P=NA&amp;VAR:V=7.70","2446&amp;VAR:null=.html"}</definedName>
    <definedName name="_193__FDSAUDITLINK__" hidden="1">{"fdsup://directions/FAT%20Viewer?VAR:PED=LTM&amp;VAR:AUDIT_MODE=SUMMARY&amp;VAR:PERIOD=FIXED&amp;VAR:AUDIT_ID=00000117&amp;VAR:DATE=20090407&amp;action=UPDATE&amp;creator=factset&amp;DOC_NAME=FAT:FMA_audit_SUMMARY.fat&amp;DISPLAY_STRING=Display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EBITDA&amp;VAR:CHGPERIOD=NA&amp;VAR:FQLFORMULA=FMA_EVAL_EBITDA&amp;VAR:CURRENCY=NA&amp;VAR:P=NA&amp;VAR:V=7.70","2446&amp;VAR:null=.html"}</definedName>
    <definedName name="_1930__FDSAUDITLINK__" localSheetId="1" hidden="1">{"fdsup://directions/FAT%20Viewer?VAR:PED=LTM&amp;VAR:AUDIT_MODE=SUMMARY&amp;VAR:PERIOD=FIXED&amp;VAR:AUDIT_ID=00000117&amp;VAR:DATE=20020514&amp;action=UPDATE&amp;creator=factset&amp;DOC_NAME=FAT:FMA_audit_SUMMARY.fat&amp;DISPLAY_STRING=Display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EBITDA&amp;VAR:CHGPERIOD=NA&amp;VAR:FQLFORMULA=FMA_EVAL_EBITDA&amp;VAR:CURRENCY=NA&amp;VAR:P=NA&amp;VAR:V=14.5","12070&amp;VAR:null=.html"}</definedName>
    <definedName name="_1930__FDSAUDITLINK__" hidden="1">{"fdsup://directions/FAT%20Viewer?VAR:PED=LTM&amp;VAR:AUDIT_MODE=SUMMARY&amp;VAR:PERIOD=FIXED&amp;VAR:AUDIT_ID=00000117&amp;VAR:DATE=20020514&amp;action=UPDATE&amp;creator=factset&amp;DOC_NAME=FAT:FMA_audit_SUMMARY.fat&amp;DISPLAY_STRING=Display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EBITDA&amp;VAR:CHGPERIOD=NA&amp;VAR:FQLFORMULA=FMA_EVAL_EBITDA&amp;VAR:CURRENCY=NA&amp;VAR:P=NA&amp;VAR:V=14.5","12070&amp;VAR:null=.html"}</definedName>
    <definedName name="_1931__FDSAUDITLINK__" localSheetId="1" hidden="1">{"fdsup://directions/FAT%20Viewer?VAR:PED=LTM&amp;VAR:AUDIT_MODE=SUMMARY&amp;VAR:PERIOD=FIXED&amp;VAR:AUDIT_ID=00000117&amp;VAR:DATE=20020513&amp;action=UPDATE&amp;creator=factset&amp;DOC_NAME=FAT:FMA_audit_SUMMARY.fat&amp;DISPLAY_STRING=Display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EBITDA&amp;VAR:CHGPERIOD=NA&amp;VAR:FQLFORMULA=FMA_EVAL_EBITDA&amp;VAR:CURRENCY=NA&amp;VAR:P=NA&amp;VAR:V=14.2","80177&amp;VAR:null=.html"}</definedName>
    <definedName name="_1931__FDSAUDITLINK__" hidden="1">{"fdsup://directions/FAT%20Viewer?VAR:PED=LTM&amp;VAR:AUDIT_MODE=SUMMARY&amp;VAR:PERIOD=FIXED&amp;VAR:AUDIT_ID=00000117&amp;VAR:DATE=20020513&amp;action=UPDATE&amp;creator=factset&amp;DOC_NAME=FAT:FMA_audit_SUMMARY.fat&amp;DISPLAY_STRING=Display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EBITDA&amp;VAR:CHGPERIOD=NA&amp;VAR:FQLFORMULA=FMA_EVAL_EBITDA&amp;VAR:CURRENCY=NA&amp;VAR:P=NA&amp;VAR:V=14.2","80177&amp;VAR:null=.html"}</definedName>
    <definedName name="_1932__FDSAUDITLINK__" localSheetId="1" hidden="1">{"fdsup://directions/FAT%20Viewer?VAR:PED=LTM&amp;VAR:AUDIT_MODE=SUMMARY&amp;VAR:PERIOD=FIXED&amp;VAR:AUDIT_ID=00000117&amp;VAR:DATE=20020510&amp;action=UPDATE&amp;creator=factset&amp;DOC_NAME=FAT:FMA_audit_SUMMARY.fat&amp;DISPLAY_STRING=Display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EBITDA&amp;VAR:CHGPERIOD=NA&amp;VAR:FQLFORMULA=FMA_EVAL_EBITDA&amp;VAR:CURRENCY=NA&amp;VAR:P=NA&amp;VAR:V=13.3","04148&amp;VAR:null=.html"}</definedName>
    <definedName name="_1932__FDSAUDITLINK__" hidden="1">{"fdsup://directions/FAT%20Viewer?VAR:PED=LTM&amp;VAR:AUDIT_MODE=SUMMARY&amp;VAR:PERIOD=FIXED&amp;VAR:AUDIT_ID=00000117&amp;VAR:DATE=20020510&amp;action=UPDATE&amp;creator=factset&amp;DOC_NAME=FAT:FMA_audit_SUMMARY.fat&amp;DISPLAY_STRING=Display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EBITDA&amp;VAR:CHGPERIOD=NA&amp;VAR:FQLFORMULA=FMA_EVAL_EBITDA&amp;VAR:CURRENCY=NA&amp;VAR:P=NA&amp;VAR:V=13.3","04148&amp;VAR:null=.html"}</definedName>
    <definedName name="_1933__FDSAUDITLINK__" localSheetId="1" hidden="1">{"fdsup://directions/FAT%20Viewer?VAR:PED=LTM&amp;VAR:AUDIT_MODE=SUMMARY&amp;VAR:PERIOD=FIXED&amp;VAR:AUDIT_ID=00000117&amp;VAR:DATE=20020509&amp;action=UPDATE&amp;creator=factset&amp;DOC_NAME=FAT:FMA_audit_SUMMARY.fat&amp;DISPLAY_STRING=Display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EBITDA&amp;VAR:CHGPERIOD=NA&amp;VAR:FQLFORMULA=FMA_EVAL_EBITDA&amp;VAR:CURRENCY=NA&amp;VAR:P=NA&amp;VAR:V=13.4","61499&amp;VAR:null=.html"}</definedName>
    <definedName name="_1933__FDSAUDITLINK__" hidden="1">{"fdsup://directions/FAT%20Viewer?VAR:PED=LTM&amp;VAR:AUDIT_MODE=SUMMARY&amp;VAR:PERIOD=FIXED&amp;VAR:AUDIT_ID=00000117&amp;VAR:DATE=20020509&amp;action=UPDATE&amp;creator=factset&amp;DOC_NAME=FAT:FMA_audit_SUMMARY.fat&amp;DISPLAY_STRING=Display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EBITDA&amp;VAR:CHGPERIOD=NA&amp;VAR:FQLFORMULA=FMA_EVAL_EBITDA&amp;VAR:CURRENCY=NA&amp;VAR:P=NA&amp;VAR:V=13.4","61499&amp;VAR:null=.html"}</definedName>
    <definedName name="_1934__FDSAUDITLINK__" localSheetId="1" hidden="1">{"fdsup://directions/FAT%20Viewer?VAR:PED=LTM&amp;VAR:AUDIT_MODE=SUMMARY&amp;VAR:PERIOD=FIXED&amp;VAR:AUDIT_ID=00000117&amp;VAR:DATE=20020508&amp;action=UPDATE&amp;creator=factset&amp;DOC_NAME=FAT:FMA_audit_SUMMARY.fat&amp;DISPLAY_STRING=Display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EBITDA&amp;VAR:CHGPERIOD=NA&amp;VAR:FQLFORMULA=FMA_EVAL_EBITDA&amp;VAR:CURRENCY=NA&amp;VAR:P=NA&amp;VAR:V=13.6","18953&amp;VAR:null=.html"}</definedName>
    <definedName name="_1934__FDSAUDITLINK__" hidden="1">{"fdsup://directions/FAT%20Viewer?VAR:PED=LTM&amp;VAR:AUDIT_MODE=SUMMARY&amp;VAR:PERIOD=FIXED&amp;VAR:AUDIT_ID=00000117&amp;VAR:DATE=20020508&amp;action=UPDATE&amp;creator=factset&amp;DOC_NAME=FAT:FMA_audit_SUMMARY.fat&amp;DISPLAY_STRING=Display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EBITDA&amp;VAR:CHGPERIOD=NA&amp;VAR:FQLFORMULA=FMA_EVAL_EBITDA&amp;VAR:CURRENCY=NA&amp;VAR:P=NA&amp;VAR:V=13.6","18953&amp;VAR:null=.html"}</definedName>
    <definedName name="_1935__FDSAUDITLINK__" localSheetId="1" hidden="1">{"fdsup://directions/FAT%20Viewer?VAR:PED=LTM&amp;VAR:AUDIT_MODE=SUMMARY&amp;VAR:PERIOD=FIXED&amp;VAR:AUDIT_ID=00000117&amp;VAR:DATE=20020507&amp;action=UPDATE&amp;creator=factset&amp;DOC_NAME=FAT:FMA_audit_SUMMARY.fat&amp;DISPLAY_STRING=Display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EBITDA&amp;VAR:CHGPERIOD=NA&amp;VAR:FQLFORMULA=FMA_EVAL_EBITDA&amp;VAR:CURRENCY=NA&amp;VAR:P=NA&amp;VAR:V=13.2","37234&amp;VAR:null=.html"}</definedName>
    <definedName name="_1935__FDSAUDITLINK__" hidden="1">{"fdsup://directions/FAT%20Viewer?VAR:PED=LTM&amp;VAR:AUDIT_MODE=SUMMARY&amp;VAR:PERIOD=FIXED&amp;VAR:AUDIT_ID=00000117&amp;VAR:DATE=20020507&amp;action=UPDATE&amp;creator=factset&amp;DOC_NAME=FAT:FMA_audit_SUMMARY.fat&amp;DISPLAY_STRING=Display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EBITDA&amp;VAR:CHGPERIOD=NA&amp;VAR:FQLFORMULA=FMA_EVAL_EBITDA&amp;VAR:CURRENCY=NA&amp;VAR:P=NA&amp;VAR:V=13.2","37234&amp;VAR:null=.html"}</definedName>
    <definedName name="_1936__FDSAUDITLINK__" localSheetId="1" hidden="1">{"fdsup://directions/FAT%20Viewer?VAR:PED=LTM&amp;VAR:AUDIT_MODE=SUMMARY&amp;VAR:PERIOD=FIXED&amp;VAR:AUDIT_ID=00000117&amp;VAR:DATE=20020506&amp;action=UPDATE&amp;creator=factset&amp;DOC_NAME=FAT:FMA_audit_SUMMARY.fat&amp;DISPLAY_STRING=Display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EBITDA&amp;VAR:CHGPERIOD=NA&amp;VAR:FQLFORMULA=FMA_EVAL_EBITDA&amp;VAR:CURRENCY=NA&amp;VAR:P=NA&amp;VAR:V=13.2","63702&amp;VAR:null=.html"}</definedName>
    <definedName name="_1936__FDSAUDITLINK__" hidden="1">{"fdsup://directions/FAT%20Viewer?VAR:PED=LTM&amp;VAR:AUDIT_MODE=SUMMARY&amp;VAR:PERIOD=FIXED&amp;VAR:AUDIT_ID=00000117&amp;VAR:DATE=20020506&amp;action=UPDATE&amp;creator=factset&amp;DOC_NAME=FAT:FMA_audit_SUMMARY.fat&amp;DISPLAY_STRING=Display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EBITDA&amp;VAR:CHGPERIOD=NA&amp;VAR:FQLFORMULA=FMA_EVAL_EBITDA&amp;VAR:CURRENCY=NA&amp;VAR:P=NA&amp;VAR:V=13.2","63702&amp;VAR:null=.html"}</definedName>
    <definedName name="_1937__FDSAUDITLINK__" localSheetId="1" hidden="1">{"fdsup://directions/FAT%20Viewer?VAR:PED=LTM&amp;VAR:AUDIT_MODE=SUMMARY&amp;VAR:PERIOD=FIXED&amp;VAR:AUDIT_ID=00000117&amp;VAR:DATE=20020503&amp;action=UPDATE&amp;creator=factset&amp;DOC_NAME=FAT:FMA_audit_SUMMARY.fat&amp;DISPLAY_STRING=Display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EBITDA&amp;VAR:CHGPERIOD=NA&amp;VAR:FQLFORMULA=FMA_EVAL_EBITDA&amp;VAR:CURRENCY=NA&amp;VAR:P=NA&amp;VAR:V=13.4","33846&amp;VAR:null=.html"}</definedName>
    <definedName name="_1937__FDSAUDITLINK__" hidden="1">{"fdsup://directions/FAT%20Viewer?VAR:PED=LTM&amp;VAR:AUDIT_MODE=SUMMARY&amp;VAR:PERIOD=FIXED&amp;VAR:AUDIT_ID=00000117&amp;VAR:DATE=20020503&amp;action=UPDATE&amp;creator=factset&amp;DOC_NAME=FAT:FMA_audit_SUMMARY.fat&amp;DISPLAY_STRING=Display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EBITDA&amp;VAR:CHGPERIOD=NA&amp;VAR:FQLFORMULA=FMA_EVAL_EBITDA&amp;VAR:CURRENCY=NA&amp;VAR:P=NA&amp;VAR:V=13.4","33846&amp;VAR:null=.html"}</definedName>
    <definedName name="_1938__FDSAUDITLINK__" localSheetId="1" hidden="1">{"fdsup://directions/FAT%20Viewer?VAR:PED=LTM&amp;VAR:AUDIT_MODE=SUMMARY&amp;VAR:PERIOD=FIXED&amp;VAR:AUDIT_ID=00000117&amp;VAR:DATE=20020502&amp;action=UPDATE&amp;creator=factset&amp;DOC_NAME=FAT:FMA_audit_SUMMARY.fat&amp;DISPLAY_STRING=Display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EBITDA&amp;VAR:CHGPERIOD=NA&amp;VAR:FQLFORMULA=FMA_EVAL_EBITDA&amp;VAR:CURRENCY=NA&amp;VAR:P=NA&amp;VAR:V=13.5","50779&amp;VAR:null=.html"}</definedName>
    <definedName name="_1938__FDSAUDITLINK__" hidden="1">{"fdsup://directions/FAT%20Viewer?VAR:PED=LTM&amp;VAR:AUDIT_MODE=SUMMARY&amp;VAR:PERIOD=FIXED&amp;VAR:AUDIT_ID=00000117&amp;VAR:DATE=20020502&amp;action=UPDATE&amp;creator=factset&amp;DOC_NAME=FAT:FMA_audit_SUMMARY.fat&amp;DISPLAY_STRING=Display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EBITDA&amp;VAR:CHGPERIOD=NA&amp;VAR:FQLFORMULA=FMA_EVAL_EBITDA&amp;VAR:CURRENCY=NA&amp;VAR:P=NA&amp;VAR:V=13.5","50779&amp;VAR:null=.html"}</definedName>
    <definedName name="_1939__FDSAUDITLINK__" localSheetId="1" hidden="1">{"fdsup://directions/FAT%20Viewer?VAR:PED=LTM&amp;VAR:AUDIT_MODE=SUMMARY&amp;VAR:PERIOD=FIXED&amp;VAR:AUDIT_ID=00000117&amp;VAR:DATE=20020501&amp;action=UPDATE&amp;creator=factset&amp;DOC_NAME=FAT:FMA_audit_SUMMARY.fat&amp;DISPLAY_STRING=Display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EBITDA&amp;VAR:CHGPERIOD=NA&amp;VAR:FQLFORMULA=FMA_EVAL_EBITDA&amp;VAR:CURRENCY=NA&amp;VAR:P=NA&amp;VAR:V=13.5","92286&amp;VAR:null=.html"}</definedName>
    <definedName name="_1939__FDSAUDITLINK__" hidden="1">{"fdsup://directions/FAT%20Viewer?VAR:PED=LTM&amp;VAR:AUDIT_MODE=SUMMARY&amp;VAR:PERIOD=FIXED&amp;VAR:AUDIT_ID=00000117&amp;VAR:DATE=20020501&amp;action=UPDATE&amp;creator=factset&amp;DOC_NAME=FAT:FMA_audit_SUMMARY.fat&amp;DISPLAY_STRING=Display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EBITDA&amp;VAR:CHGPERIOD=NA&amp;VAR:FQLFORMULA=FMA_EVAL_EBITDA&amp;VAR:CURRENCY=NA&amp;VAR:P=NA&amp;VAR:V=13.5","92286&amp;VAR:null=.html"}</definedName>
    <definedName name="_194__FDSAUDITLINK__" localSheetId="1" hidden="1">{"fdsup://directions/FAT%20Viewer?VAR:PED=LTM&amp;VAR:AUDIT_MODE=SUMMARY&amp;VAR:PERIOD=FIXED&amp;VAR:AUDIT_ID=00000117&amp;VAR:DATE=20090406&amp;action=UPDATE&amp;creator=factset&amp;DOC_NAME=FAT:FMA_audit_SUMMARY.fat&amp;DISPLAY_STRING=Display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EBITDA&amp;VAR:CHGPERIOD=NA&amp;VAR:FQLFORMULA=FMA_EVAL_EBITDA&amp;VAR:CURRENCY=NA&amp;VAR:P=NA&amp;VAR:V=7.83","9332&amp;VAR:null=.html"}</definedName>
    <definedName name="_194__FDSAUDITLINK__" hidden="1">{"fdsup://directions/FAT%20Viewer?VAR:PED=LTM&amp;VAR:AUDIT_MODE=SUMMARY&amp;VAR:PERIOD=FIXED&amp;VAR:AUDIT_ID=00000117&amp;VAR:DATE=20090406&amp;action=UPDATE&amp;creator=factset&amp;DOC_NAME=FAT:FMA_audit_SUMMARY.fat&amp;DISPLAY_STRING=Display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EBITDA&amp;VAR:CHGPERIOD=NA&amp;VAR:FQLFORMULA=FMA_EVAL_EBITDA&amp;VAR:CURRENCY=NA&amp;VAR:P=NA&amp;VAR:V=7.83","9332&amp;VAR:null=.html"}</definedName>
    <definedName name="_1940__FDSAUDITLINK__" localSheetId="1" hidden="1">{"fdsup://directions/FAT%20Viewer?VAR:PED=LTM&amp;VAR:AUDIT_MODE=SUMMARY&amp;VAR:PERIOD=FIXED&amp;VAR:AUDIT_ID=00000117&amp;VAR:DATE=20020430&amp;action=UPDATE&amp;creator=factset&amp;DOC_NAME=FAT:FMA_audit_SUMMARY.fat&amp;DISPLAY_STRING=Display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EBITDA&amp;VAR:CHGPERIOD=NA&amp;VAR:FQLFORMULA=FMA_EVAL_EBITDA&amp;VAR:CURRENCY=NA&amp;VAR:P=NA&amp;VAR:V=13.5","03056&amp;VAR:null=.html"}</definedName>
    <definedName name="_1940__FDSAUDITLINK__" hidden="1">{"fdsup://directions/FAT%20Viewer?VAR:PED=LTM&amp;VAR:AUDIT_MODE=SUMMARY&amp;VAR:PERIOD=FIXED&amp;VAR:AUDIT_ID=00000117&amp;VAR:DATE=20020430&amp;action=UPDATE&amp;creator=factset&amp;DOC_NAME=FAT:FMA_audit_SUMMARY.fat&amp;DISPLAY_STRING=Display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EBITDA&amp;VAR:CHGPERIOD=NA&amp;VAR:FQLFORMULA=FMA_EVAL_EBITDA&amp;VAR:CURRENCY=NA&amp;VAR:P=NA&amp;VAR:V=13.5","03056&amp;VAR:null=.html"}</definedName>
    <definedName name="_1941__FDSAUDITLINK__" localSheetId="1" hidden="1">{"fdsup://directions/FAT%20Viewer?VAR:PED=LTM&amp;VAR:AUDIT_MODE=SUMMARY&amp;VAR:PERIOD=FIXED&amp;VAR:AUDIT_ID=00000117&amp;VAR:DATE=20020429&amp;action=UPDATE&amp;creator=factset&amp;DOC_NAME=FAT:FMA_audit_SUMMARY.fat&amp;DISPLAY_STRING=Display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EBITDA&amp;VAR:CHGPERIOD=NA&amp;VAR:FQLFORMULA=FMA_EVAL_EBITDA&amp;VAR:CURRENCY=NA&amp;VAR:P=NA&amp;VAR:V=13.4","02203&amp;VAR:null=.html"}</definedName>
    <definedName name="_1941__FDSAUDITLINK__" hidden="1">{"fdsup://directions/FAT%20Viewer?VAR:PED=LTM&amp;VAR:AUDIT_MODE=SUMMARY&amp;VAR:PERIOD=FIXED&amp;VAR:AUDIT_ID=00000117&amp;VAR:DATE=20020429&amp;action=UPDATE&amp;creator=factset&amp;DOC_NAME=FAT:FMA_audit_SUMMARY.fat&amp;DISPLAY_STRING=Display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EBITDA&amp;VAR:CHGPERIOD=NA&amp;VAR:FQLFORMULA=FMA_EVAL_EBITDA&amp;VAR:CURRENCY=NA&amp;VAR:P=NA&amp;VAR:V=13.4","02203&amp;VAR:null=.html"}</definedName>
    <definedName name="_1942__FDSAUDITLINK__" localSheetId="1" hidden="1">{"fdsup://directions/FAT%20Viewer?VAR:PED=LTM&amp;VAR:AUDIT_MODE=SUMMARY&amp;VAR:PERIOD=FIXED&amp;VAR:AUDIT_ID=00000117&amp;VAR:DATE=20020426&amp;action=UPDATE&amp;creator=factset&amp;DOC_NAME=FAT:FMA_audit_SUMMARY.fat&amp;DISPLAY_STRING=Display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EBITDA&amp;VAR:CHGPERIOD=NA&amp;VAR:FQLFORMULA=FMA_EVAL_EBITDA&amp;VAR:CURRENCY=NA&amp;VAR:P=NA&amp;VAR:V=13.4","94776&amp;VAR:null=.html"}</definedName>
    <definedName name="_1942__FDSAUDITLINK__" hidden="1">{"fdsup://directions/FAT%20Viewer?VAR:PED=LTM&amp;VAR:AUDIT_MODE=SUMMARY&amp;VAR:PERIOD=FIXED&amp;VAR:AUDIT_ID=00000117&amp;VAR:DATE=20020426&amp;action=UPDATE&amp;creator=factset&amp;DOC_NAME=FAT:FMA_audit_SUMMARY.fat&amp;DISPLAY_STRING=Display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EBITDA&amp;VAR:CHGPERIOD=NA&amp;VAR:FQLFORMULA=FMA_EVAL_EBITDA&amp;VAR:CURRENCY=NA&amp;VAR:P=NA&amp;VAR:V=13.4","94776&amp;VAR:null=.html"}</definedName>
    <definedName name="_1943__FDSAUDITLINK__" localSheetId="1" hidden="1">{"fdsup://directions/FAT%20Viewer?VAR:PED=LTM&amp;VAR:AUDIT_MODE=SUMMARY&amp;VAR:PERIOD=FIXED&amp;VAR:AUDIT_ID=00000117&amp;VAR:DATE=20020425&amp;action=UPDATE&amp;creator=factset&amp;DOC_NAME=FAT:FMA_audit_SUMMARY.fat&amp;DISPLAY_STRING=Display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EBITDA&amp;VAR:CHGPERIOD=NA&amp;VAR:FQLFORMULA=FMA_EVAL_EBITDA&amp;VAR:CURRENCY=NA&amp;VAR:P=NA&amp;VAR:V=13.6","42485&amp;VAR:null=.html"}</definedName>
    <definedName name="_1943__FDSAUDITLINK__" hidden="1">{"fdsup://directions/FAT%20Viewer?VAR:PED=LTM&amp;VAR:AUDIT_MODE=SUMMARY&amp;VAR:PERIOD=FIXED&amp;VAR:AUDIT_ID=00000117&amp;VAR:DATE=20020425&amp;action=UPDATE&amp;creator=factset&amp;DOC_NAME=FAT:FMA_audit_SUMMARY.fat&amp;DISPLAY_STRING=Display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EBITDA&amp;VAR:CHGPERIOD=NA&amp;VAR:FQLFORMULA=FMA_EVAL_EBITDA&amp;VAR:CURRENCY=NA&amp;VAR:P=NA&amp;VAR:V=13.6","42485&amp;VAR:null=.html"}</definedName>
    <definedName name="_1944__FDSAUDITLINK__" localSheetId="1" hidden="1">{"fdsup://directions/FAT%20Viewer?VAR:PED=LTM&amp;VAR:AUDIT_MODE=SUMMARY&amp;VAR:PERIOD=FIXED&amp;VAR:AUDIT_ID=00000117&amp;VAR:DATE=20020424&amp;action=UPDATE&amp;creator=factset&amp;DOC_NAME=FAT:FMA_audit_SUMMARY.fat&amp;DISPLAY_STRING=Display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EBITDA&amp;VAR:CHGPERIOD=NA&amp;VAR:FQLFORMULA=FMA_EVAL_EBITDA&amp;VAR:CURRENCY=NA&amp;VAR:P=NA&amp;VAR:V=13.6","34109&amp;VAR:null=.html"}</definedName>
    <definedName name="_1944__FDSAUDITLINK__" hidden="1">{"fdsup://directions/FAT%20Viewer?VAR:PED=LTM&amp;VAR:AUDIT_MODE=SUMMARY&amp;VAR:PERIOD=FIXED&amp;VAR:AUDIT_ID=00000117&amp;VAR:DATE=20020424&amp;action=UPDATE&amp;creator=factset&amp;DOC_NAME=FAT:FMA_audit_SUMMARY.fat&amp;DISPLAY_STRING=Display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EBITDA&amp;VAR:CHGPERIOD=NA&amp;VAR:FQLFORMULA=FMA_EVAL_EBITDA&amp;VAR:CURRENCY=NA&amp;VAR:P=NA&amp;VAR:V=13.6","34109&amp;VAR:null=.html"}</definedName>
    <definedName name="_1945__FDSAUDITLINK__" localSheetId="1" hidden="1">{"fdsup://directions/FAT%20Viewer?VAR:PED=LTM&amp;VAR:AUDIT_MODE=SUMMARY&amp;VAR:PERIOD=FIXED&amp;VAR:AUDIT_ID=00000117&amp;VAR:DATE=20020423&amp;action=UPDATE&amp;creator=factset&amp;DOC_NAME=FAT:FMA_audit_SUMMARY.fat&amp;DISPLAY_STRING=Display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EBITDA&amp;VAR:CHGPERIOD=NA&amp;VAR:FQLFORMULA=FMA_EVAL_EBITDA&amp;VAR:CURRENCY=NA&amp;VAR:P=NA&amp;VAR:V=13.7","13186&amp;VAR:null=.html"}</definedName>
    <definedName name="_1945__FDSAUDITLINK__" hidden="1">{"fdsup://directions/FAT%20Viewer?VAR:PED=LTM&amp;VAR:AUDIT_MODE=SUMMARY&amp;VAR:PERIOD=FIXED&amp;VAR:AUDIT_ID=00000117&amp;VAR:DATE=20020423&amp;action=UPDATE&amp;creator=factset&amp;DOC_NAME=FAT:FMA_audit_SUMMARY.fat&amp;DISPLAY_STRING=Display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EBITDA&amp;VAR:CHGPERIOD=NA&amp;VAR:FQLFORMULA=FMA_EVAL_EBITDA&amp;VAR:CURRENCY=NA&amp;VAR:P=NA&amp;VAR:V=13.7","13186&amp;VAR:null=.html"}</definedName>
    <definedName name="_1946__FDSAUDITLINK__" localSheetId="1" hidden="1">{"fdsup://directions/FAT%20Viewer?VAR:PED=LTM&amp;VAR:AUDIT_MODE=SUMMARY&amp;VAR:PERIOD=FIXED&amp;VAR:AUDIT_ID=00000117&amp;VAR:DATE=20020422&amp;action=UPDATE&amp;creator=factset&amp;DOC_NAME=FAT:FMA_audit_SUMMARY.fat&amp;DISPLAY_STRING=Display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EBITDA&amp;VAR:CHGPERIOD=NA&amp;VAR:FQLFORMULA=FMA_EVAL_EBITDA&amp;VAR:CURRENCY=NA&amp;VAR:P=NA&amp;VAR:V=13.7","79931&amp;VAR:null=.html"}</definedName>
    <definedName name="_1946__FDSAUDITLINK__" hidden="1">{"fdsup://directions/FAT%20Viewer?VAR:PED=LTM&amp;VAR:AUDIT_MODE=SUMMARY&amp;VAR:PERIOD=FIXED&amp;VAR:AUDIT_ID=00000117&amp;VAR:DATE=20020422&amp;action=UPDATE&amp;creator=factset&amp;DOC_NAME=FAT:FMA_audit_SUMMARY.fat&amp;DISPLAY_STRING=Display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EBITDA&amp;VAR:CHGPERIOD=NA&amp;VAR:FQLFORMULA=FMA_EVAL_EBITDA&amp;VAR:CURRENCY=NA&amp;VAR:P=NA&amp;VAR:V=13.7","79931&amp;VAR:null=.html"}</definedName>
    <definedName name="_1947__FDSAUDITLINK__" localSheetId="1" hidden="1">{"fdsup://directions/FAT%20Viewer?VAR:PED=LTM&amp;VAR:AUDIT_MODE=SUMMARY&amp;VAR:PERIOD=FIXED&amp;VAR:AUDIT_ID=00000117&amp;VAR:DATE=20020419&amp;action=UPDATE&amp;creator=factset&amp;DOC_NAME=FAT:FMA_audit_SUMMARY.fat&amp;DISPLAY_STRING=Display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EBITDA&amp;VAR:CHGPERIOD=NA&amp;VAR:FQLFORMULA=FMA_EVAL_EBITDA&amp;VAR:CURRENCY=NA&amp;VAR:P=NA&amp;VAR:V=13.9","37605&amp;VAR:null=.html"}</definedName>
    <definedName name="_1947__FDSAUDITLINK__" hidden="1">{"fdsup://directions/FAT%20Viewer?VAR:PED=LTM&amp;VAR:AUDIT_MODE=SUMMARY&amp;VAR:PERIOD=FIXED&amp;VAR:AUDIT_ID=00000117&amp;VAR:DATE=20020419&amp;action=UPDATE&amp;creator=factset&amp;DOC_NAME=FAT:FMA_audit_SUMMARY.fat&amp;DISPLAY_STRING=Display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EBITDA&amp;VAR:CHGPERIOD=NA&amp;VAR:FQLFORMULA=FMA_EVAL_EBITDA&amp;VAR:CURRENCY=NA&amp;VAR:P=NA&amp;VAR:V=13.9","37605&amp;VAR:null=.html"}</definedName>
    <definedName name="_1948__FDSAUDITLINK__" localSheetId="1" hidden="1">{"fdsup://directions/FAT%20Viewer?VAR:PED=LTM&amp;VAR:AUDIT_MODE=SUMMARY&amp;VAR:PERIOD=FIXED&amp;VAR:AUDIT_ID=00000117&amp;VAR:DATE=20020418&amp;action=UPDATE&amp;creator=factset&amp;DOC_NAME=FAT:FMA_audit_SUMMARY.fat&amp;DISPLAY_STRING=Display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EBITDA&amp;VAR:CHGPERIOD=NA&amp;VAR:FQLFORMULA=FMA_EVAL_EBITDA&amp;VAR:CURRENCY=NA&amp;VAR:P=NA&amp;VAR:V=13.9","24459&amp;VAR:null=.html"}</definedName>
    <definedName name="_1948__FDSAUDITLINK__" hidden="1">{"fdsup://directions/FAT%20Viewer?VAR:PED=LTM&amp;VAR:AUDIT_MODE=SUMMARY&amp;VAR:PERIOD=FIXED&amp;VAR:AUDIT_ID=00000117&amp;VAR:DATE=20020418&amp;action=UPDATE&amp;creator=factset&amp;DOC_NAME=FAT:FMA_audit_SUMMARY.fat&amp;DISPLAY_STRING=Display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EBITDA&amp;VAR:CHGPERIOD=NA&amp;VAR:FQLFORMULA=FMA_EVAL_EBITDA&amp;VAR:CURRENCY=NA&amp;VAR:P=NA&amp;VAR:V=13.9","24459&amp;VAR:null=.html"}</definedName>
    <definedName name="_1949__FDSAUDITLINK__" localSheetId="1" hidden="1">{"fdsup://directions/FAT%20Viewer?VAR:PED=LTM&amp;VAR:AUDIT_MODE=SUMMARY&amp;VAR:PERIOD=FIXED&amp;VAR:AUDIT_ID=00000117&amp;VAR:DATE=20020417&amp;action=UPDATE&amp;creator=factset&amp;DOC_NAME=FAT:FMA_audit_SUMMARY.fat&amp;DISPLAY_STRING=Display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EBITDA&amp;VAR:CHGPERIOD=NA&amp;VAR:FQLFORMULA=FMA_EVAL_EBITDA&amp;VAR:CURRENCY=NA&amp;VAR:P=NA&amp;VAR:V=13.9","32209&amp;VAR:null=.html"}</definedName>
    <definedName name="_1949__FDSAUDITLINK__" hidden="1">{"fdsup://directions/FAT%20Viewer?VAR:PED=LTM&amp;VAR:AUDIT_MODE=SUMMARY&amp;VAR:PERIOD=FIXED&amp;VAR:AUDIT_ID=00000117&amp;VAR:DATE=20020417&amp;action=UPDATE&amp;creator=factset&amp;DOC_NAME=FAT:FMA_audit_SUMMARY.fat&amp;DISPLAY_STRING=Display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EBITDA&amp;VAR:CHGPERIOD=NA&amp;VAR:FQLFORMULA=FMA_EVAL_EBITDA&amp;VAR:CURRENCY=NA&amp;VAR:P=NA&amp;VAR:V=13.9","32209&amp;VAR:null=.html"}</definedName>
    <definedName name="_195__FDSAUDITLINK__" localSheetId="1" hidden="1">{"fdsup://directions/FAT%20Viewer?VAR:PED=LTM&amp;VAR:AUDIT_MODE=SUMMARY&amp;VAR:PERIOD=FIXED&amp;VAR:AUDIT_ID=00000117&amp;VAR:DATE=20090403&amp;action=UPDATE&amp;creator=factset&amp;DOC_NAME=FAT:FMA_audit_SUMMARY.fat&amp;DISPLAY_STRING=Display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EBITDA&amp;VAR:CHGPERIOD=NA&amp;VAR:FQLFORMULA=FMA_EVAL_EBITDA&amp;VAR:CURRENCY=NA&amp;VAR:P=NA&amp;VAR:V=7.87","8342&amp;VAR:null=.html"}</definedName>
    <definedName name="_195__FDSAUDITLINK__" hidden="1">{"fdsup://directions/FAT%20Viewer?VAR:PED=LTM&amp;VAR:AUDIT_MODE=SUMMARY&amp;VAR:PERIOD=FIXED&amp;VAR:AUDIT_ID=00000117&amp;VAR:DATE=20090403&amp;action=UPDATE&amp;creator=factset&amp;DOC_NAME=FAT:FMA_audit_SUMMARY.fat&amp;DISPLAY_STRING=Display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EBITDA&amp;VAR:CHGPERIOD=NA&amp;VAR:FQLFORMULA=FMA_EVAL_EBITDA&amp;VAR:CURRENCY=NA&amp;VAR:P=NA&amp;VAR:V=7.87","8342&amp;VAR:null=.html"}</definedName>
    <definedName name="_1950__FDSAUDITLINK__" localSheetId="1" hidden="1">{"fdsup://directions/FAT%20Viewer?VAR:PED=LTM&amp;VAR:AUDIT_MODE=SUMMARY&amp;VAR:PERIOD=FIXED&amp;VAR:AUDIT_ID=00000117&amp;VAR:DATE=20020416&amp;action=UPDATE&amp;creator=factset&amp;DOC_NAME=FAT:FMA_audit_SUMMARY.fat&amp;DISPLAY_STRING=Display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EBITDA&amp;VAR:CHGPERIOD=NA&amp;VAR:FQLFORMULA=FMA_EVAL_EBITDA&amp;VAR:CURRENCY=NA&amp;VAR:P=NA&amp;VAR:V=13.9","75090&amp;VAR:null=.html"}</definedName>
    <definedName name="_1950__FDSAUDITLINK__" hidden="1">{"fdsup://directions/FAT%20Viewer?VAR:PED=LTM&amp;VAR:AUDIT_MODE=SUMMARY&amp;VAR:PERIOD=FIXED&amp;VAR:AUDIT_ID=00000117&amp;VAR:DATE=20020416&amp;action=UPDATE&amp;creator=factset&amp;DOC_NAME=FAT:FMA_audit_SUMMARY.fat&amp;DISPLAY_STRING=Display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EBITDA&amp;VAR:CHGPERIOD=NA&amp;VAR:FQLFORMULA=FMA_EVAL_EBITDA&amp;VAR:CURRENCY=NA&amp;VAR:P=NA&amp;VAR:V=13.9","75090&amp;VAR:null=.html"}</definedName>
    <definedName name="_1951__FDSAUDITLINK__" localSheetId="1" hidden="1">{"fdsup://directions/FAT%20Viewer?VAR:PED=LTM&amp;VAR:AUDIT_MODE=SUMMARY&amp;VAR:PERIOD=FIXED&amp;VAR:AUDIT_ID=00000117&amp;VAR:DATE=20020415&amp;action=UPDATE&amp;creator=factset&amp;DOC_NAME=FAT:FMA_audit_SUMMARY.fat&amp;DISPLAY_STRING=Display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EBITDA&amp;VAR:CHGPERIOD=NA&amp;VAR:FQLFORMULA=FMA_EVAL_EBITDA&amp;VAR:CURRENCY=NA&amp;VAR:P=NA&amp;VAR:V=13.7","47712&amp;VAR:null=.html"}</definedName>
    <definedName name="_1951__FDSAUDITLINK__" hidden="1">{"fdsup://directions/FAT%20Viewer?VAR:PED=LTM&amp;VAR:AUDIT_MODE=SUMMARY&amp;VAR:PERIOD=FIXED&amp;VAR:AUDIT_ID=00000117&amp;VAR:DATE=20020415&amp;action=UPDATE&amp;creator=factset&amp;DOC_NAME=FAT:FMA_audit_SUMMARY.fat&amp;DISPLAY_STRING=Display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EBITDA&amp;VAR:CHGPERIOD=NA&amp;VAR:FQLFORMULA=FMA_EVAL_EBITDA&amp;VAR:CURRENCY=NA&amp;VAR:P=NA&amp;VAR:V=13.7","47712&amp;VAR:null=.html"}</definedName>
    <definedName name="_1952__FDSAUDITLINK__" localSheetId="1" hidden="1">{"fdsup://directions/FAT%20Viewer?VAR:PED=LTM&amp;VAR:AUDIT_MODE=SUMMARY&amp;VAR:PERIOD=FIXED&amp;VAR:AUDIT_ID=00000117&amp;VAR:DATE=20020412&amp;action=UPDATE&amp;creator=factset&amp;DOC_NAME=FAT:FMA_audit_SUMMARY.fat&amp;DISPLAY_STRING=Display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EBITDA&amp;VAR:CHGPERIOD=NA&amp;VAR:FQLFORMULA=FMA_EVAL_EBITDA&amp;VAR:CURRENCY=NA&amp;VAR:P=NA&amp;VAR:V=13.3","49994&amp;VAR:null=.html"}</definedName>
    <definedName name="_1952__FDSAUDITLINK__" hidden="1">{"fdsup://directions/FAT%20Viewer?VAR:PED=LTM&amp;VAR:AUDIT_MODE=SUMMARY&amp;VAR:PERIOD=FIXED&amp;VAR:AUDIT_ID=00000117&amp;VAR:DATE=20020412&amp;action=UPDATE&amp;creator=factset&amp;DOC_NAME=FAT:FMA_audit_SUMMARY.fat&amp;DISPLAY_STRING=Display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EBITDA&amp;VAR:CHGPERIOD=NA&amp;VAR:FQLFORMULA=FMA_EVAL_EBITDA&amp;VAR:CURRENCY=NA&amp;VAR:P=NA&amp;VAR:V=13.3","49994&amp;VAR:null=.html"}</definedName>
    <definedName name="_1953__FDSAUDITLINK__" localSheetId="1" hidden="1">{"fdsup://directions/FAT%20Viewer?VAR:PED=LTM&amp;VAR:AUDIT_MODE=SUMMARY&amp;VAR:PERIOD=FIXED&amp;VAR:AUDIT_ID=00000117&amp;VAR:DATE=20020411&amp;action=UPDATE&amp;creator=factset&amp;DOC_NAME=FAT:FMA_audit_SUMMARY.fat&amp;DISPLAY_STRING=Display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EBITDA&amp;VAR:CHGPERIOD=NA&amp;VAR:FQLFORMULA=FMA_EVAL_EBITDA&amp;VAR:CURRENCY=NA&amp;VAR:P=NA&amp;VAR:V=13.2","92582&amp;VAR:null=.html"}</definedName>
    <definedName name="_1953__FDSAUDITLINK__" hidden="1">{"fdsup://directions/FAT%20Viewer?VAR:PED=LTM&amp;VAR:AUDIT_MODE=SUMMARY&amp;VAR:PERIOD=FIXED&amp;VAR:AUDIT_ID=00000117&amp;VAR:DATE=20020411&amp;action=UPDATE&amp;creator=factset&amp;DOC_NAME=FAT:FMA_audit_SUMMARY.fat&amp;DISPLAY_STRING=Display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EBITDA&amp;VAR:CHGPERIOD=NA&amp;VAR:FQLFORMULA=FMA_EVAL_EBITDA&amp;VAR:CURRENCY=NA&amp;VAR:P=NA&amp;VAR:V=13.2","92582&amp;VAR:null=.html"}</definedName>
    <definedName name="_1954__FDSAUDITLINK__" localSheetId="1" hidden="1">{"fdsup://directions/FAT%20Viewer?VAR:PED=LTM&amp;VAR:AUDIT_MODE=SUMMARY&amp;VAR:PERIOD=FIXED&amp;VAR:AUDIT_ID=00000117&amp;VAR:DATE=20020410&amp;action=UPDATE&amp;creator=factset&amp;DOC_NAME=FAT:FMA_audit_SUMMARY.fat&amp;DISPLAY_STRING=Display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EBITDA&amp;VAR:CHGPERIOD=NA&amp;VAR:FQLFORMULA=FMA_EVAL_EBITDA&amp;VAR:CURRENCY=NA&amp;VAR:P=NA&amp;VAR:V=13.5","29744&amp;VAR:null=.html"}</definedName>
    <definedName name="_1954__FDSAUDITLINK__" hidden="1">{"fdsup://directions/FAT%20Viewer?VAR:PED=LTM&amp;VAR:AUDIT_MODE=SUMMARY&amp;VAR:PERIOD=FIXED&amp;VAR:AUDIT_ID=00000117&amp;VAR:DATE=20020410&amp;action=UPDATE&amp;creator=factset&amp;DOC_NAME=FAT:FMA_audit_SUMMARY.fat&amp;DISPLAY_STRING=Display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EBITDA&amp;VAR:CHGPERIOD=NA&amp;VAR:FQLFORMULA=FMA_EVAL_EBITDA&amp;VAR:CURRENCY=NA&amp;VAR:P=NA&amp;VAR:V=13.5","29744&amp;VAR:null=.html"}</definedName>
    <definedName name="_1955__FDSAUDITLINK__" localSheetId="1" hidden="1">{"fdsup://directions/FAT%20Viewer?VAR:PED=LTM&amp;VAR:AUDIT_MODE=SUMMARY&amp;VAR:PERIOD=FIXED&amp;VAR:AUDIT_ID=00000117&amp;VAR:DATE=20020409&amp;action=UPDATE&amp;creator=factset&amp;DOC_NAME=FAT:FMA_audit_SUMMARY.fat&amp;DISPLAY_STRING=Display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EBITDA&amp;VAR:CHGPERIOD=NA&amp;VAR:FQLFORMULA=FMA_EVAL_EBITDA&amp;VAR:CURRENCY=NA&amp;VAR:P=NA&amp;VAR:V=13.3","93085&amp;VAR:null=.html"}</definedName>
    <definedName name="_1955__FDSAUDITLINK__" hidden="1">{"fdsup://directions/FAT%20Viewer?VAR:PED=LTM&amp;VAR:AUDIT_MODE=SUMMARY&amp;VAR:PERIOD=FIXED&amp;VAR:AUDIT_ID=00000117&amp;VAR:DATE=20020409&amp;action=UPDATE&amp;creator=factset&amp;DOC_NAME=FAT:FMA_audit_SUMMARY.fat&amp;DISPLAY_STRING=Display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EBITDA&amp;VAR:CHGPERIOD=NA&amp;VAR:FQLFORMULA=FMA_EVAL_EBITDA&amp;VAR:CURRENCY=NA&amp;VAR:P=NA&amp;VAR:V=13.3","93085&amp;VAR:null=.html"}</definedName>
    <definedName name="_1956__FDSAUDITLINK__" localSheetId="1" hidden="1">{"fdsup://directions/FAT%20Viewer?VAR:PED=LTM&amp;VAR:AUDIT_MODE=SUMMARY&amp;VAR:PERIOD=FIXED&amp;VAR:AUDIT_ID=00000117&amp;VAR:DATE=20020408&amp;action=UPDATE&amp;creator=factset&amp;DOC_NAME=FAT:FMA_audit_SUMMARY.fat&amp;DISPLAY_STRING=Display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EBITDA&amp;VAR:CHGPERIOD=NA&amp;VAR:FQLFORMULA=FMA_EVAL_EBITDA&amp;VAR:CURRENCY=NA&amp;VAR:P=NA&amp;VAR:V=13.4","84876&amp;VAR:null=.html"}</definedName>
    <definedName name="_1956__FDSAUDITLINK__" hidden="1">{"fdsup://directions/FAT%20Viewer?VAR:PED=LTM&amp;VAR:AUDIT_MODE=SUMMARY&amp;VAR:PERIOD=FIXED&amp;VAR:AUDIT_ID=00000117&amp;VAR:DATE=20020408&amp;action=UPDATE&amp;creator=factset&amp;DOC_NAME=FAT:FMA_audit_SUMMARY.fat&amp;DISPLAY_STRING=Display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EBITDA&amp;VAR:CHGPERIOD=NA&amp;VAR:FQLFORMULA=FMA_EVAL_EBITDA&amp;VAR:CURRENCY=NA&amp;VAR:P=NA&amp;VAR:V=13.4","84876&amp;VAR:null=.html"}</definedName>
    <definedName name="_1957__FDSAUDITLINK__" localSheetId="1" hidden="1">{"fdsup://directions/FAT%20Viewer?VAR:PED=LTM&amp;VAR:AUDIT_MODE=SUMMARY&amp;VAR:PERIOD=FIXED&amp;VAR:AUDIT_ID=00000117&amp;VAR:DATE=20020405&amp;action=UPDATE&amp;creator=factset&amp;DOC_NAME=FAT:FMA_audit_SUMMARY.fat&amp;DISPLAY_STRING=Display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EBITDA&amp;VAR:CHGPERIOD=NA&amp;VAR:FQLFORMULA=FMA_EVAL_EBITDA&amp;VAR:CURRENCY=NA&amp;VAR:P=NA&amp;VAR:V=13.4","59138&amp;VAR:null=.html"}</definedName>
    <definedName name="_1957__FDSAUDITLINK__" hidden="1">{"fdsup://directions/FAT%20Viewer?VAR:PED=LTM&amp;VAR:AUDIT_MODE=SUMMARY&amp;VAR:PERIOD=FIXED&amp;VAR:AUDIT_ID=00000117&amp;VAR:DATE=20020405&amp;action=UPDATE&amp;creator=factset&amp;DOC_NAME=FAT:FMA_audit_SUMMARY.fat&amp;DISPLAY_STRING=Display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EBITDA&amp;VAR:CHGPERIOD=NA&amp;VAR:FQLFORMULA=FMA_EVAL_EBITDA&amp;VAR:CURRENCY=NA&amp;VAR:P=NA&amp;VAR:V=13.4","59138&amp;VAR:null=.html"}</definedName>
    <definedName name="_1958__FDSAUDITLINK__" localSheetId="1" hidden="1">{"fdsup://directions/FAT%20Viewer?VAR:PED=LTM&amp;VAR:AUDIT_MODE=SUMMARY&amp;VAR:PERIOD=FIXED&amp;VAR:AUDIT_ID=00000117&amp;VAR:DATE=20020404&amp;action=UPDATE&amp;creator=factset&amp;DOC_NAME=FAT:FMA_audit_SUMMARY.fat&amp;DISPLAY_STRING=Display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EBITDA&amp;VAR:CHGPERIOD=NA&amp;VAR:FQLFORMULA=FMA_EVAL_EBITDA&amp;VAR:CURRENCY=NA&amp;VAR:P=NA&amp;VAR:V=13.5","13585&amp;VAR:null=.html"}</definedName>
    <definedName name="_1958__FDSAUDITLINK__" hidden="1">{"fdsup://directions/FAT%20Viewer?VAR:PED=LTM&amp;VAR:AUDIT_MODE=SUMMARY&amp;VAR:PERIOD=FIXED&amp;VAR:AUDIT_ID=00000117&amp;VAR:DATE=20020404&amp;action=UPDATE&amp;creator=factset&amp;DOC_NAME=FAT:FMA_audit_SUMMARY.fat&amp;DISPLAY_STRING=Display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EBITDA&amp;VAR:CHGPERIOD=NA&amp;VAR:FQLFORMULA=FMA_EVAL_EBITDA&amp;VAR:CURRENCY=NA&amp;VAR:P=NA&amp;VAR:V=13.5","13585&amp;VAR:null=.html"}</definedName>
    <definedName name="_1959__FDSAUDITLINK__" localSheetId="1" hidden="1">{"fdsup://directions/FAT%20Viewer?VAR:PED=LTM&amp;VAR:AUDIT_MODE=SUMMARY&amp;VAR:PERIOD=FIXED&amp;VAR:AUDIT_ID=00000117&amp;VAR:DATE=20020403&amp;action=UPDATE&amp;creator=factset&amp;DOC_NAME=FAT:FMA_audit_SUMMARY.fat&amp;DISPLAY_STRING=Display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EBITDA&amp;VAR:CHGPERIOD=NA&amp;VAR:FQLFORMULA=FMA_EVAL_EBITDA&amp;VAR:CURRENCY=NA&amp;VAR:P=NA&amp;VAR:V=13.5","11355&amp;VAR:null=.html"}</definedName>
    <definedName name="_1959__FDSAUDITLINK__" hidden="1">{"fdsup://directions/FAT%20Viewer?VAR:PED=LTM&amp;VAR:AUDIT_MODE=SUMMARY&amp;VAR:PERIOD=FIXED&amp;VAR:AUDIT_ID=00000117&amp;VAR:DATE=20020403&amp;action=UPDATE&amp;creator=factset&amp;DOC_NAME=FAT:FMA_audit_SUMMARY.fat&amp;DISPLAY_STRING=Display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EBITDA&amp;VAR:CHGPERIOD=NA&amp;VAR:FQLFORMULA=FMA_EVAL_EBITDA&amp;VAR:CURRENCY=NA&amp;VAR:P=NA&amp;VAR:V=13.5","11355&amp;VAR:null=.html"}</definedName>
    <definedName name="_196__FDSAUDITLINK__" localSheetId="1" hidden="1">{"fdsup://directions/FAT%20Viewer?VAR:PED=LTM&amp;VAR:AUDIT_MODE=SUMMARY&amp;VAR:PERIOD=FIXED&amp;VAR:AUDIT_ID=00000117&amp;VAR:DATE=20090402&amp;action=UPDATE&amp;creator=factset&amp;DOC_NAME=FAT:FMA_audit_SUMMARY.fat&amp;DISPLAY_STRING=Display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EBITDA&amp;VAR:CHGPERIOD=NA&amp;VAR:FQLFORMULA=FMA_EVAL_EBITDA&amp;VAR:CURRENCY=NA&amp;VAR:P=NA&amp;VAR:V=7.82","8984&amp;VAR:null=.html"}</definedName>
    <definedName name="_196__FDSAUDITLINK__" hidden="1">{"fdsup://directions/FAT%20Viewer?VAR:PED=LTM&amp;VAR:AUDIT_MODE=SUMMARY&amp;VAR:PERIOD=FIXED&amp;VAR:AUDIT_ID=00000117&amp;VAR:DATE=20090402&amp;action=UPDATE&amp;creator=factset&amp;DOC_NAME=FAT:FMA_audit_SUMMARY.fat&amp;DISPLAY_STRING=Display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EBITDA&amp;VAR:CHGPERIOD=NA&amp;VAR:FQLFORMULA=FMA_EVAL_EBITDA&amp;VAR:CURRENCY=NA&amp;VAR:P=NA&amp;VAR:V=7.82","8984&amp;VAR:null=.html"}</definedName>
    <definedName name="_1960__FDSAUDITLINK__" localSheetId="1" hidden="1">{"fdsup://directions/FAT%20Viewer?VAR:PED=LTM&amp;VAR:AUDIT_MODE=SUMMARY&amp;VAR:PERIOD=FIXED&amp;VAR:AUDIT_ID=00000117&amp;VAR:DATE=20020402&amp;action=UPDATE&amp;creator=factset&amp;DOC_NAME=FAT:FMA_audit_SUMMARY.fat&amp;DISPLAY_STRING=Display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EBITDA&amp;VAR:CHGPERIOD=NA&amp;VAR:FQLFORMULA=FMA_EVAL_EBITDA&amp;VAR:CURRENCY=NA&amp;VAR:P=NA&amp;VAR:V=13.6","06263&amp;VAR:null=.html"}</definedName>
    <definedName name="_1960__FDSAUDITLINK__" hidden="1">{"fdsup://directions/FAT%20Viewer?VAR:PED=LTM&amp;VAR:AUDIT_MODE=SUMMARY&amp;VAR:PERIOD=FIXED&amp;VAR:AUDIT_ID=00000117&amp;VAR:DATE=20020402&amp;action=UPDATE&amp;creator=factset&amp;DOC_NAME=FAT:FMA_audit_SUMMARY.fat&amp;DISPLAY_STRING=Display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EBITDA&amp;VAR:CHGPERIOD=NA&amp;VAR:FQLFORMULA=FMA_EVAL_EBITDA&amp;VAR:CURRENCY=NA&amp;VAR:P=NA&amp;VAR:V=13.6","06263&amp;VAR:null=.html"}</definedName>
    <definedName name="_1961__FDSAUDITLINK__" localSheetId="1" hidden="1">{"fdsup://directions/FAT%20Viewer?VAR:PED=LTM&amp;VAR:AUDIT_MODE=SUMMARY&amp;VAR:PERIOD=FIXED&amp;VAR:AUDIT_ID=00000117&amp;VAR:DATE=20020401&amp;action=UPDATE&amp;creator=factset&amp;DOC_NAME=FAT:FMA_audit_SUMMARY.fat&amp;DISPLAY_STRING=Display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EBITDA&amp;VAR:CHGPERIOD=NA&amp;VAR:FQLFORMULA=FMA_EVAL_EBITDA&amp;VAR:CURRENCY=NA&amp;VAR:P=NA&amp;VAR:V=13.7","06858&amp;VAR:null=.html"}</definedName>
    <definedName name="_1961__FDSAUDITLINK__" hidden="1">{"fdsup://directions/FAT%20Viewer?VAR:PED=LTM&amp;VAR:AUDIT_MODE=SUMMARY&amp;VAR:PERIOD=FIXED&amp;VAR:AUDIT_ID=00000117&amp;VAR:DATE=20020401&amp;action=UPDATE&amp;creator=factset&amp;DOC_NAME=FAT:FMA_audit_SUMMARY.fat&amp;DISPLAY_STRING=Display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EBITDA&amp;VAR:CHGPERIOD=NA&amp;VAR:FQLFORMULA=FMA_EVAL_EBITDA&amp;VAR:CURRENCY=NA&amp;VAR:P=NA&amp;VAR:V=13.7","06858&amp;VAR:null=.html"}</definedName>
    <definedName name="_1962__FDSAUDITLINK__" localSheetId="1" hidden="1">{"fdsup://directions/FAT%20Viewer?VAR:PED=LTM&amp;VAR:AUDIT_MODE=SUMMARY&amp;VAR:PERIOD=FIXED&amp;VAR:AUDIT_ID=00000117&amp;VAR:DATE=20020328&amp;action=UPDATE&amp;creator=factset&amp;DOC_NAME=FAT:FMA_audit_SUMMARY.fat&amp;DISPLAY_STRING=Display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EBITDA&amp;VAR:CHGPERIOD=NA&amp;VAR:FQLFORMULA=FMA_EVAL_EBITDA&amp;VAR:CURRENCY=NA&amp;VAR:P=NA&amp;VAR:V=13.7","09934&amp;VAR:null=.html"}</definedName>
    <definedName name="_1962__FDSAUDITLINK__" hidden="1">{"fdsup://directions/FAT%20Viewer?VAR:PED=LTM&amp;VAR:AUDIT_MODE=SUMMARY&amp;VAR:PERIOD=FIXED&amp;VAR:AUDIT_ID=00000117&amp;VAR:DATE=20020328&amp;action=UPDATE&amp;creator=factset&amp;DOC_NAME=FAT:FMA_audit_SUMMARY.fat&amp;DISPLAY_STRING=Display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EBITDA&amp;VAR:CHGPERIOD=NA&amp;VAR:FQLFORMULA=FMA_EVAL_EBITDA&amp;VAR:CURRENCY=NA&amp;VAR:P=NA&amp;VAR:V=13.7","09934&amp;VAR:null=.html"}</definedName>
    <definedName name="_1963__FDSAUDITLINK__" localSheetId="1" hidden="1">{"fdsup://directions/FAT%20Viewer?VAR:PED=LTM&amp;VAR:AUDIT_MODE=SUMMARY&amp;VAR:PERIOD=FIXED&amp;VAR:AUDIT_ID=00000117&amp;VAR:DATE=20020327&amp;action=UPDATE&amp;creator=factset&amp;DOC_NAME=FAT:FMA_audit_SUMMARY.fat&amp;DISPLAY_STRING=Display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EBITDA&amp;VAR:CHGPERIOD=NA&amp;VAR:FQLFORMULA=FMA_EVAL_EBITDA&amp;VAR:CURRENCY=NA&amp;VAR:P=NA&amp;VAR:V=13.6","78915&amp;VAR:null=.html"}</definedName>
    <definedName name="_1963__FDSAUDITLINK__" hidden="1">{"fdsup://directions/FAT%20Viewer?VAR:PED=LTM&amp;VAR:AUDIT_MODE=SUMMARY&amp;VAR:PERIOD=FIXED&amp;VAR:AUDIT_ID=00000117&amp;VAR:DATE=20020327&amp;action=UPDATE&amp;creator=factset&amp;DOC_NAME=FAT:FMA_audit_SUMMARY.fat&amp;DISPLAY_STRING=Display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EBITDA&amp;VAR:CHGPERIOD=NA&amp;VAR:FQLFORMULA=FMA_EVAL_EBITDA&amp;VAR:CURRENCY=NA&amp;VAR:P=NA&amp;VAR:V=13.6","78915&amp;VAR:null=.html"}</definedName>
    <definedName name="_1964__FDSAUDITLINK__" localSheetId="1" hidden="1">{"fdsup://directions/FAT%20Viewer?VAR:PED=LTM&amp;VAR:AUDIT_MODE=SUMMARY&amp;VAR:PERIOD=FIXED&amp;VAR:AUDIT_ID=00000117&amp;VAR:DATE=20020326&amp;action=UPDATE&amp;creator=factset&amp;DOC_NAME=FAT:FMA_audit_SUMMARY.fat&amp;DISPLAY_STRING=Display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EBITDA&amp;VAR:CHGPERIOD=NA&amp;VAR:FQLFORMULA=FMA_EVAL_EBITDA&amp;VAR:CURRENCY=NA&amp;VAR:P=NA&amp;VAR:V=13.6","46264&amp;VAR:null=.html"}</definedName>
    <definedName name="_1964__FDSAUDITLINK__" hidden="1">{"fdsup://directions/FAT%20Viewer?VAR:PED=LTM&amp;VAR:AUDIT_MODE=SUMMARY&amp;VAR:PERIOD=FIXED&amp;VAR:AUDIT_ID=00000117&amp;VAR:DATE=20020326&amp;action=UPDATE&amp;creator=factset&amp;DOC_NAME=FAT:FMA_audit_SUMMARY.fat&amp;DISPLAY_STRING=Display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EBITDA&amp;VAR:CHGPERIOD=NA&amp;VAR:FQLFORMULA=FMA_EVAL_EBITDA&amp;VAR:CURRENCY=NA&amp;VAR:P=NA&amp;VAR:V=13.6","46264&amp;VAR:null=.html"}</definedName>
    <definedName name="_1965__FDSAUDITLINK__" localSheetId="1" hidden="1">{"fdsup://directions/FAT%20Viewer?VAR:PED=LTM&amp;VAR:AUDIT_MODE=SUMMARY&amp;VAR:PERIOD=FIXED&amp;VAR:AUDIT_ID=00000117&amp;VAR:DATE=20020325&amp;action=UPDATE&amp;creator=factset&amp;DOC_NAME=FAT:FMA_audit_SUMMARY.fat&amp;DISPLAY_STRING=Display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EBITDA&amp;VAR:CHGPERIOD=NA&amp;VAR:FQLFORMULA=FMA_EVAL_EBITDA&amp;VAR:CURRENCY=NA&amp;VAR:P=NA&amp;VAR:V=13.5","87541&amp;VAR:null=.html"}</definedName>
    <definedName name="_1965__FDSAUDITLINK__" hidden="1">{"fdsup://directions/FAT%20Viewer?VAR:PED=LTM&amp;VAR:AUDIT_MODE=SUMMARY&amp;VAR:PERIOD=FIXED&amp;VAR:AUDIT_ID=00000117&amp;VAR:DATE=20020325&amp;action=UPDATE&amp;creator=factset&amp;DOC_NAME=FAT:FMA_audit_SUMMARY.fat&amp;DISPLAY_STRING=Display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EBITDA&amp;VAR:CHGPERIOD=NA&amp;VAR:FQLFORMULA=FMA_EVAL_EBITDA&amp;VAR:CURRENCY=NA&amp;VAR:P=NA&amp;VAR:V=13.5","87541&amp;VAR:null=.html"}</definedName>
    <definedName name="_1966__FDSAUDITLINK__" localSheetId="1" hidden="1">{"fdsup://directions/FAT%20Viewer?VAR:PED=LTM&amp;VAR:AUDIT_MODE=SUMMARY&amp;VAR:PERIOD=FIXED&amp;VAR:AUDIT_ID=00000117&amp;VAR:DATE=20020322&amp;action=UPDATE&amp;creator=factset&amp;DOC_NAME=FAT:FMA_audit_SUMMARY.fat&amp;DISPLAY_STRING=Display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EBITDA&amp;VAR:CHGPERIOD=NA&amp;VAR:FQLFORMULA=FMA_EVAL_EBITDA&amp;VAR:CURRENCY=NA&amp;VAR:P=NA&amp;VAR:V=13.7","24334&amp;VAR:null=.html"}</definedName>
    <definedName name="_1966__FDSAUDITLINK__" hidden="1">{"fdsup://directions/FAT%20Viewer?VAR:PED=LTM&amp;VAR:AUDIT_MODE=SUMMARY&amp;VAR:PERIOD=FIXED&amp;VAR:AUDIT_ID=00000117&amp;VAR:DATE=20020322&amp;action=UPDATE&amp;creator=factset&amp;DOC_NAME=FAT:FMA_audit_SUMMARY.fat&amp;DISPLAY_STRING=Display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EBITDA&amp;VAR:CHGPERIOD=NA&amp;VAR:FQLFORMULA=FMA_EVAL_EBITDA&amp;VAR:CURRENCY=NA&amp;VAR:P=NA&amp;VAR:V=13.7","24334&amp;VAR:null=.html"}</definedName>
    <definedName name="_1967__FDSAUDITLINK__" localSheetId="1" hidden="1">{"fdsup://directions/FAT%20Viewer?VAR:PED=LTM&amp;VAR:AUDIT_MODE=SUMMARY&amp;VAR:PERIOD=FIXED&amp;VAR:AUDIT_ID=00000117&amp;VAR:DATE=20020321&amp;action=UPDATE&amp;creator=factset&amp;DOC_NAME=FAT:FMA_audit_SUMMARY.fat&amp;DISPLAY_STRING=Display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EBITDA&amp;VAR:CHGPERIOD=NA&amp;VAR:FQLFORMULA=FMA_EVAL_EBITDA&amp;VAR:CURRENCY=NA&amp;VAR:P=NA&amp;VAR:V=13.7","73332&amp;VAR:null=.html"}</definedName>
    <definedName name="_1967__FDSAUDITLINK__" hidden="1">{"fdsup://directions/FAT%20Viewer?VAR:PED=LTM&amp;VAR:AUDIT_MODE=SUMMARY&amp;VAR:PERIOD=FIXED&amp;VAR:AUDIT_ID=00000117&amp;VAR:DATE=20020321&amp;action=UPDATE&amp;creator=factset&amp;DOC_NAME=FAT:FMA_audit_SUMMARY.fat&amp;DISPLAY_STRING=Display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EBITDA&amp;VAR:CHGPERIOD=NA&amp;VAR:FQLFORMULA=FMA_EVAL_EBITDA&amp;VAR:CURRENCY=NA&amp;VAR:P=NA&amp;VAR:V=13.7","73332&amp;VAR:null=.html"}</definedName>
    <definedName name="_1968__FDSAUDITLINK__" localSheetId="1" hidden="1">{"fdsup://directions/FAT%20Viewer?VAR:PED=LTM&amp;VAR:AUDIT_MODE=SUMMARY&amp;VAR:PERIOD=FIXED&amp;VAR:AUDIT_ID=00000117&amp;VAR:DATE=20020320&amp;action=UPDATE&amp;creator=factset&amp;DOC_NAME=FAT:FMA_audit_SUMMARY.fat&amp;DISPLAY_STRING=Display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EBITDA&amp;VAR:CHGPERIOD=NA&amp;VAR:FQLFORMULA=FMA_EVAL_EBITDA&amp;VAR:CURRENCY=NA&amp;VAR:P=NA&amp;VAR:V=13.7","53307&amp;VAR:null=.html"}</definedName>
    <definedName name="_1968__FDSAUDITLINK__" hidden="1">{"fdsup://directions/FAT%20Viewer?VAR:PED=LTM&amp;VAR:AUDIT_MODE=SUMMARY&amp;VAR:PERIOD=FIXED&amp;VAR:AUDIT_ID=00000117&amp;VAR:DATE=20020320&amp;action=UPDATE&amp;creator=factset&amp;DOC_NAME=FAT:FMA_audit_SUMMARY.fat&amp;DISPLAY_STRING=Display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EBITDA&amp;VAR:CHGPERIOD=NA&amp;VAR:FQLFORMULA=FMA_EVAL_EBITDA&amp;VAR:CURRENCY=NA&amp;VAR:P=NA&amp;VAR:V=13.7","53307&amp;VAR:null=.html"}</definedName>
    <definedName name="_1969__FDSAUDITLINK__" localSheetId="1" hidden="1">{"fdsup://directions/FAT%20Viewer?VAR:PED=LTM&amp;VAR:AUDIT_MODE=SUMMARY&amp;VAR:PERIOD=FIXED&amp;VAR:AUDIT_ID=00000117&amp;VAR:DATE=20020319&amp;action=UPDATE&amp;creator=factset&amp;DOC_NAME=FAT:FMA_audit_SUMMARY.fat&amp;DISPLAY_STRING=Display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EBITDA&amp;VAR:CHGPERIOD=NA&amp;VAR:FQLFORMULA=FMA_EVAL_EBITDA&amp;VAR:CURRENCY=NA&amp;VAR:P=NA&amp;VAR:V=13.9","16765&amp;VAR:null=.html"}</definedName>
    <definedName name="_1969__FDSAUDITLINK__" hidden="1">{"fdsup://directions/FAT%20Viewer?VAR:PED=LTM&amp;VAR:AUDIT_MODE=SUMMARY&amp;VAR:PERIOD=FIXED&amp;VAR:AUDIT_ID=00000117&amp;VAR:DATE=20020319&amp;action=UPDATE&amp;creator=factset&amp;DOC_NAME=FAT:FMA_audit_SUMMARY.fat&amp;DISPLAY_STRING=Display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EBITDA&amp;VAR:CHGPERIOD=NA&amp;VAR:FQLFORMULA=FMA_EVAL_EBITDA&amp;VAR:CURRENCY=NA&amp;VAR:P=NA&amp;VAR:V=13.9","16765&amp;VAR:null=.html"}</definedName>
    <definedName name="_197__FDSAUDITLINK__" localSheetId="1" hidden="1">{"fdsup://directions/FAT%20Viewer?VAR:PED=LTM&amp;VAR:AUDIT_MODE=SUMMARY&amp;VAR:PERIOD=FIXED&amp;VAR:AUDIT_ID=00000117&amp;VAR:DATE=20090401&amp;action=UPDATE&amp;creator=factset&amp;DOC_NAME=FAT:FMA_audit_SUMMARY.fat&amp;DISPLAY_STRING=Display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EBITDA&amp;VAR:CHGPERIOD=NA&amp;VAR:FQLFORMULA=FMA_EVAL_EBITDA&amp;VAR:CURRENCY=NA&amp;VAR:P=NA&amp;VAR:V=7.67","0765&amp;VAR:null=.html"}</definedName>
    <definedName name="_197__FDSAUDITLINK__" hidden="1">{"fdsup://directions/FAT%20Viewer?VAR:PED=LTM&amp;VAR:AUDIT_MODE=SUMMARY&amp;VAR:PERIOD=FIXED&amp;VAR:AUDIT_ID=00000117&amp;VAR:DATE=20090401&amp;action=UPDATE&amp;creator=factset&amp;DOC_NAME=FAT:FMA_audit_SUMMARY.fat&amp;DISPLAY_STRING=Display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EBITDA&amp;VAR:CHGPERIOD=NA&amp;VAR:FQLFORMULA=FMA_EVAL_EBITDA&amp;VAR:CURRENCY=NA&amp;VAR:P=NA&amp;VAR:V=7.67","0765&amp;VAR:null=.html"}</definedName>
    <definedName name="_1970__FDSAUDITLINK__" localSheetId="1" hidden="1">{"fdsup://directions/FAT%20Viewer?VAR:PED=LTM&amp;VAR:AUDIT_MODE=SUMMARY&amp;VAR:PERIOD=FIXED&amp;VAR:AUDIT_ID=00000117&amp;VAR:DATE=20020318&amp;action=UPDATE&amp;creator=factset&amp;DOC_NAME=FAT:FMA_audit_SUMMARY.fat&amp;DISPLAY_STRING=Display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EBITDA&amp;VAR:CHGPERIOD=NA&amp;VAR:FQLFORMULA=FMA_EVAL_EBITDA&amp;VAR:CURRENCY=NA&amp;VAR:P=NA&amp;VAR:V=13.8","69378&amp;VAR:null=.html"}</definedName>
    <definedName name="_1970__FDSAUDITLINK__" hidden="1">{"fdsup://directions/FAT%20Viewer?VAR:PED=LTM&amp;VAR:AUDIT_MODE=SUMMARY&amp;VAR:PERIOD=FIXED&amp;VAR:AUDIT_ID=00000117&amp;VAR:DATE=20020318&amp;action=UPDATE&amp;creator=factset&amp;DOC_NAME=FAT:FMA_audit_SUMMARY.fat&amp;DISPLAY_STRING=Display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EBITDA&amp;VAR:CHGPERIOD=NA&amp;VAR:FQLFORMULA=FMA_EVAL_EBITDA&amp;VAR:CURRENCY=NA&amp;VAR:P=NA&amp;VAR:V=13.8","69378&amp;VAR:null=.html"}</definedName>
    <definedName name="_1971__FDSAUDITLINK__" localSheetId="1" hidden="1">{"fdsup://directions/FAT%20Viewer?VAR:PED=LTM&amp;VAR:AUDIT_MODE=SUMMARY&amp;VAR:PERIOD=FIXED&amp;VAR:AUDIT_ID=00000117&amp;VAR:DATE=20020315&amp;action=UPDATE&amp;creator=factset&amp;DOC_NAME=FAT:FMA_audit_SUMMARY.fat&amp;DISPLAY_STRING=Display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EBITDA&amp;VAR:CHGPERIOD=NA&amp;VAR:FQLFORMULA=FMA_EVAL_EBITDA&amp;VAR:CURRENCY=NA&amp;VAR:P=NA&amp;VAR:V=13.8","69347&amp;VAR:null=.html"}</definedName>
    <definedName name="_1971__FDSAUDITLINK__" hidden="1">{"fdsup://directions/FAT%20Viewer?VAR:PED=LTM&amp;VAR:AUDIT_MODE=SUMMARY&amp;VAR:PERIOD=FIXED&amp;VAR:AUDIT_ID=00000117&amp;VAR:DATE=20020315&amp;action=UPDATE&amp;creator=factset&amp;DOC_NAME=FAT:FMA_audit_SUMMARY.fat&amp;DISPLAY_STRING=Display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EBITDA&amp;VAR:CHGPERIOD=NA&amp;VAR:FQLFORMULA=FMA_EVAL_EBITDA&amp;VAR:CURRENCY=NA&amp;VAR:P=NA&amp;VAR:V=13.8","69347&amp;VAR:null=.html"}</definedName>
    <definedName name="_1972__FDSAUDITLINK__" localSheetId="1" hidden="1">{"fdsup://directions/FAT%20Viewer?VAR:PED=LTM&amp;VAR:AUDIT_MODE=SUMMARY&amp;VAR:PERIOD=FIXED&amp;VAR:AUDIT_ID=00000117&amp;VAR:DATE=20020314&amp;action=UPDATE&amp;creator=factset&amp;DOC_NAME=FAT:FMA_audit_SUMMARY.fat&amp;DISPLAY_STRING=Display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EBITDA&amp;VAR:CHGPERIOD=NA&amp;VAR:FQLFORMULA=FMA_EVAL_EBITDA&amp;VAR:CURRENCY=NA&amp;VAR:P=NA&amp;VAR:V=13.7","76246&amp;VAR:null=.html"}</definedName>
    <definedName name="_1972__FDSAUDITLINK__" hidden="1">{"fdsup://directions/FAT%20Viewer?VAR:PED=LTM&amp;VAR:AUDIT_MODE=SUMMARY&amp;VAR:PERIOD=FIXED&amp;VAR:AUDIT_ID=00000117&amp;VAR:DATE=20020314&amp;action=UPDATE&amp;creator=factset&amp;DOC_NAME=FAT:FMA_audit_SUMMARY.fat&amp;DISPLAY_STRING=Display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EBITDA&amp;VAR:CHGPERIOD=NA&amp;VAR:FQLFORMULA=FMA_EVAL_EBITDA&amp;VAR:CURRENCY=NA&amp;VAR:P=NA&amp;VAR:V=13.7","76246&amp;VAR:null=.html"}</definedName>
    <definedName name="_1973__FDSAUDITLINK__" localSheetId="1" hidden="1">{"fdsup://directions/FAT%20Viewer?VAR:PED=LTM&amp;VAR:AUDIT_MODE=SUMMARY&amp;VAR:PERIOD=FIXED&amp;VAR:AUDIT_ID=00000117&amp;VAR:DATE=20020313&amp;action=UPDATE&amp;creator=factset&amp;DOC_NAME=FAT:FMA_audit_SUMMARY.fat&amp;DISPLAY_STRING=Display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EBITDA&amp;VAR:CHGPERIOD=NA&amp;VAR:FQLFORMULA=FMA_EVAL_EBITDA&amp;VAR:CURRENCY=NA&amp;VAR:P=NA&amp;VAR:V=13.7","90460&amp;VAR:null=.html"}</definedName>
    <definedName name="_1973__FDSAUDITLINK__" hidden="1">{"fdsup://directions/FAT%20Viewer?VAR:PED=LTM&amp;VAR:AUDIT_MODE=SUMMARY&amp;VAR:PERIOD=FIXED&amp;VAR:AUDIT_ID=00000117&amp;VAR:DATE=20020313&amp;action=UPDATE&amp;creator=factset&amp;DOC_NAME=FAT:FMA_audit_SUMMARY.fat&amp;DISPLAY_STRING=Display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EBITDA&amp;VAR:CHGPERIOD=NA&amp;VAR:FQLFORMULA=FMA_EVAL_EBITDA&amp;VAR:CURRENCY=NA&amp;VAR:P=NA&amp;VAR:V=13.7","90460&amp;VAR:null=.html"}</definedName>
    <definedName name="_1974__FDSAUDITLINK__" localSheetId="1" hidden="1">{"fdsup://directions/FAT%20Viewer?VAR:PED=LTM&amp;VAR:AUDIT_MODE=SUMMARY&amp;VAR:PERIOD=FIXED&amp;VAR:AUDIT_ID=00000117&amp;VAR:DATE=20020312&amp;action=UPDATE&amp;creator=factset&amp;DOC_NAME=FAT:FMA_audit_SUMMARY.fat&amp;DISPLAY_STRING=Display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EBITDA&amp;VAR:CHGPERIOD=NA&amp;VAR:FQLFORMULA=FMA_EVAL_EBITDA&amp;VAR:CURRENCY=NA&amp;VAR:P=NA&amp;VAR:V=13.8","82653&amp;VAR:null=.html"}</definedName>
    <definedName name="_1974__FDSAUDITLINK__" hidden="1">{"fdsup://directions/FAT%20Viewer?VAR:PED=LTM&amp;VAR:AUDIT_MODE=SUMMARY&amp;VAR:PERIOD=FIXED&amp;VAR:AUDIT_ID=00000117&amp;VAR:DATE=20020312&amp;action=UPDATE&amp;creator=factset&amp;DOC_NAME=FAT:FMA_audit_SUMMARY.fat&amp;DISPLAY_STRING=Display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EBITDA&amp;VAR:CHGPERIOD=NA&amp;VAR:FQLFORMULA=FMA_EVAL_EBITDA&amp;VAR:CURRENCY=NA&amp;VAR:P=NA&amp;VAR:V=13.8","82653&amp;VAR:null=.html"}</definedName>
    <definedName name="_1975__FDSAUDITLINK__" localSheetId="1" hidden="1">{"fdsup://directions/FAT%20Viewer?VAR:PED=LTM&amp;VAR:AUDIT_MODE=SUMMARY&amp;VAR:PERIOD=FIXED&amp;VAR:AUDIT_ID=00000117&amp;VAR:DATE=20020311&amp;action=UPDATE&amp;creator=factset&amp;DOC_NAME=FAT:FMA_audit_SUMMARY.fat&amp;DISPLAY_STRING=Display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EBITDA&amp;VAR:CHGPERIOD=NA&amp;VAR:FQLFORMULA=FMA_EVAL_EBITDA&amp;VAR:CURRENCY=NA&amp;VAR:P=NA&amp;VAR:V=13.9","12664&amp;VAR:null=.html"}</definedName>
    <definedName name="_1975__FDSAUDITLINK__" hidden="1">{"fdsup://directions/FAT%20Viewer?VAR:PED=LTM&amp;VAR:AUDIT_MODE=SUMMARY&amp;VAR:PERIOD=FIXED&amp;VAR:AUDIT_ID=00000117&amp;VAR:DATE=20020311&amp;action=UPDATE&amp;creator=factset&amp;DOC_NAME=FAT:FMA_audit_SUMMARY.fat&amp;DISPLAY_STRING=Display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EBITDA&amp;VAR:CHGPERIOD=NA&amp;VAR:FQLFORMULA=FMA_EVAL_EBITDA&amp;VAR:CURRENCY=NA&amp;VAR:P=NA&amp;VAR:V=13.9","12664&amp;VAR:null=.html"}</definedName>
    <definedName name="_1976__FDSAUDITLINK__" localSheetId="1" hidden="1">{"fdsup://directions/FAT%20Viewer?VAR:PED=LTM&amp;VAR:AUDIT_MODE=SUMMARY&amp;VAR:PERIOD=FIXED&amp;VAR:AUDIT_ID=00000117&amp;VAR:DATE=20020308&amp;action=UPDATE&amp;creator=factset&amp;DOC_NAME=FAT:FMA_audit_SUMMARY.fat&amp;DISPLAY_STRING=Display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EBITDA&amp;VAR:CHGPERIOD=NA&amp;VAR:FQLFORMULA=FMA_EVAL_EBITDA&amp;VAR:CURRENCY=NA&amp;VAR:P=NA&amp;VAR:V=13.8","79967&amp;VAR:null=.html"}</definedName>
    <definedName name="_1976__FDSAUDITLINK__" hidden="1">{"fdsup://directions/FAT%20Viewer?VAR:PED=LTM&amp;VAR:AUDIT_MODE=SUMMARY&amp;VAR:PERIOD=FIXED&amp;VAR:AUDIT_ID=00000117&amp;VAR:DATE=20020308&amp;action=UPDATE&amp;creator=factset&amp;DOC_NAME=FAT:FMA_audit_SUMMARY.fat&amp;DISPLAY_STRING=Display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EBITDA&amp;VAR:CHGPERIOD=NA&amp;VAR:FQLFORMULA=FMA_EVAL_EBITDA&amp;VAR:CURRENCY=NA&amp;VAR:P=NA&amp;VAR:V=13.8","79967&amp;VAR:null=.html"}</definedName>
    <definedName name="_1977__FDSAUDITLINK__" localSheetId="1" hidden="1">{"fdsup://directions/FAT%20Viewer?VAR:PED=LTM&amp;VAR:AUDIT_MODE=SUMMARY&amp;VAR:PERIOD=FIXED&amp;VAR:AUDIT_ID=00000117&amp;VAR:DATE=20020307&amp;action=UPDATE&amp;creator=factset&amp;DOC_NAME=FAT:FMA_audit_SUMMARY.fat&amp;DISPLAY_STRING=Display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EBITDA&amp;VAR:CHGPERIOD=NA&amp;VAR:FQLFORMULA=FMA_EVAL_EBITDA&amp;VAR:CURRENCY=NA&amp;VAR:P=NA&amp;VAR:V=13.8","19096&amp;VAR:null=.html"}</definedName>
    <definedName name="_1977__FDSAUDITLINK__" hidden="1">{"fdsup://directions/FAT%20Viewer?VAR:PED=LTM&amp;VAR:AUDIT_MODE=SUMMARY&amp;VAR:PERIOD=FIXED&amp;VAR:AUDIT_ID=00000117&amp;VAR:DATE=20020307&amp;action=UPDATE&amp;creator=factset&amp;DOC_NAME=FAT:FMA_audit_SUMMARY.fat&amp;DISPLAY_STRING=Display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EBITDA&amp;VAR:CHGPERIOD=NA&amp;VAR:FQLFORMULA=FMA_EVAL_EBITDA&amp;VAR:CURRENCY=NA&amp;VAR:P=NA&amp;VAR:V=13.8","19096&amp;VAR:null=.html"}</definedName>
    <definedName name="_1978__FDSAUDITLINK__" localSheetId="1" hidden="1">{"fdsup://directions/FAT%20Viewer?VAR:PED=LTM&amp;VAR:AUDIT_MODE=SUMMARY&amp;VAR:PERIOD=FIXED&amp;VAR:AUDIT_ID=00000117&amp;VAR:DATE=20020306&amp;action=UPDATE&amp;creator=factset&amp;DOC_NAME=FAT:FMA_audit_SUMMARY.fat&amp;DISPLAY_STRING=Display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EBITDA&amp;VAR:CHGPERIOD=NA&amp;VAR:FQLFORMULA=FMA_EVAL_EBITDA&amp;VAR:CURRENCY=NA&amp;VAR:P=NA&amp;VAR:V=13.8","64577&amp;VAR:null=.html"}</definedName>
    <definedName name="_1978__FDSAUDITLINK__" hidden="1">{"fdsup://directions/FAT%20Viewer?VAR:PED=LTM&amp;VAR:AUDIT_MODE=SUMMARY&amp;VAR:PERIOD=FIXED&amp;VAR:AUDIT_ID=00000117&amp;VAR:DATE=20020306&amp;action=UPDATE&amp;creator=factset&amp;DOC_NAME=FAT:FMA_audit_SUMMARY.fat&amp;DISPLAY_STRING=Display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EBITDA&amp;VAR:CHGPERIOD=NA&amp;VAR:FQLFORMULA=FMA_EVAL_EBITDA&amp;VAR:CURRENCY=NA&amp;VAR:P=NA&amp;VAR:V=13.8","64577&amp;VAR:null=.html"}</definedName>
    <definedName name="_1979__FDSAUDITLINK__" localSheetId="1" hidden="1">{"fdsup://directions/FAT%20Viewer?VAR:PED=LTM&amp;VAR:AUDIT_MODE=SUMMARY&amp;VAR:PERIOD=FIXED&amp;VAR:AUDIT_ID=00000117&amp;VAR:DATE=20020305&amp;action=UPDATE&amp;creator=factset&amp;DOC_NAME=FAT:FMA_audit_SUMMARY.fat&amp;DISPLAY_STRING=Display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EBITDA&amp;VAR:CHGPERIOD=NA&amp;VAR:FQLFORMULA=FMA_EVAL_EBITDA&amp;VAR:CURRENCY=NA&amp;VAR:P=NA&amp;VAR:V=13.7","33455&amp;VAR:null=.html"}</definedName>
    <definedName name="_1979__FDSAUDITLINK__" hidden="1">{"fdsup://directions/FAT%20Viewer?VAR:PED=LTM&amp;VAR:AUDIT_MODE=SUMMARY&amp;VAR:PERIOD=FIXED&amp;VAR:AUDIT_ID=00000117&amp;VAR:DATE=20020305&amp;action=UPDATE&amp;creator=factset&amp;DOC_NAME=FAT:FMA_audit_SUMMARY.fat&amp;DISPLAY_STRING=Display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EBITDA&amp;VAR:CHGPERIOD=NA&amp;VAR:FQLFORMULA=FMA_EVAL_EBITDA&amp;VAR:CURRENCY=NA&amp;VAR:P=NA&amp;VAR:V=13.7","33455&amp;VAR:null=.html"}</definedName>
    <definedName name="_198__FDSAUDITLINK__" localSheetId="1" hidden="1">{"fdsup://directions/FAT%20Viewer?VAR:PED=LTM&amp;VAR:AUDIT_MODE=SUMMARY&amp;VAR:PERIOD=FIXED&amp;VAR:AUDIT_ID=00000117&amp;VAR:DATE=20090331&amp;action=UPDATE&amp;creator=factset&amp;DOC_NAME=FAT:FMA_audit_SUMMARY.fat&amp;DISPLAY_STRING=Display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EBITDA&amp;VAR:CHGPERIOD=NA&amp;VAR:FQLFORMULA=FMA_EVAL_EBITDA&amp;VAR:CURRENCY=NA&amp;VAR:P=NA&amp;VAR:V=7.58","7915&amp;VAR:null=.html"}</definedName>
    <definedName name="_198__FDSAUDITLINK__" hidden="1">{"fdsup://directions/FAT%20Viewer?VAR:PED=LTM&amp;VAR:AUDIT_MODE=SUMMARY&amp;VAR:PERIOD=FIXED&amp;VAR:AUDIT_ID=00000117&amp;VAR:DATE=20090331&amp;action=UPDATE&amp;creator=factset&amp;DOC_NAME=FAT:FMA_audit_SUMMARY.fat&amp;DISPLAY_STRING=Display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EBITDA&amp;VAR:CHGPERIOD=NA&amp;VAR:FQLFORMULA=FMA_EVAL_EBITDA&amp;VAR:CURRENCY=NA&amp;VAR:P=NA&amp;VAR:V=7.58","7915&amp;VAR:null=.html"}</definedName>
    <definedName name="_1980__FDSAUDITLINK__" localSheetId="1" hidden="1">{"fdsup://directions/FAT%20Viewer?VAR:PED=LTM&amp;VAR:AUDIT_MODE=SUMMARY&amp;VAR:PERIOD=FIXED&amp;VAR:AUDIT_ID=00000117&amp;VAR:DATE=20020304&amp;action=UPDATE&amp;creator=factset&amp;DOC_NAME=FAT:FMA_audit_SUMMARY.fat&amp;DISPLAY_STRING=Display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EBITDA&amp;VAR:CHGPERIOD=NA&amp;VAR:FQLFORMULA=FMA_EVAL_EBITDA&amp;VAR:CURRENCY=NA&amp;VAR:P=NA&amp;VAR:V=13.8","08874&amp;VAR:null=.html"}</definedName>
    <definedName name="_1980__FDSAUDITLINK__" hidden="1">{"fdsup://directions/FAT%20Viewer?VAR:PED=LTM&amp;VAR:AUDIT_MODE=SUMMARY&amp;VAR:PERIOD=FIXED&amp;VAR:AUDIT_ID=00000117&amp;VAR:DATE=20020304&amp;action=UPDATE&amp;creator=factset&amp;DOC_NAME=FAT:FMA_audit_SUMMARY.fat&amp;DISPLAY_STRING=Display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EBITDA&amp;VAR:CHGPERIOD=NA&amp;VAR:FQLFORMULA=FMA_EVAL_EBITDA&amp;VAR:CURRENCY=NA&amp;VAR:P=NA&amp;VAR:V=13.8","08874&amp;VAR:null=.html"}</definedName>
    <definedName name="_1981__FDSAUDITLINK__" localSheetId="1" hidden="1">{"fdsup://directions/FAT%20Viewer?VAR:PED=LTM&amp;VAR:AUDIT_MODE=SUMMARY&amp;VAR:PERIOD=FIXED&amp;VAR:AUDIT_ID=00000117&amp;VAR:DATE=20020301&amp;action=UPDATE&amp;creator=factset&amp;DOC_NAME=FAT:FMA_audit_SUMMARY.fat&amp;DISPLAY_STRING=Display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EBITDA&amp;VAR:CHGPERIOD=NA&amp;VAR:FQLFORMULA=FMA_EVAL_EBITDA&amp;VAR:CURRENCY=NA&amp;VAR:P=NA&amp;VAR:V=13.6","36560&amp;VAR:null=.html"}</definedName>
    <definedName name="_1981__FDSAUDITLINK__" hidden="1">{"fdsup://directions/FAT%20Viewer?VAR:PED=LTM&amp;VAR:AUDIT_MODE=SUMMARY&amp;VAR:PERIOD=FIXED&amp;VAR:AUDIT_ID=00000117&amp;VAR:DATE=20020301&amp;action=UPDATE&amp;creator=factset&amp;DOC_NAME=FAT:FMA_audit_SUMMARY.fat&amp;DISPLAY_STRING=Display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EBITDA&amp;VAR:CHGPERIOD=NA&amp;VAR:FQLFORMULA=FMA_EVAL_EBITDA&amp;VAR:CURRENCY=NA&amp;VAR:P=NA&amp;VAR:V=13.6","36560&amp;VAR:null=.html"}</definedName>
    <definedName name="_1982__FDSAUDITLINK__" localSheetId="1" hidden="1">{"fdsup://directions/FAT%20Viewer?VAR:PED=LTM&amp;VAR:AUDIT_MODE=SUMMARY&amp;VAR:PERIOD=FIXED&amp;VAR:AUDIT_ID=00000117&amp;VAR:DATE=20020228&amp;action=UPDATE&amp;creator=factset&amp;DOC_NAME=FAT:FMA_audit_SUMMARY.fat&amp;DISPLAY_STRING=Display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EBITDA&amp;VAR:CHGPERIOD=NA&amp;VAR:FQLFORMULA=FMA_EVAL_EBITDA&amp;VAR:CURRENCY=NA&amp;VAR:P=NA&amp;VAR:V=13.3","94175&amp;VAR:null=.html"}</definedName>
    <definedName name="_1982__FDSAUDITLINK__" hidden="1">{"fdsup://directions/FAT%20Viewer?VAR:PED=LTM&amp;VAR:AUDIT_MODE=SUMMARY&amp;VAR:PERIOD=FIXED&amp;VAR:AUDIT_ID=00000117&amp;VAR:DATE=20020228&amp;action=UPDATE&amp;creator=factset&amp;DOC_NAME=FAT:FMA_audit_SUMMARY.fat&amp;DISPLAY_STRING=Display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EBITDA&amp;VAR:CHGPERIOD=NA&amp;VAR:FQLFORMULA=FMA_EVAL_EBITDA&amp;VAR:CURRENCY=NA&amp;VAR:P=NA&amp;VAR:V=13.3","94175&amp;VAR:null=.html"}</definedName>
    <definedName name="_1983__FDSAUDITLINK__" localSheetId="1" hidden="1">{"fdsup://directions/FAT%20Viewer?VAR:PED=LTM&amp;VAR:AUDIT_MODE=SUMMARY&amp;VAR:PERIOD=FIXED&amp;VAR:AUDIT_ID=00000117&amp;VAR:DATE=20020227&amp;action=UPDATE&amp;creator=factset&amp;DOC_NAME=FAT:FMA_audit_SUMMARY.fat&amp;DISPLAY_STRING=Display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EBITDA&amp;VAR:CHGPERIOD=NA&amp;VAR:FQLFORMULA=FMA_EVAL_EBITDA&amp;VAR:CURRENCY=NA&amp;VAR:P=NA&amp;VAR:V=13.4","33231&amp;VAR:null=.html"}</definedName>
    <definedName name="_1983__FDSAUDITLINK__" hidden="1">{"fdsup://directions/FAT%20Viewer?VAR:PED=LTM&amp;VAR:AUDIT_MODE=SUMMARY&amp;VAR:PERIOD=FIXED&amp;VAR:AUDIT_ID=00000117&amp;VAR:DATE=20020227&amp;action=UPDATE&amp;creator=factset&amp;DOC_NAME=FAT:FMA_audit_SUMMARY.fat&amp;DISPLAY_STRING=Display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EBITDA&amp;VAR:CHGPERIOD=NA&amp;VAR:FQLFORMULA=FMA_EVAL_EBITDA&amp;VAR:CURRENCY=NA&amp;VAR:P=NA&amp;VAR:V=13.4","33231&amp;VAR:null=.html"}</definedName>
    <definedName name="_1984__FDSAUDITLINK__" localSheetId="1" hidden="1">{"fdsup://directions/FAT%20Viewer?VAR:PED=LTM&amp;VAR:AUDIT_MODE=SUMMARY&amp;VAR:PERIOD=FIXED&amp;VAR:AUDIT_ID=00000117&amp;VAR:DATE=20020226&amp;action=UPDATE&amp;creator=factset&amp;DOC_NAME=FAT:FMA_audit_SUMMARY.fat&amp;DISPLAY_STRING=Display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EBITDA&amp;VAR:CHGPERIOD=NA&amp;VAR:FQLFORMULA=FMA_EVAL_EBITDA&amp;VAR:CURRENCY=NA&amp;VAR:P=NA&amp;VAR:V=13.4","31036&amp;VAR:null=.html"}</definedName>
    <definedName name="_1984__FDSAUDITLINK__" hidden="1">{"fdsup://directions/FAT%20Viewer?VAR:PED=LTM&amp;VAR:AUDIT_MODE=SUMMARY&amp;VAR:PERIOD=FIXED&amp;VAR:AUDIT_ID=00000117&amp;VAR:DATE=20020226&amp;action=UPDATE&amp;creator=factset&amp;DOC_NAME=FAT:FMA_audit_SUMMARY.fat&amp;DISPLAY_STRING=Display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EBITDA&amp;VAR:CHGPERIOD=NA&amp;VAR:FQLFORMULA=FMA_EVAL_EBITDA&amp;VAR:CURRENCY=NA&amp;VAR:P=NA&amp;VAR:V=13.4","31036&amp;VAR:null=.html"}</definedName>
    <definedName name="_1985__FDSAUDITLINK__" localSheetId="1" hidden="1">{"fdsup://directions/FAT%20Viewer?VAR:PED=LTM&amp;VAR:AUDIT_MODE=SUMMARY&amp;VAR:PERIOD=FIXED&amp;VAR:AUDIT_ID=00000117&amp;VAR:DATE=20020225&amp;action=UPDATE&amp;creator=factset&amp;DOC_NAME=FAT:FMA_audit_SUMMARY.fat&amp;DISPLAY_STRING=Display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EBITDA&amp;VAR:CHGPERIOD=NA&amp;VAR:FQLFORMULA=FMA_EVAL_EBITDA&amp;VAR:CURRENCY=NA&amp;VAR:P=NA&amp;VAR:V=13.4","39362&amp;VAR:null=.html"}</definedName>
    <definedName name="_1985__FDSAUDITLINK__" hidden="1">{"fdsup://directions/FAT%20Viewer?VAR:PED=LTM&amp;VAR:AUDIT_MODE=SUMMARY&amp;VAR:PERIOD=FIXED&amp;VAR:AUDIT_ID=00000117&amp;VAR:DATE=20020225&amp;action=UPDATE&amp;creator=factset&amp;DOC_NAME=FAT:FMA_audit_SUMMARY.fat&amp;DISPLAY_STRING=Display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EBITDA&amp;VAR:CHGPERIOD=NA&amp;VAR:FQLFORMULA=FMA_EVAL_EBITDA&amp;VAR:CURRENCY=NA&amp;VAR:P=NA&amp;VAR:V=13.4","39362&amp;VAR:null=.html"}</definedName>
    <definedName name="_1986__FDSAUDITLINK__" localSheetId="1" hidden="1">{"fdsup://directions/FAT%20Viewer?VAR:PED=LTM&amp;VAR:AUDIT_MODE=SUMMARY&amp;VAR:PERIOD=FIXED&amp;VAR:AUDIT_ID=00000117&amp;VAR:DATE=20020222&amp;action=UPDATE&amp;creator=factset&amp;DOC_NAME=FAT:FMA_audit_SUMMARY.fat&amp;DISPLAY_STRING=Display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EBITDA&amp;VAR:CHGPERIOD=NA&amp;VAR:FQLFORMULA=FMA_EVAL_EBITDA&amp;VAR:CURRENCY=NA&amp;VAR:P=NA&amp;VAR:V=13.2","80602&amp;VAR:null=.html"}</definedName>
    <definedName name="_1986__FDSAUDITLINK__" hidden="1">{"fdsup://directions/FAT%20Viewer?VAR:PED=LTM&amp;VAR:AUDIT_MODE=SUMMARY&amp;VAR:PERIOD=FIXED&amp;VAR:AUDIT_ID=00000117&amp;VAR:DATE=20020222&amp;action=UPDATE&amp;creator=factset&amp;DOC_NAME=FAT:FMA_audit_SUMMARY.fat&amp;DISPLAY_STRING=Display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EBITDA&amp;VAR:CHGPERIOD=NA&amp;VAR:FQLFORMULA=FMA_EVAL_EBITDA&amp;VAR:CURRENCY=NA&amp;VAR:P=NA&amp;VAR:V=13.2","80602&amp;VAR:null=.html"}</definedName>
    <definedName name="_1987__FDSAUDITLINK__" localSheetId="1" hidden="1">{"fdsup://directions/FAT%20Viewer?VAR:PED=LTM&amp;VAR:AUDIT_MODE=SUMMARY&amp;VAR:PERIOD=FIXED&amp;VAR:AUDIT_ID=00000117&amp;VAR:DATE=20020221&amp;action=UPDATE&amp;creator=factset&amp;DOC_NAME=FAT:FMA_audit_SUMMARY.fat&amp;DISPLAY_STRING=Display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EBITDA&amp;VAR:CHGPERIOD=NA&amp;VAR:FQLFORMULA=FMA_EVAL_EBITDA&amp;VAR:CURRENCY=NA&amp;VAR:P=NA&amp;VAR:V=13.1","95892&amp;VAR:null=.html"}</definedName>
    <definedName name="_1987__FDSAUDITLINK__" hidden="1">{"fdsup://directions/FAT%20Viewer?VAR:PED=LTM&amp;VAR:AUDIT_MODE=SUMMARY&amp;VAR:PERIOD=FIXED&amp;VAR:AUDIT_ID=00000117&amp;VAR:DATE=20020221&amp;action=UPDATE&amp;creator=factset&amp;DOC_NAME=FAT:FMA_audit_SUMMARY.fat&amp;DISPLAY_STRING=Display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EBITDA&amp;VAR:CHGPERIOD=NA&amp;VAR:FQLFORMULA=FMA_EVAL_EBITDA&amp;VAR:CURRENCY=NA&amp;VAR:P=NA&amp;VAR:V=13.1","95892&amp;VAR:null=.html"}</definedName>
    <definedName name="_1988__FDSAUDITLINK__" localSheetId="1" hidden="1">{"fdsup://directions/FAT%20Viewer?VAR:PED=LTM&amp;VAR:AUDIT_MODE=SUMMARY&amp;VAR:PERIOD=FIXED&amp;VAR:AUDIT_ID=00000117&amp;VAR:DATE=20020220&amp;action=UPDATE&amp;creator=factset&amp;DOC_NAME=FAT:FMA_audit_SUMMARY.fat&amp;DISPLAY_STRING=Display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EBITDA&amp;VAR:CHGPERIOD=NA&amp;VAR:FQLFORMULA=FMA_EVAL_EBITDA&amp;VAR:CURRENCY=NA&amp;VAR:P=NA&amp;VAR:V=13.3","35668&amp;VAR:null=.html"}</definedName>
    <definedName name="_1988__FDSAUDITLINK__" hidden="1">{"fdsup://directions/FAT%20Viewer?VAR:PED=LTM&amp;VAR:AUDIT_MODE=SUMMARY&amp;VAR:PERIOD=FIXED&amp;VAR:AUDIT_ID=00000117&amp;VAR:DATE=20020220&amp;action=UPDATE&amp;creator=factset&amp;DOC_NAME=FAT:FMA_audit_SUMMARY.fat&amp;DISPLAY_STRING=Display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EBITDA&amp;VAR:CHGPERIOD=NA&amp;VAR:FQLFORMULA=FMA_EVAL_EBITDA&amp;VAR:CURRENCY=NA&amp;VAR:P=NA&amp;VAR:V=13.3","35668&amp;VAR:null=.html"}</definedName>
    <definedName name="_1989__FDSAUDITLINK__" localSheetId="1" hidden="1">{"fdsup://directions/FAT%20Viewer?VAR:PED=LTM&amp;VAR:AUDIT_MODE=SUMMARY&amp;VAR:PERIOD=FIXED&amp;VAR:AUDIT_ID=00000117&amp;VAR:DATE=20020219&amp;action=UPDATE&amp;creator=factset&amp;DOC_NAME=FAT:FMA_audit_SUMMARY.fat&amp;DISPLAY_STRING=Display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EBITDA&amp;VAR:CHGPERIOD=NA&amp;VAR:FQLFORMULA=FMA_EVAL_EBITDA&amp;VAR:CURRENCY=NA&amp;VAR:P=NA&amp;VAR:V=13.2","03865&amp;VAR:null=.html"}</definedName>
    <definedName name="_1989__FDSAUDITLINK__" hidden="1">{"fdsup://directions/FAT%20Viewer?VAR:PED=LTM&amp;VAR:AUDIT_MODE=SUMMARY&amp;VAR:PERIOD=FIXED&amp;VAR:AUDIT_ID=00000117&amp;VAR:DATE=20020219&amp;action=UPDATE&amp;creator=factset&amp;DOC_NAME=FAT:FMA_audit_SUMMARY.fat&amp;DISPLAY_STRING=Display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EBITDA&amp;VAR:CHGPERIOD=NA&amp;VAR:FQLFORMULA=FMA_EVAL_EBITDA&amp;VAR:CURRENCY=NA&amp;VAR:P=NA&amp;VAR:V=13.2","03865&amp;VAR:null=.html"}</definedName>
    <definedName name="_199__FDSAUDITLINK__" localSheetId="1" hidden="1">{"fdsup://directions/FAT%20Viewer?VAR:PED=LTM&amp;VAR:AUDIT_MODE=SUMMARY&amp;VAR:PERIOD=FIXED&amp;VAR:AUDIT_ID=00000117&amp;VAR:DATE=20090330&amp;action=UPDATE&amp;creator=factset&amp;DOC_NAME=FAT:FMA_audit_SUMMARY.fat&amp;DISPLAY_STRING=Display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EBITDA&amp;VAR:CHGPERIOD=NA&amp;VAR:FQLFORMULA=FMA_EVAL_EBITDA&amp;VAR:CURRENCY=NA&amp;VAR:P=NA&amp;VAR:V=7.53","8691&amp;VAR:null=.html"}</definedName>
    <definedName name="_199__FDSAUDITLINK__" hidden="1">{"fdsup://directions/FAT%20Viewer?VAR:PED=LTM&amp;VAR:AUDIT_MODE=SUMMARY&amp;VAR:PERIOD=FIXED&amp;VAR:AUDIT_ID=00000117&amp;VAR:DATE=20090330&amp;action=UPDATE&amp;creator=factset&amp;DOC_NAME=FAT:FMA_audit_SUMMARY.fat&amp;DISPLAY_STRING=Display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EBITDA&amp;VAR:CHGPERIOD=NA&amp;VAR:FQLFORMULA=FMA_EVAL_EBITDA&amp;VAR:CURRENCY=NA&amp;VAR:P=NA&amp;VAR:V=7.53","8691&amp;VAR:null=.html"}</definedName>
    <definedName name="_1990__FDSAUDITLINK__" localSheetId="1" hidden="1">{"fdsup://directions/FAT%20Viewer?VAR:PED=LTM&amp;VAR:AUDIT_MODE=SUMMARY&amp;VAR:PERIOD=FIXED&amp;VAR:AUDIT_ID=00000117&amp;VAR:DATE=20020215&amp;action=UPDATE&amp;creator=factset&amp;DOC_NAME=FAT:FMA_audit_SUMMARY.fat&amp;DISPLAY_STRING=Display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EBITDA&amp;VAR:CHGPERIOD=NA&amp;VAR:FQLFORMULA=FMA_EVAL_EBITDA&amp;VAR:CURRENCY=NA&amp;VAR:P=NA&amp;VAR:V=13.3","76059&amp;VAR:null=.html"}</definedName>
    <definedName name="_1990__FDSAUDITLINK__" hidden="1">{"fdsup://directions/FAT%20Viewer?VAR:PED=LTM&amp;VAR:AUDIT_MODE=SUMMARY&amp;VAR:PERIOD=FIXED&amp;VAR:AUDIT_ID=00000117&amp;VAR:DATE=20020215&amp;action=UPDATE&amp;creator=factset&amp;DOC_NAME=FAT:FMA_audit_SUMMARY.fat&amp;DISPLAY_STRING=Display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EBITDA&amp;VAR:CHGPERIOD=NA&amp;VAR:FQLFORMULA=FMA_EVAL_EBITDA&amp;VAR:CURRENCY=NA&amp;VAR:P=NA&amp;VAR:V=13.3","76059&amp;VAR:null=.html"}</definedName>
    <definedName name="_1991__FDSAUDITLINK__" localSheetId="1" hidden="1">{"fdsup://directions/FAT%20Viewer?VAR:PED=LTM&amp;VAR:AUDIT_MODE=SUMMARY&amp;VAR:PERIOD=FIXED&amp;VAR:AUDIT_ID=00000117&amp;VAR:DATE=20020214&amp;action=UPDATE&amp;creator=factset&amp;DOC_NAME=FAT:FMA_audit_SUMMARY.fat&amp;DISPLAY_STRING=Display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EBITDA&amp;VAR:CHGPERIOD=NA&amp;VAR:FQLFORMULA=FMA_EVAL_EBITDA&amp;VAR:CURRENCY=NA&amp;VAR:P=NA&amp;VAR:V=13.4","64339&amp;VAR:null=.html"}</definedName>
    <definedName name="_1991__FDSAUDITLINK__" hidden="1">{"fdsup://directions/FAT%20Viewer?VAR:PED=LTM&amp;VAR:AUDIT_MODE=SUMMARY&amp;VAR:PERIOD=FIXED&amp;VAR:AUDIT_ID=00000117&amp;VAR:DATE=20020214&amp;action=UPDATE&amp;creator=factset&amp;DOC_NAME=FAT:FMA_audit_SUMMARY.fat&amp;DISPLAY_STRING=Display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EBITDA&amp;VAR:CHGPERIOD=NA&amp;VAR:FQLFORMULA=FMA_EVAL_EBITDA&amp;VAR:CURRENCY=NA&amp;VAR:P=NA&amp;VAR:V=13.4","64339&amp;VAR:null=.html"}</definedName>
    <definedName name="_1992__FDSAUDITLINK__" localSheetId="1" hidden="1">{"fdsup://directions/FAT%20Viewer?VAR:PED=LTM&amp;VAR:AUDIT_MODE=SUMMARY&amp;VAR:PERIOD=FIXED&amp;VAR:AUDIT_ID=00000117&amp;VAR:DATE=20020213&amp;action=UPDATE&amp;creator=factset&amp;DOC_NAME=FAT:FMA_audit_SUMMARY.fat&amp;DISPLAY_STRING=Display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EBITDA&amp;VAR:CHGPERIOD=NA&amp;VAR:FQLFORMULA=FMA_EVAL_EBITDA&amp;VAR:CURRENCY=NA&amp;VAR:P=NA&amp;VAR:V=13.4","90046&amp;VAR:null=.html"}</definedName>
    <definedName name="_1992__FDSAUDITLINK__" hidden="1">{"fdsup://directions/FAT%20Viewer?VAR:PED=LTM&amp;VAR:AUDIT_MODE=SUMMARY&amp;VAR:PERIOD=FIXED&amp;VAR:AUDIT_ID=00000117&amp;VAR:DATE=20020213&amp;action=UPDATE&amp;creator=factset&amp;DOC_NAME=FAT:FMA_audit_SUMMARY.fat&amp;DISPLAY_STRING=Display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EBITDA&amp;VAR:CHGPERIOD=NA&amp;VAR:FQLFORMULA=FMA_EVAL_EBITDA&amp;VAR:CURRENCY=NA&amp;VAR:P=NA&amp;VAR:V=13.4","90046&amp;VAR:null=.html"}</definedName>
    <definedName name="_1993__FDSAUDITLINK__" localSheetId="1" hidden="1">{"fdsup://directions/FAT%20Viewer?VAR:PED=LTM&amp;VAR:AUDIT_MODE=SUMMARY&amp;VAR:PERIOD=FIXED&amp;VAR:AUDIT_ID=00000117&amp;VAR:DATE=20020212&amp;action=UPDATE&amp;creator=factset&amp;DOC_NAME=FAT:FMA_audit_SUMMARY.fat&amp;DISPLAY_STRING=Display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EBITDA&amp;VAR:CHGPERIOD=NA&amp;VAR:FQLFORMULA=FMA_EVAL_EBITDA&amp;VAR:CURRENCY=NA&amp;VAR:P=NA&amp;VAR:V=12.6","49818&amp;VAR:null=.html"}</definedName>
    <definedName name="_1993__FDSAUDITLINK__" hidden="1">{"fdsup://directions/FAT%20Viewer?VAR:PED=LTM&amp;VAR:AUDIT_MODE=SUMMARY&amp;VAR:PERIOD=FIXED&amp;VAR:AUDIT_ID=00000117&amp;VAR:DATE=20020212&amp;action=UPDATE&amp;creator=factset&amp;DOC_NAME=FAT:FMA_audit_SUMMARY.fat&amp;DISPLAY_STRING=Display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EBITDA&amp;VAR:CHGPERIOD=NA&amp;VAR:FQLFORMULA=FMA_EVAL_EBITDA&amp;VAR:CURRENCY=NA&amp;VAR:P=NA&amp;VAR:V=12.6","49818&amp;VAR:null=.html"}</definedName>
    <definedName name="_1994__FDSAUDITLINK__" localSheetId="1" hidden="1">{"fdsup://directions/FAT%20Viewer?VAR:PED=LTM&amp;VAR:AUDIT_MODE=SUMMARY&amp;VAR:PERIOD=FIXED&amp;VAR:AUDIT_ID=00000117&amp;VAR:DATE=20020211&amp;action=UPDATE&amp;creator=factset&amp;DOC_NAME=FAT:FMA_audit_SUMMARY.fat&amp;DISPLAY_STRING=Display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EBITDA&amp;VAR:CHGPERIOD=NA&amp;VAR:FQLFORMULA=FMA_EVAL_EBITDA&amp;VAR:CURRENCY=NA&amp;VAR:P=NA&amp;VAR:V=12.6","69721&amp;VAR:null=.html"}</definedName>
    <definedName name="_1994__FDSAUDITLINK__" hidden="1">{"fdsup://directions/FAT%20Viewer?VAR:PED=LTM&amp;VAR:AUDIT_MODE=SUMMARY&amp;VAR:PERIOD=FIXED&amp;VAR:AUDIT_ID=00000117&amp;VAR:DATE=20020211&amp;action=UPDATE&amp;creator=factset&amp;DOC_NAME=FAT:FMA_audit_SUMMARY.fat&amp;DISPLAY_STRING=Display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EBITDA&amp;VAR:CHGPERIOD=NA&amp;VAR:FQLFORMULA=FMA_EVAL_EBITDA&amp;VAR:CURRENCY=NA&amp;VAR:P=NA&amp;VAR:V=12.6","69721&amp;VAR:null=.html"}</definedName>
    <definedName name="_1995__FDSAUDITLINK__" localSheetId="1" hidden="1">{"fdsup://directions/FAT%20Viewer?VAR:PED=LTM&amp;VAR:AUDIT_MODE=SUMMARY&amp;VAR:PERIOD=FIXED&amp;VAR:AUDIT_ID=00000117&amp;VAR:DATE=20020208&amp;action=UPDATE&amp;creator=factset&amp;DOC_NAME=FAT:FMA_audit_SUMMARY.fat&amp;DISPLAY_STRING=Display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EBITDA&amp;VAR:CHGPERIOD=NA&amp;VAR:FQLFORMULA=FMA_EVAL_EBITDA&amp;VAR:CURRENCY=NA&amp;VAR:P=NA&amp;VAR:V=12.5","39520&amp;VAR:null=.html"}</definedName>
    <definedName name="_1995__FDSAUDITLINK__" hidden="1">{"fdsup://directions/FAT%20Viewer?VAR:PED=LTM&amp;VAR:AUDIT_MODE=SUMMARY&amp;VAR:PERIOD=FIXED&amp;VAR:AUDIT_ID=00000117&amp;VAR:DATE=20020208&amp;action=UPDATE&amp;creator=factset&amp;DOC_NAME=FAT:FMA_audit_SUMMARY.fat&amp;DISPLAY_STRING=Display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EBITDA&amp;VAR:CHGPERIOD=NA&amp;VAR:FQLFORMULA=FMA_EVAL_EBITDA&amp;VAR:CURRENCY=NA&amp;VAR:P=NA&amp;VAR:V=12.5","39520&amp;VAR:null=.html"}</definedName>
    <definedName name="_1996__FDSAUDITLINK__" localSheetId="1" hidden="1">{"fdsup://directions/FAT%20Viewer?VAR:PED=LTM&amp;VAR:AUDIT_MODE=SUMMARY&amp;VAR:PERIOD=FIXED&amp;VAR:AUDIT_ID=00000117&amp;VAR:DATE=20020207&amp;action=UPDATE&amp;creator=factset&amp;DOC_NAME=FAT:FMA_audit_SUMMARY.fat&amp;DISPLAY_STRING=Display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EBITDA&amp;VAR:CHGPERIOD=NA&amp;VAR:FQLFORMULA=FMA_EVAL_EBITDA&amp;VAR:CURRENCY=NA&amp;VAR:P=NA&amp;VAR:V=12.4","28781&amp;VAR:null=.html"}</definedName>
    <definedName name="_1996__FDSAUDITLINK__" hidden="1">{"fdsup://directions/FAT%20Viewer?VAR:PED=LTM&amp;VAR:AUDIT_MODE=SUMMARY&amp;VAR:PERIOD=FIXED&amp;VAR:AUDIT_ID=00000117&amp;VAR:DATE=20020207&amp;action=UPDATE&amp;creator=factset&amp;DOC_NAME=FAT:FMA_audit_SUMMARY.fat&amp;DISPLAY_STRING=Display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EBITDA&amp;VAR:CHGPERIOD=NA&amp;VAR:FQLFORMULA=FMA_EVAL_EBITDA&amp;VAR:CURRENCY=NA&amp;VAR:P=NA&amp;VAR:V=12.4","28781&amp;VAR:null=.html"}</definedName>
    <definedName name="_1997__FDSAUDITLINK__" localSheetId="1" hidden="1">{"fdsup://directions/FAT%20Viewer?VAR:PED=LTM&amp;VAR:AUDIT_MODE=SUMMARY&amp;VAR:PERIOD=FIXED&amp;VAR:AUDIT_ID=00000117&amp;VAR:DATE=20020206&amp;action=UPDATE&amp;creator=factset&amp;DOC_NAME=FAT:FMA_audit_SUMMARY.fat&amp;DISPLAY_STRING=Display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EBITDA&amp;VAR:CHGPERIOD=NA&amp;VAR:FQLFORMULA=FMA_EVAL_EBITDA&amp;VAR:CURRENCY=NA&amp;VAR:P=NA&amp;VAR:V=12.4","83567&amp;VAR:null=.html"}</definedName>
    <definedName name="_1997__FDSAUDITLINK__" hidden="1">{"fdsup://directions/FAT%20Viewer?VAR:PED=LTM&amp;VAR:AUDIT_MODE=SUMMARY&amp;VAR:PERIOD=FIXED&amp;VAR:AUDIT_ID=00000117&amp;VAR:DATE=20020206&amp;action=UPDATE&amp;creator=factset&amp;DOC_NAME=FAT:FMA_audit_SUMMARY.fat&amp;DISPLAY_STRING=Display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EBITDA&amp;VAR:CHGPERIOD=NA&amp;VAR:FQLFORMULA=FMA_EVAL_EBITDA&amp;VAR:CURRENCY=NA&amp;VAR:P=NA&amp;VAR:V=12.4","83567&amp;VAR:null=.html"}</definedName>
    <definedName name="_1998__FDSAUDITLINK__" localSheetId="1" hidden="1">{"fdsup://directions/FAT%20Viewer?VAR:PED=LTM&amp;VAR:AUDIT_MODE=SUMMARY&amp;VAR:PERIOD=FIXED&amp;VAR:AUDIT_ID=00000117&amp;VAR:DATE=20020205&amp;action=UPDATE&amp;creator=factset&amp;DOC_NAME=FAT:FMA_audit_SUMMARY.fat&amp;DISPLAY_STRING=Display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EBITDA&amp;VAR:CHGPERIOD=NA&amp;VAR:FQLFORMULA=FMA_EVAL_EBITDA&amp;VAR:CURRENCY=NA&amp;VAR:P=NA&amp;VAR:V=12.5","47101&amp;VAR:null=.html"}</definedName>
    <definedName name="_1998__FDSAUDITLINK__" hidden="1">{"fdsup://directions/FAT%20Viewer?VAR:PED=LTM&amp;VAR:AUDIT_MODE=SUMMARY&amp;VAR:PERIOD=FIXED&amp;VAR:AUDIT_ID=00000117&amp;VAR:DATE=20020205&amp;action=UPDATE&amp;creator=factset&amp;DOC_NAME=FAT:FMA_audit_SUMMARY.fat&amp;DISPLAY_STRING=Display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EBITDA&amp;VAR:CHGPERIOD=NA&amp;VAR:FQLFORMULA=FMA_EVAL_EBITDA&amp;VAR:CURRENCY=NA&amp;VAR:P=NA&amp;VAR:V=12.5","47101&amp;VAR:null=.html"}</definedName>
    <definedName name="_1999__FDSAUDITLINK__" localSheetId="1" hidden="1">{"fdsup://directions/FAT%20Viewer?VAR:PED=LTM&amp;VAR:AUDIT_MODE=SUMMARY&amp;VAR:PERIOD=FIXED&amp;VAR:AUDIT_ID=00000117&amp;VAR:DATE=20020204&amp;action=UPDATE&amp;creator=factset&amp;DOC_NAME=FAT:FMA_audit_SUMMARY.fat&amp;DISPLAY_STRING=Display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EBITDA&amp;VAR:CHGPERIOD=NA&amp;VAR:FQLFORMULA=FMA_EVAL_EBITDA&amp;VAR:CURRENCY=NA&amp;VAR:P=NA&amp;VAR:V=12.5","51469&amp;VAR:null=.html"}</definedName>
    <definedName name="_1999__FDSAUDITLINK__" hidden="1">{"fdsup://directions/FAT%20Viewer?VAR:PED=LTM&amp;VAR:AUDIT_MODE=SUMMARY&amp;VAR:PERIOD=FIXED&amp;VAR:AUDIT_ID=00000117&amp;VAR:DATE=20020204&amp;action=UPDATE&amp;creator=factset&amp;DOC_NAME=FAT:FMA_audit_SUMMARY.fat&amp;DISPLAY_STRING=Display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EBITDA&amp;VAR:CHGPERIOD=NA&amp;VAR:FQLFORMULA=FMA_EVAL_EBITDA&amp;VAR:CURRENCY=NA&amp;VAR:P=NA&amp;VAR:V=12.5","51469&amp;VAR:null=.html"}</definedName>
    <definedName name="_2__FDSAUDITLINK__" localSheetId="1" hidden="1">{"fdsup://directions/FAT Viewer?action=UPDATE&amp;creator=factset&amp;DYN_ARGS=TRUE&amp;DOC_NAME=FAT:FQL_AUDITING_CLIENT_TEMPLATE.FAT&amp;display_string=Audit&amp;VAR:KEY=JODIXIDOJC&amp;VAR:QUERY=RkZfRU5UUlBSX1ZBTF9EQUlMWSgwLCwsLCwnRElMJyk=&amp;WINDOW=FIRST_POPUP&amp;HEIGHT=450&amp;WIDTH=450&amp;","START_MAXIMIZED=FALSE&amp;VAR:CALENDAR=US&amp;VAR:SYMBOL=B3DMTY&amp;VAR:INDEX=0"}</definedName>
    <definedName name="_2__FDSAUDITLINK__" hidden="1">{"fdsup://directions/FAT Viewer?action=UPDATE&amp;creator=factset&amp;DYN_ARGS=TRUE&amp;DOC_NAME=FAT:FQL_AUDITING_CLIENT_TEMPLATE.FAT&amp;display_string=Audit&amp;VAR:KEY=JODIXIDOJC&amp;VAR:QUERY=RkZfRU5UUlBSX1ZBTF9EQUlMWSgwLCwsLCwnRElMJyk=&amp;WINDOW=FIRST_POPUP&amp;HEIGHT=450&amp;WIDTH=450&amp;","START_MAXIMIZED=FALSE&amp;VAR:CALENDAR=US&amp;VAR:SYMBOL=B3DMTY&amp;VAR:INDEX=0"}</definedName>
    <definedName name="_20__FDSAUDITLINK__" localSheetId="1"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2"}</definedName>
    <definedName name="_20__FDSAUDITLINK__"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2"}</definedName>
    <definedName name="_200__FDSAUDITLINK__" localSheetId="1" hidden="1">{"fdsup://directions/FAT%20Viewer?VAR:PED=LTM&amp;VAR:AUDIT_MODE=SUMMARY&amp;VAR:PERIOD=FIXED&amp;VAR:AUDIT_ID=00000117&amp;VAR:DATE=20090327&amp;action=UPDATE&amp;creator=factset&amp;DOC_NAME=FAT:FMA_audit_SUMMARY.fat&amp;DISPLAY_STRING=Display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EBITDA&amp;VAR:CHGPERIOD=NA&amp;VAR:FQLFORMULA=FMA_EVAL_EBITDA&amp;VAR:CURRENCY=NA&amp;VAR:P=NA&amp;VAR:V=7.69","8252&amp;VAR:null=.html"}</definedName>
    <definedName name="_200__FDSAUDITLINK__" hidden="1">{"fdsup://directions/FAT%20Viewer?VAR:PED=LTM&amp;VAR:AUDIT_MODE=SUMMARY&amp;VAR:PERIOD=FIXED&amp;VAR:AUDIT_ID=00000117&amp;VAR:DATE=20090327&amp;action=UPDATE&amp;creator=factset&amp;DOC_NAME=FAT:FMA_audit_SUMMARY.fat&amp;DISPLAY_STRING=Display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EBITDA&amp;VAR:CHGPERIOD=NA&amp;VAR:FQLFORMULA=FMA_EVAL_EBITDA&amp;VAR:CURRENCY=NA&amp;VAR:P=NA&amp;VAR:V=7.69","8252&amp;VAR:null=.html"}</definedName>
    <definedName name="_2000__FDSAUDITLINK__" localSheetId="1" hidden="1">{"fdsup://directions/FAT%20Viewer?VAR:PED=LTM&amp;VAR:AUDIT_MODE=SUMMARY&amp;VAR:PERIOD=FIXED&amp;VAR:AUDIT_ID=00000117&amp;VAR:DATE=20020201&amp;action=UPDATE&amp;creator=factset&amp;DOC_NAME=FAT:FMA_audit_SUMMARY.fat&amp;DISPLAY_STRING=Display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EBITDA&amp;VAR:CHGPERIOD=NA&amp;VAR:FQLFORMULA=FMA_EVAL_EBITDA&amp;VAR:CURRENCY=NA&amp;VAR:P=NA&amp;VAR:V=12.7","49293&amp;VAR:null=.html"}</definedName>
    <definedName name="_2000__FDSAUDITLINK__" hidden="1">{"fdsup://directions/FAT%20Viewer?VAR:PED=LTM&amp;VAR:AUDIT_MODE=SUMMARY&amp;VAR:PERIOD=FIXED&amp;VAR:AUDIT_ID=00000117&amp;VAR:DATE=20020201&amp;action=UPDATE&amp;creator=factset&amp;DOC_NAME=FAT:FMA_audit_SUMMARY.fat&amp;DISPLAY_STRING=Display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EBITDA&amp;VAR:CHGPERIOD=NA&amp;VAR:FQLFORMULA=FMA_EVAL_EBITDA&amp;VAR:CURRENCY=NA&amp;VAR:P=NA&amp;VAR:V=12.7","49293&amp;VAR:null=.html"}</definedName>
    <definedName name="_2001__FDSAUDITLINK__" localSheetId="1" hidden="1">{"fdsup://directions/FAT%20Viewer?VAR:PED=LTM&amp;VAR:AUDIT_MODE=SUMMARY&amp;VAR:PERIOD=FIXED&amp;VAR:AUDIT_ID=00000117&amp;VAR:DATE=20020131&amp;action=UPDATE&amp;creator=factset&amp;DOC_NAME=FAT:FMA_audit_SUMMARY.fat&amp;DISPLAY_STRING=Display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EBITDA&amp;VAR:CHGPERIOD=NA&amp;VAR:FQLFORMULA=FMA_EVAL_EBITDA&amp;VAR:CURRENCY=NA&amp;VAR:P=NA&amp;VAR:V=12.8","05536&amp;VAR:null=.html"}</definedName>
    <definedName name="_2001__FDSAUDITLINK__" hidden="1">{"fdsup://directions/FAT%20Viewer?VAR:PED=LTM&amp;VAR:AUDIT_MODE=SUMMARY&amp;VAR:PERIOD=FIXED&amp;VAR:AUDIT_ID=00000117&amp;VAR:DATE=20020131&amp;action=UPDATE&amp;creator=factset&amp;DOC_NAME=FAT:FMA_audit_SUMMARY.fat&amp;DISPLAY_STRING=Display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EBITDA&amp;VAR:CHGPERIOD=NA&amp;VAR:FQLFORMULA=FMA_EVAL_EBITDA&amp;VAR:CURRENCY=NA&amp;VAR:P=NA&amp;VAR:V=12.8","05536&amp;VAR:null=.html"}</definedName>
    <definedName name="_2002__FDSAUDITLINK__" localSheetId="1" hidden="1">{"fdsup://directions/FAT%20Viewer?VAR:PED=LTM&amp;VAR:AUDIT_MODE=SUMMARY&amp;VAR:PERIOD=FIXED&amp;VAR:AUDIT_ID=00000117&amp;VAR:DATE=20020130&amp;action=UPDATE&amp;creator=factset&amp;DOC_NAME=FAT:FMA_audit_SUMMARY.fat&amp;DISPLAY_STRING=Display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EBITDA&amp;VAR:CHGPERIOD=NA&amp;VAR:FQLFORMULA=FMA_EVAL_EBITDA&amp;VAR:CURRENCY=NA&amp;VAR:P=NA&amp;VAR:V=12.6","71462&amp;VAR:null=.html"}</definedName>
    <definedName name="_2002__FDSAUDITLINK__" hidden="1">{"fdsup://directions/FAT%20Viewer?VAR:PED=LTM&amp;VAR:AUDIT_MODE=SUMMARY&amp;VAR:PERIOD=FIXED&amp;VAR:AUDIT_ID=00000117&amp;VAR:DATE=20020130&amp;action=UPDATE&amp;creator=factset&amp;DOC_NAME=FAT:FMA_audit_SUMMARY.fat&amp;DISPLAY_STRING=Display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EBITDA&amp;VAR:CHGPERIOD=NA&amp;VAR:FQLFORMULA=FMA_EVAL_EBITDA&amp;VAR:CURRENCY=NA&amp;VAR:P=NA&amp;VAR:V=12.6","71462&amp;VAR:null=.html"}</definedName>
    <definedName name="_2003__FDSAUDITLINK__" localSheetId="1" hidden="1">{"fdsup://directions/FAT%20Viewer?VAR:PED=LTM&amp;VAR:AUDIT_MODE=SUMMARY&amp;VAR:PERIOD=FIXED&amp;VAR:AUDIT_ID=00000117&amp;VAR:DATE=20020129&amp;action=UPDATE&amp;creator=factset&amp;DOC_NAME=FAT:FMA_audit_SUMMARY.fat&amp;DISPLAY_STRING=Display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EBITDA&amp;VAR:CHGPERIOD=NA&amp;VAR:FQLFORMULA=FMA_EVAL_EBITDA&amp;VAR:CURRENCY=NA&amp;VAR:P=NA&amp;VAR:V=12.5","65783&amp;VAR:null=.html"}</definedName>
    <definedName name="_2003__FDSAUDITLINK__" hidden="1">{"fdsup://directions/FAT%20Viewer?VAR:PED=LTM&amp;VAR:AUDIT_MODE=SUMMARY&amp;VAR:PERIOD=FIXED&amp;VAR:AUDIT_ID=00000117&amp;VAR:DATE=20020129&amp;action=UPDATE&amp;creator=factset&amp;DOC_NAME=FAT:FMA_audit_SUMMARY.fat&amp;DISPLAY_STRING=Display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EBITDA&amp;VAR:CHGPERIOD=NA&amp;VAR:FQLFORMULA=FMA_EVAL_EBITDA&amp;VAR:CURRENCY=NA&amp;VAR:P=NA&amp;VAR:V=12.5","65783&amp;VAR:null=.html"}</definedName>
    <definedName name="_2004__FDSAUDITLINK__" localSheetId="1" hidden="1">{"fdsup://directions/FAT%20Viewer?VAR:PED=LTM&amp;VAR:AUDIT_MODE=SUMMARY&amp;VAR:PERIOD=FIXED&amp;VAR:AUDIT_ID=00000117&amp;VAR:DATE=20020128&amp;action=UPDATE&amp;creator=factset&amp;DOC_NAME=FAT:FMA_audit_SUMMARY.fat&amp;DISPLAY_STRING=Display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EBITDA&amp;VAR:CHGPERIOD=NA&amp;VAR:FQLFORMULA=FMA_EVAL_EBITDA&amp;VAR:CURRENCY=NA&amp;VAR:P=NA&amp;VAR:V=12.7","78342&amp;VAR:null=.html"}</definedName>
    <definedName name="_2004__FDSAUDITLINK__" hidden="1">{"fdsup://directions/FAT%20Viewer?VAR:PED=LTM&amp;VAR:AUDIT_MODE=SUMMARY&amp;VAR:PERIOD=FIXED&amp;VAR:AUDIT_ID=00000117&amp;VAR:DATE=20020128&amp;action=UPDATE&amp;creator=factset&amp;DOC_NAME=FAT:FMA_audit_SUMMARY.fat&amp;DISPLAY_STRING=Display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EBITDA&amp;VAR:CHGPERIOD=NA&amp;VAR:FQLFORMULA=FMA_EVAL_EBITDA&amp;VAR:CURRENCY=NA&amp;VAR:P=NA&amp;VAR:V=12.7","78342&amp;VAR:null=.html"}</definedName>
    <definedName name="_2005__FDSAUDITLINK__" localSheetId="1" hidden="1">{"fdsup://directions/FAT%20Viewer?VAR:PED=LTM&amp;VAR:AUDIT_MODE=SUMMARY&amp;VAR:PERIOD=FIXED&amp;VAR:AUDIT_ID=00000117&amp;VAR:DATE=20020125&amp;action=UPDATE&amp;creator=factset&amp;DOC_NAME=FAT:FMA_audit_SUMMARY.fat&amp;DISPLAY_STRING=Display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EBITDA&amp;VAR:CHGPERIOD=NA&amp;VAR:FQLFORMULA=FMA_EVAL_EBITDA&amp;VAR:CURRENCY=NA&amp;VAR:P=NA&amp;VAR:V=12.7","63408&amp;VAR:null=.html"}</definedName>
    <definedName name="_2005__FDSAUDITLINK__" hidden="1">{"fdsup://directions/FAT%20Viewer?VAR:PED=LTM&amp;VAR:AUDIT_MODE=SUMMARY&amp;VAR:PERIOD=FIXED&amp;VAR:AUDIT_ID=00000117&amp;VAR:DATE=20020125&amp;action=UPDATE&amp;creator=factset&amp;DOC_NAME=FAT:FMA_audit_SUMMARY.fat&amp;DISPLAY_STRING=Display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EBITDA&amp;VAR:CHGPERIOD=NA&amp;VAR:FQLFORMULA=FMA_EVAL_EBITDA&amp;VAR:CURRENCY=NA&amp;VAR:P=NA&amp;VAR:V=12.7","63408&amp;VAR:null=.html"}</definedName>
    <definedName name="_2006__FDSAUDITLINK__" localSheetId="1" hidden="1">{"fdsup://directions/FAT%20Viewer?VAR:PED=LTM&amp;VAR:AUDIT_MODE=SUMMARY&amp;VAR:PERIOD=FIXED&amp;VAR:AUDIT_ID=00000117&amp;VAR:DATE=20020124&amp;action=UPDATE&amp;creator=factset&amp;DOC_NAME=FAT:FMA_audit_SUMMARY.fat&amp;DISPLAY_STRING=Display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EBITDA&amp;VAR:CHGPERIOD=NA&amp;VAR:FQLFORMULA=FMA_EVAL_EBITDA&amp;VAR:CURRENCY=NA&amp;VAR:P=NA&amp;VAR:V=12.7","43437&amp;VAR:null=.html"}</definedName>
    <definedName name="_2006__FDSAUDITLINK__" hidden="1">{"fdsup://directions/FAT%20Viewer?VAR:PED=LTM&amp;VAR:AUDIT_MODE=SUMMARY&amp;VAR:PERIOD=FIXED&amp;VAR:AUDIT_ID=00000117&amp;VAR:DATE=20020124&amp;action=UPDATE&amp;creator=factset&amp;DOC_NAME=FAT:FMA_audit_SUMMARY.fat&amp;DISPLAY_STRING=Display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EBITDA&amp;VAR:CHGPERIOD=NA&amp;VAR:FQLFORMULA=FMA_EVAL_EBITDA&amp;VAR:CURRENCY=NA&amp;VAR:P=NA&amp;VAR:V=12.7","43437&amp;VAR:null=.html"}</definedName>
    <definedName name="_2007__FDSAUDITLINK__" localSheetId="1" hidden="1">{"fdsup://directions/FAT%20Viewer?VAR:PED=LTM&amp;VAR:AUDIT_MODE=SUMMARY&amp;VAR:PERIOD=FIXED&amp;VAR:AUDIT_ID=00000117&amp;VAR:DATE=20020123&amp;action=UPDATE&amp;creator=factset&amp;DOC_NAME=FAT:FMA_audit_SUMMARY.fat&amp;DISPLAY_STRING=Display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EBITDA&amp;VAR:CHGPERIOD=NA&amp;VAR:FQLFORMULA=FMA_EVAL_EBITDA&amp;VAR:CURRENCY=NA&amp;VAR:P=NA&amp;VAR:V=12.7","19797&amp;VAR:null=.html"}</definedName>
    <definedName name="_2007__FDSAUDITLINK__" hidden="1">{"fdsup://directions/FAT%20Viewer?VAR:PED=LTM&amp;VAR:AUDIT_MODE=SUMMARY&amp;VAR:PERIOD=FIXED&amp;VAR:AUDIT_ID=00000117&amp;VAR:DATE=20020123&amp;action=UPDATE&amp;creator=factset&amp;DOC_NAME=FAT:FMA_audit_SUMMARY.fat&amp;DISPLAY_STRING=Display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EBITDA&amp;VAR:CHGPERIOD=NA&amp;VAR:FQLFORMULA=FMA_EVAL_EBITDA&amp;VAR:CURRENCY=NA&amp;VAR:P=NA&amp;VAR:V=12.7","19797&amp;VAR:null=.html"}</definedName>
    <definedName name="_2008__FDSAUDITLINK__" localSheetId="1" hidden="1">{"fdsup://directions/FAT%20Viewer?VAR:PED=LTM&amp;VAR:AUDIT_MODE=SUMMARY&amp;VAR:PERIOD=FIXED&amp;VAR:AUDIT_ID=00000117&amp;VAR:DATE=20020122&amp;action=UPDATE&amp;creator=factset&amp;DOC_NAME=FAT:FMA_audit_SUMMARY.fat&amp;DISPLAY_STRING=Display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EBITDA&amp;VAR:CHGPERIOD=NA&amp;VAR:FQLFORMULA=FMA_EVAL_EBITDA&amp;VAR:CURRENCY=NA&amp;VAR:P=NA&amp;VAR:V=12.6","40142&amp;VAR:null=.html"}</definedName>
    <definedName name="_2008__FDSAUDITLINK__" hidden="1">{"fdsup://directions/FAT%20Viewer?VAR:PED=LTM&amp;VAR:AUDIT_MODE=SUMMARY&amp;VAR:PERIOD=FIXED&amp;VAR:AUDIT_ID=00000117&amp;VAR:DATE=20020122&amp;action=UPDATE&amp;creator=factset&amp;DOC_NAME=FAT:FMA_audit_SUMMARY.fat&amp;DISPLAY_STRING=Display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EBITDA&amp;VAR:CHGPERIOD=NA&amp;VAR:FQLFORMULA=FMA_EVAL_EBITDA&amp;VAR:CURRENCY=NA&amp;VAR:P=NA&amp;VAR:V=12.6","40142&amp;VAR:null=.html"}</definedName>
    <definedName name="_2009__FDSAUDITLINK__" localSheetId="1" hidden="1">{"fdsup://directions/FAT%20Viewer?VAR:PED=LTM&amp;VAR:AUDIT_MODE=SUMMARY&amp;VAR:PERIOD=FIXED&amp;VAR:AUDIT_ID=00000117&amp;VAR:DATE=20020118&amp;action=UPDATE&amp;creator=factset&amp;DOC_NAME=FAT:FMA_audit_SUMMARY.fat&amp;DISPLAY_STRING=Display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EBITDA&amp;VAR:CHGPERIOD=NA&amp;VAR:FQLFORMULA=FMA_EVAL_EBITDA&amp;VAR:CURRENCY=NA&amp;VAR:P=NA&amp;VAR:V=12.7","15066&amp;VAR:null=.html"}</definedName>
    <definedName name="_2009__FDSAUDITLINK__" hidden="1">{"fdsup://directions/FAT%20Viewer?VAR:PED=LTM&amp;VAR:AUDIT_MODE=SUMMARY&amp;VAR:PERIOD=FIXED&amp;VAR:AUDIT_ID=00000117&amp;VAR:DATE=20020118&amp;action=UPDATE&amp;creator=factset&amp;DOC_NAME=FAT:FMA_audit_SUMMARY.fat&amp;DISPLAY_STRING=Display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EBITDA&amp;VAR:CHGPERIOD=NA&amp;VAR:FQLFORMULA=FMA_EVAL_EBITDA&amp;VAR:CURRENCY=NA&amp;VAR:P=NA&amp;VAR:V=12.7","15066&amp;VAR:null=.html"}</definedName>
    <definedName name="_201__FDSAUDITLINK__" localSheetId="1" hidden="1">{"fdsup://directions/FAT%20Viewer?VAR:PED=LTM&amp;VAR:AUDIT_MODE=SUMMARY&amp;VAR:PERIOD=FIXED&amp;VAR:AUDIT_ID=00000117&amp;VAR:DATE=20090326&amp;action=UPDATE&amp;creator=factset&amp;DOC_NAME=FAT:FMA_audit_SUMMARY.fat&amp;DISPLAY_STRING=Display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EBITDA&amp;VAR:CHGPERIOD=NA&amp;VAR:FQLFORMULA=FMA_EVAL_EBITDA&amp;VAR:CURRENCY=NA&amp;VAR:P=NA&amp;VAR:V=7.80","7414&amp;VAR:null=.html"}</definedName>
    <definedName name="_201__FDSAUDITLINK__" hidden="1">{"fdsup://directions/FAT%20Viewer?VAR:PED=LTM&amp;VAR:AUDIT_MODE=SUMMARY&amp;VAR:PERIOD=FIXED&amp;VAR:AUDIT_ID=00000117&amp;VAR:DATE=20090326&amp;action=UPDATE&amp;creator=factset&amp;DOC_NAME=FAT:FMA_audit_SUMMARY.fat&amp;DISPLAY_STRING=Display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EBITDA&amp;VAR:CHGPERIOD=NA&amp;VAR:FQLFORMULA=FMA_EVAL_EBITDA&amp;VAR:CURRENCY=NA&amp;VAR:P=NA&amp;VAR:V=7.80","7414&amp;VAR:null=.html"}</definedName>
    <definedName name="_2010__FDSAUDITLINK__" localSheetId="1" hidden="1">{"fdsup://directions/FAT%20Viewer?VAR:PED=LTM&amp;VAR:AUDIT_MODE=SUMMARY&amp;VAR:PERIOD=FIXED&amp;VAR:AUDIT_ID=00000117&amp;VAR:DATE=20020117&amp;action=UPDATE&amp;creator=factset&amp;DOC_NAME=FAT:FMA_audit_SUMMARY.fat&amp;DISPLAY_STRING=Display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EBITDA&amp;VAR:CHGPERIOD=NA&amp;VAR:FQLFORMULA=FMA_EVAL_EBITDA&amp;VAR:CURRENCY=NA&amp;VAR:P=NA&amp;VAR:V=12.8","15719&amp;VAR:null=.html"}</definedName>
    <definedName name="_2010__FDSAUDITLINK__" hidden="1">{"fdsup://directions/FAT%20Viewer?VAR:PED=LTM&amp;VAR:AUDIT_MODE=SUMMARY&amp;VAR:PERIOD=FIXED&amp;VAR:AUDIT_ID=00000117&amp;VAR:DATE=20020117&amp;action=UPDATE&amp;creator=factset&amp;DOC_NAME=FAT:FMA_audit_SUMMARY.fat&amp;DISPLAY_STRING=Display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EBITDA&amp;VAR:CHGPERIOD=NA&amp;VAR:FQLFORMULA=FMA_EVAL_EBITDA&amp;VAR:CURRENCY=NA&amp;VAR:P=NA&amp;VAR:V=12.8","15719&amp;VAR:null=.html"}</definedName>
    <definedName name="_2011__FDSAUDITLINK__" localSheetId="1" hidden="1">{"fdsup://directions/FAT%20Viewer?VAR:PED=LTM&amp;VAR:AUDIT_MODE=SUMMARY&amp;VAR:PERIOD=FIXED&amp;VAR:AUDIT_ID=00000117&amp;VAR:DATE=20020116&amp;action=UPDATE&amp;creator=factset&amp;DOC_NAME=FAT:FMA_audit_SUMMARY.fat&amp;DISPLAY_STRING=Display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EBITDA&amp;VAR:CHGPERIOD=NA&amp;VAR:FQLFORMULA=FMA_EVAL_EBITDA&amp;VAR:CURRENCY=NA&amp;VAR:P=NA&amp;VAR:V=12.7","11086&amp;VAR:null=.html"}</definedName>
    <definedName name="_2011__FDSAUDITLINK__" hidden="1">{"fdsup://directions/FAT%20Viewer?VAR:PED=LTM&amp;VAR:AUDIT_MODE=SUMMARY&amp;VAR:PERIOD=FIXED&amp;VAR:AUDIT_ID=00000117&amp;VAR:DATE=20020116&amp;action=UPDATE&amp;creator=factset&amp;DOC_NAME=FAT:FMA_audit_SUMMARY.fat&amp;DISPLAY_STRING=Display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EBITDA&amp;VAR:CHGPERIOD=NA&amp;VAR:FQLFORMULA=FMA_EVAL_EBITDA&amp;VAR:CURRENCY=NA&amp;VAR:P=NA&amp;VAR:V=12.7","11086&amp;VAR:null=.html"}</definedName>
    <definedName name="_2012__FDSAUDITLINK__" localSheetId="1" hidden="1">{"fdsup://directions/FAT%20Viewer?VAR:PED=LTM&amp;VAR:AUDIT_MODE=SUMMARY&amp;VAR:PERIOD=FIXED&amp;VAR:AUDIT_ID=00000117&amp;VAR:DATE=20020115&amp;action=UPDATE&amp;creator=factset&amp;DOC_NAME=FAT:FMA_audit_SUMMARY.fat&amp;DISPLAY_STRING=Display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EBITDA&amp;VAR:CHGPERIOD=NA&amp;VAR:FQLFORMULA=FMA_EVAL_EBITDA&amp;VAR:CURRENCY=NA&amp;VAR:P=NA&amp;VAR:V=12.8","76289&amp;VAR:null=.html"}</definedName>
    <definedName name="_2012__FDSAUDITLINK__" hidden="1">{"fdsup://directions/FAT%20Viewer?VAR:PED=LTM&amp;VAR:AUDIT_MODE=SUMMARY&amp;VAR:PERIOD=FIXED&amp;VAR:AUDIT_ID=00000117&amp;VAR:DATE=20020115&amp;action=UPDATE&amp;creator=factset&amp;DOC_NAME=FAT:FMA_audit_SUMMARY.fat&amp;DISPLAY_STRING=Display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EBITDA&amp;VAR:CHGPERIOD=NA&amp;VAR:FQLFORMULA=FMA_EVAL_EBITDA&amp;VAR:CURRENCY=NA&amp;VAR:P=NA&amp;VAR:V=12.8","76289&amp;VAR:null=.html"}</definedName>
    <definedName name="_2013__FDSAUDITLINK__" localSheetId="1" hidden="1">{"fdsup://directions/FAT%20Viewer?VAR:PED=LTM&amp;VAR:AUDIT_MODE=SUMMARY&amp;VAR:PERIOD=FIXED&amp;VAR:AUDIT_ID=00000117&amp;VAR:DATE=20020114&amp;action=UPDATE&amp;creator=factset&amp;DOC_NAME=FAT:FMA_audit_SUMMARY.fat&amp;DISPLAY_STRING=Display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EBITDA&amp;VAR:CHGPERIOD=NA&amp;VAR:FQLFORMULA=FMA_EVAL_EBITDA&amp;VAR:CURRENCY=NA&amp;VAR:P=NA&amp;VAR:V=12.8","26304&amp;VAR:null=.html"}</definedName>
    <definedName name="_2013__FDSAUDITLINK__" hidden="1">{"fdsup://directions/FAT%20Viewer?VAR:PED=LTM&amp;VAR:AUDIT_MODE=SUMMARY&amp;VAR:PERIOD=FIXED&amp;VAR:AUDIT_ID=00000117&amp;VAR:DATE=20020114&amp;action=UPDATE&amp;creator=factset&amp;DOC_NAME=FAT:FMA_audit_SUMMARY.fat&amp;DISPLAY_STRING=Display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EBITDA&amp;VAR:CHGPERIOD=NA&amp;VAR:FQLFORMULA=FMA_EVAL_EBITDA&amp;VAR:CURRENCY=NA&amp;VAR:P=NA&amp;VAR:V=12.8","26304&amp;VAR:null=.html"}</definedName>
    <definedName name="_2014__FDSAUDITLINK__" localSheetId="1" hidden="1">{"fdsup://directions/FAT%20Viewer?VAR:PED=LTM&amp;VAR:AUDIT_MODE=SUMMARY&amp;VAR:PERIOD=FIXED&amp;VAR:AUDIT_ID=00000117&amp;VAR:DATE=20020111&amp;action=UPDATE&amp;creator=factset&amp;DOC_NAME=FAT:FMA_audit_SUMMARY.fat&amp;DISPLAY_STRING=Display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EBITDA&amp;VAR:CHGPERIOD=NA&amp;VAR:FQLFORMULA=FMA_EVAL_EBITDA&amp;VAR:CURRENCY=NA&amp;VAR:P=NA&amp;VAR:V=13.1","35785&amp;VAR:null=.html"}</definedName>
    <definedName name="_2014__FDSAUDITLINK__" hidden="1">{"fdsup://directions/FAT%20Viewer?VAR:PED=LTM&amp;VAR:AUDIT_MODE=SUMMARY&amp;VAR:PERIOD=FIXED&amp;VAR:AUDIT_ID=00000117&amp;VAR:DATE=20020111&amp;action=UPDATE&amp;creator=factset&amp;DOC_NAME=FAT:FMA_audit_SUMMARY.fat&amp;DISPLAY_STRING=Display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EBITDA&amp;VAR:CHGPERIOD=NA&amp;VAR:FQLFORMULA=FMA_EVAL_EBITDA&amp;VAR:CURRENCY=NA&amp;VAR:P=NA&amp;VAR:V=13.1","35785&amp;VAR:null=.html"}</definedName>
    <definedName name="_2015__FDSAUDITLINK__" localSheetId="1" hidden="1">{"fdsup://directions/FAT%20Viewer?VAR:PED=LTM&amp;VAR:AUDIT_MODE=SUMMARY&amp;VAR:PERIOD=FIXED&amp;VAR:AUDIT_ID=00000117&amp;VAR:DATE=20020110&amp;action=UPDATE&amp;creator=factset&amp;DOC_NAME=FAT:FMA_audit_SUMMARY.fat&amp;DISPLAY_STRING=Display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EBITDA&amp;VAR:CHGPERIOD=NA&amp;VAR:FQLFORMULA=FMA_EVAL_EBITDA&amp;VAR:CURRENCY=NA&amp;VAR:P=NA&amp;VAR:V=13.2","17345&amp;VAR:null=.html"}</definedName>
    <definedName name="_2015__FDSAUDITLINK__" hidden="1">{"fdsup://directions/FAT%20Viewer?VAR:PED=LTM&amp;VAR:AUDIT_MODE=SUMMARY&amp;VAR:PERIOD=FIXED&amp;VAR:AUDIT_ID=00000117&amp;VAR:DATE=20020110&amp;action=UPDATE&amp;creator=factset&amp;DOC_NAME=FAT:FMA_audit_SUMMARY.fat&amp;DISPLAY_STRING=Display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EBITDA&amp;VAR:CHGPERIOD=NA&amp;VAR:FQLFORMULA=FMA_EVAL_EBITDA&amp;VAR:CURRENCY=NA&amp;VAR:P=NA&amp;VAR:V=13.2","17345&amp;VAR:null=.html"}</definedName>
    <definedName name="_2016__FDSAUDITLINK__" localSheetId="1" hidden="1">{"fdsup://directions/FAT%20Viewer?VAR:PED=LTM&amp;VAR:AUDIT_MODE=SUMMARY&amp;VAR:PERIOD=FIXED&amp;VAR:AUDIT_ID=00000117&amp;VAR:DATE=20020109&amp;action=UPDATE&amp;creator=factset&amp;DOC_NAME=FAT:FMA_audit_SUMMARY.fat&amp;DISPLAY_STRING=Display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EBITDA&amp;VAR:CHGPERIOD=NA&amp;VAR:FQLFORMULA=FMA_EVAL_EBITDA&amp;VAR:CURRENCY=NA&amp;VAR:P=NA&amp;VAR:V=13.2","18783&amp;VAR:null=.html"}</definedName>
    <definedName name="_2016__FDSAUDITLINK__" hidden="1">{"fdsup://directions/FAT%20Viewer?VAR:PED=LTM&amp;VAR:AUDIT_MODE=SUMMARY&amp;VAR:PERIOD=FIXED&amp;VAR:AUDIT_ID=00000117&amp;VAR:DATE=20020109&amp;action=UPDATE&amp;creator=factset&amp;DOC_NAME=FAT:FMA_audit_SUMMARY.fat&amp;DISPLAY_STRING=Display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EBITDA&amp;VAR:CHGPERIOD=NA&amp;VAR:FQLFORMULA=FMA_EVAL_EBITDA&amp;VAR:CURRENCY=NA&amp;VAR:P=NA&amp;VAR:V=13.2","18783&amp;VAR:null=.html"}</definedName>
    <definedName name="_2017__FDSAUDITLINK__" localSheetId="1" hidden="1">{"fdsup://directions/FAT%20Viewer?VAR:PED=LTM&amp;VAR:AUDIT_MODE=SUMMARY&amp;VAR:PERIOD=FIXED&amp;VAR:AUDIT_ID=00000117&amp;VAR:DATE=20020108&amp;action=UPDATE&amp;creator=factset&amp;DOC_NAME=FAT:FMA_audit_SUMMARY.fat&amp;DISPLAY_STRING=Display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EBITDA&amp;VAR:CHGPERIOD=NA&amp;VAR:FQLFORMULA=FMA_EVAL_EBITDA&amp;VAR:CURRENCY=NA&amp;VAR:P=NA&amp;VAR:V=13.2","77220&amp;VAR:null=.html"}</definedName>
    <definedName name="_2017__FDSAUDITLINK__" hidden="1">{"fdsup://directions/FAT%20Viewer?VAR:PED=LTM&amp;VAR:AUDIT_MODE=SUMMARY&amp;VAR:PERIOD=FIXED&amp;VAR:AUDIT_ID=00000117&amp;VAR:DATE=20020108&amp;action=UPDATE&amp;creator=factset&amp;DOC_NAME=FAT:FMA_audit_SUMMARY.fat&amp;DISPLAY_STRING=Display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EBITDA&amp;VAR:CHGPERIOD=NA&amp;VAR:FQLFORMULA=FMA_EVAL_EBITDA&amp;VAR:CURRENCY=NA&amp;VAR:P=NA&amp;VAR:V=13.2","77220&amp;VAR:null=.html"}</definedName>
    <definedName name="_2018__FDSAUDITLINK__" localSheetId="1" hidden="1">{"fdsup://directions/FAT%20Viewer?VAR:PED=LTM&amp;VAR:AUDIT_MODE=SUMMARY&amp;VAR:PERIOD=FIXED&amp;VAR:AUDIT_ID=00000117&amp;VAR:DATE=20020107&amp;action=UPDATE&amp;creator=factset&amp;DOC_NAME=FAT:FMA_audit_SUMMARY.fat&amp;DISPLAY_STRING=Display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EBITDA&amp;VAR:CHGPERIOD=NA&amp;VAR:FQLFORMULA=FMA_EVAL_EBITDA&amp;VAR:CURRENCY=NA&amp;VAR:P=NA&amp;VAR:V=13.2","94844&amp;VAR:null=.html"}</definedName>
    <definedName name="_2018__FDSAUDITLINK__" hidden="1">{"fdsup://directions/FAT%20Viewer?VAR:PED=LTM&amp;VAR:AUDIT_MODE=SUMMARY&amp;VAR:PERIOD=FIXED&amp;VAR:AUDIT_ID=00000117&amp;VAR:DATE=20020107&amp;action=UPDATE&amp;creator=factset&amp;DOC_NAME=FAT:FMA_audit_SUMMARY.fat&amp;DISPLAY_STRING=Display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EBITDA&amp;VAR:CHGPERIOD=NA&amp;VAR:FQLFORMULA=FMA_EVAL_EBITDA&amp;VAR:CURRENCY=NA&amp;VAR:P=NA&amp;VAR:V=13.2","94844&amp;VAR:null=.html"}</definedName>
    <definedName name="_2019__FDSAUDITLINK__" localSheetId="1" hidden="1">{"fdsup://directions/FAT%20Viewer?VAR:PED=LTM&amp;VAR:AUDIT_MODE=SUMMARY&amp;VAR:PERIOD=FIXED&amp;VAR:AUDIT_ID=00000117&amp;VAR:DATE=20020104&amp;action=UPDATE&amp;creator=factset&amp;DOC_NAME=FAT:FMA_audit_SUMMARY.fat&amp;DISPLAY_STRING=Display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EBITDA&amp;VAR:CHGPERIOD=NA&amp;VAR:FQLFORMULA=FMA_EVAL_EBITDA&amp;VAR:CURRENCY=NA&amp;VAR:P=NA&amp;VAR:V=13.3","65250&amp;VAR:null=.html"}</definedName>
    <definedName name="_2019__FDSAUDITLINK__" hidden="1">{"fdsup://directions/FAT%20Viewer?VAR:PED=LTM&amp;VAR:AUDIT_MODE=SUMMARY&amp;VAR:PERIOD=FIXED&amp;VAR:AUDIT_ID=00000117&amp;VAR:DATE=20020104&amp;action=UPDATE&amp;creator=factset&amp;DOC_NAME=FAT:FMA_audit_SUMMARY.fat&amp;DISPLAY_STRING=Display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EBITDA&amp;VAR:CHGPERIOD=NA&amp;VAR:FQLFORMULA=FMA_EVAL_EBITDA&amp;VAR:CURRENCY=NA&amp;VAR:P=NA&amp;VAR:V=13.3","65250&amp;VAR:null=.html"}</definedName>
    <definedName name="_202__FDSAUDITLINK__" localSheetId="1" hidden="1">{"fdsup://directions/FAT%20Viewer?VAR:PED=LTM&amp;VAR:AUDIT_MODE=SUMMARY&amp;VAR:PERIOD=FIXED&amp;VAR:AUDIT_ID=00000117&amp;VAR:DATE=20090325&amp;action=UPDATE&amp;creator=factset&amp;DOC_NAME=FAT:FMA_audit_SUMMARY.fat&amp;DISPLAY_STRING=Display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EBITDA&amp;VAR:CHGPERIOD=NA&amp;VAR:FQLFORMULA=FMA_EVAL_EBITDA&amp;VAR:CURRENCY=NA&amp;VAR:P=NA&amp;VAR:V=7.67","1068&amp;VAR:null=.html"}</definedName>
    <definedName name="_202__FDSAUDITLINK__" hidden="1">{"fdsup://directions/FAT%20Viewer?VAR:PED=LTM&amp;VAR:AUDIT_MODE=SUMMARY&amp;VAR:PERIOD=FIXED&amp;VAR:AUDIT_ID=00000117&amp;VAR:DATE=20090325&amp;action=UPDATE&amp;creator=factset&amp;DOC_NAME=FAT:FMA_audit_SUMMARY.fat&amp;DISPLAY_STRING=Display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EBITDA&amp;VAR:CHGPERIOD=NA&amp;VAR:FQLFORMULA=FMA_EVAL_EBITDA&amp;VAR:CURRENCY=NA&amp;VAR:P=NA&amp;VAR:V=7.67","1068&amp;VAR:null=.html"}</definedName>
    <definedName name="_2020__FDSAUDITLINK__" localSheetId="1" hidden="1">{"fdsup://directions/FAT%20Viewer?VAR:PED=LTM&amp;VAR:AUDIT_MODE=SUMMARY&amp;VAR:PERIOD=FIXED&amp;VAR:AUDIT_ID=00000117&amp;VAR:DATE=20020103&amp;action=UPDATE&amp;creator=factset&amp;DOC_NAME=FAT:FMA_audit_SUMMARY.fat&amp;DISPLAY_STRING=Display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EBITDA&amp;VAR:CHGPERIOD=NA&amp;VAR:FQLFORMULA=FMA_EVAL_EBITDA&amp;VAR:CURRENCY=NA&amp;VAR:P=NA&amp;VAR:V=13.3","11252&amp;VAR:null=.html"}</definedName>
    <definedName name="_2020__FDSAUDITLINK__" hidden="1">{"fdsup://directions/FAT%20Viewer?VAR:PED=LTM&amp;VAR:AUDIT_MODE=SUMMARY&amp;VAR:PERIOD=FIXED&amp;VAR:AUDIT_ID=00000117&amp;VAR:DATE=20020103&amp;action=UPDATE&amp;creator=factset&amp;DOC_NAME=FAT:FMA_audit_SUMMARY.fat&amp;DISPLAY_STRING=Display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EBITDA&amp;VAR:CHGPERIOD=NA&amp;VAR:FQLFORMULA=FMA_EVAL_EBITDA&amp;VAR:CURRENCY=NA&amp;VAR:P=NA&amp;VAR:V=13.3","11252&amp;VAR:null=.html"}</definedName>
    <definedName name="_2021__FDSAUDITLINK__" localSheetId="1" hidden="1">{"fdsup://directions/FAT%20Viewer?VAR:PED=LTM&amp;VAR:AUDIT_MODE=SUMMARY&amp;VAR:PERIOD=FIXED&amp;VAR:AUDIT_ID=00000117&amp;VAR:DATE=20020102&amp;action=UPDATE&amp;creator=factset&amp;DOC_NAME=FAT:FMA_audit_SUMMARY.fat&amp;DISPLAY_STRING=Display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EBITDA&amp;VAR:CHGPERIOD=NA&amp;VAR:FQLFORMULA=FMA_EVAL_EBITDA&amp;VAR:CURRENCY=NA&amp;VAR:P=NA&amp;VAR:V=13.2","07030&amp;VAR:null=.html"}</definedName>
    <definedName name="_2021__FDSAUDITLINK__" hidden="1">{"fdsup://directions/FAT%20Viewer?VAR:PED=LTM&amp;VAR:AUDIT_MODE=SUMMARY&amp;VAR:PERIOD=FIXED&amp;VAR:AUDIT_ID=00000117&amp;VAR:DATE=20020102&amp;action=UPDATE&amp;creator=factset&amp;DOC_NAME=FAT:FMA_audit_SUMMARY.fat&amp;DISPLAY_STRING=Display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EBITDA&amp;VAR:CHGPERIOD=NA&amp;VAR:FQLFORMULA=FMA_EVAL_EBITDA&amp;VAR:CURRENCY=NA&amp;VAR:P=NA&amp;VAR:V=13.2","07030&amp;VAR:null=.html"}</definedName>
    <definedName name="_2022__FDSAUDITLINK__" localSheetId="1" hidden="1">{"fdsup://directions/FAT%20Viewer?VAR:PED=LTM&amp;VAR:AUDIT_MODE=SUMMARY&amp;VAR:PERIOD=FIXED&amp;VAR:AUDIT_ID=00000117&amp;VAR:DATE=20011231&amp;action=UPDATE&amp;creator=factset&amp;DOC_NAME=FAT:FMA_audit_SUMMARY.fat&amp;DISPLAY_STRING=Display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EBITDA&amp;VAR:CHGPERIOD=NA&amp;VAR:FQLFORMULA=FMA_EVAL_EBITDA&amp;VAR:CURRENCY=NA&amp;VAR:P=NA&amp;VAR:V=13.1","35822&amp;VAR:null=.html"}</definedName>
    <definedName name="_2022__FDSAUDITLINK__" hidden="1">{"fdsup://directions/FAT%20Viewer?VAR:PED=LTM&amp;VAR:AUDIT_MODE=SUMMARY&amp;VAR:PERIOD=FIXED&amp;VAR:AUDIT_ID=00000117&amp;VAR:DATE=20011231&amp;action=UPDATE&amp;creator=factset&amp;DOC_NAME=FAT:FMA_audit_SUMMARY.fat&amp;DISPLAY_STRING=Display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EBITDA&amp;VAR:CHGPERIOD=NA&amp;VAR:FQLFORMULA=FMA_EVAL_EBITDA&amp;VAR:CURRENCY=NA&amp;VAR:P=NA&amp;VAR:V=13.1","35822&amp;VAR:null=.html"}</definedName>
    <definedName name="_2023__FDSAUDITLINK__" localSheetId="1" hidden="1">{"fdsup://directions/FAT%20Viewer?VAR:PED=LTM&amp;VAR:AUDIT_MODE=SUMMARY&amp;VAR:PERIOD=FIXED&amp;VAR:AUDIT_ID=00000117&amp;VAR:DATE=20011228&amp;action=UPDATE&amp;creator=factset&amp;DOC_NAME=FAT:FMA_audit_SUMMARY.fat&amp;DISPLAY_STRING=Display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EBITDA&amp;VAR:CHGPERIOD=NA&amp;VAR:FQLFORMULA=FMA_EVAL_EBITDA&amp;VAR:CURRENCY=NA&amp;VAR:P=NA&amp;VAR:V=13.2","52674&amp;VAR:null=.html"}</definedName>
    <definedName name="_2023__FDSAUDITLINK__" hidden="1">{"fdsup://directions/FAT%20Viewer?VAR:PED=LTM&amp;VAR:AUDIT_MODE=SUMMARY&amp;VAR:PERIOD=FIXED&amp;VAR:AUDIT_ID=00000117&amp;VAR:DATE=20011228&amp;action=UPDATE&amp;creator=factset&amp;DOC_NAME=FAT:FMA_audit_SUMMARY.fat&amp;DISPLAY_STRING=Display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EBITDA&amp;VAR:CHGPERIOD=NA&amp;VAR:FQLFORMULA=FMA_EVAL_EBITDA&amp;VAR:CURRENCY=NA&amp;VAR:P=NA&amp;VAR:V=13.2","52674&amp;VAR:null=.html"}</definedName>
    <definedName name="_2024__FDSAUDITLINK__" localSheetId="1" hidden="1">{"fdsup://directions/FAT%20Viewer?VAR:PED=LTM&amp;VAR:AUDIT_MODE=SUMMARY&amp;VAR:PERIOD=FIXED&amp;VAR:AUDIT_ID=00000117&amp;VAR:DATE=20011227&amp;action=UPDATE&amp;creator=factset&amp;DOC_NAME=FAT:FMA_audit_SUMMARY.fat&amp;DISPLAY_STRING=Display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EBITDA&amp;VAR:CHGPERIOD=NA&amp;VAR:FQLFORMULA=FMA_EVAL_EBITDA&amp;VAR:CURRENCY=NA&amp;VAR:P=NA&amp;VAR:V=13.2","28481&amp;VAR:null=.html"}</definedName>
    <definedName name="_2024__FDSAUDITLINK__" hidden="1">{"fdsup://directions/FAT%20Viewer?VAR:PED=LTM&amp;VAR:AUDIT_MODE=SUMMARY&amp;VAR:PERIOD=FIXED&amp;VAR:AUDIT_ID=00000117&amp;VAR:DATE=20011227&amp;action=UPDATE&amp;creator=factset&amp;DOC_NAME=FAT:FMA_audit_SUMMARY.fat&amp;DISPLAY_STRING=Display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EBITDA&amp;VAR:CHGPERIOD=NA&amp;VAR:FQLFORMULA=FMA_EVAL_EBITDA&amp;VAR:CURRENCY=NA&amp;VAR:P=NA&amp;VAR:V=13.2","28481&amp;VAR:null=.html"}</definedName>
    <definedName name="_2025__FDSAUDITLINK__" localSheetId="1" hidden="1">{"fdsup://directions/FAT%20Viewer?VAR:PED=LTM&amp;VAR:AUDIT_MODE=SUMMARY&amp;VAR:PERIOD=FIXED&amp;VAR:AUDIT_ID=00000117&amp;VAR:DATE=20011226&amp;action=UPDATE&amp;creator=factset&amp;DOC_NAME=FAT:FMA_audit_SUMMARY.fat&amp;DISPLAY_STRING=Display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EBITDA&amp;VAR:CHGPERIOD=NA&amp;VAR:FQLFORMULA=FMA_EVAL_EBITDA&amp;VAR:CURRENCY=NA&amp;VAR:P=NA&amp;VAR:V=13.1","71593&amp;VAR:null=.html"}</definedName>
    <definedName name="_2025__FDSAUDITLINK__" hidden="1">{"fdsup://directions/FAT%20Viewer?VAR:PED=LTM&amp;VAR:AUDIT_MODE=SUMMARY&amp;VAR:PERIOD=FIXED&amp;VAR:AUDIT_ID=00000117&amp;VAR:DATE=20011226&amp;action=UPDATE&amp;creator=factset&amp;DOC_NAME=FAT:FMA_audit_SUMMARY.fat&amp;DISPLAY_STRING=Display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EBITDA&amp;VAR:CHGPERIOD=NA&amp;VAR:FQLFORMULA=FMA_EVAL_EBITDA&amp;VAR:CURRENCY=NA&amp;VAR:P=NA&amp;VAR:V=13.1","71593&amp;VAR:null=.html"}</definedName>
    <definedName name="_2026__FDSAUDITLINK__" localSheetId="1" hidden="1">{"fdsup://directions/FAT%20Viewer?VAR:PED=LTM&amp;VAR:AUDIT_MODE=SUMMARY&amp;VAR:PERIOD=FIXED&amp;VAR:AUDIT_ID=00000117&amp;VAR:DATE=20011224&amp;action=UPDATE&amp;creator=factset&amp;DOC_NAME=FAT:FMA_audit_SUMMARY.fat&amp;DISPLAY_STRING=Display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EBITDA&amp;VAR:CHGPERIOD=NA&amp;VAR:FQLFORMULA=FMA_EVAL_EBITDA&amp;VAR:CURRENCY=NA&amp;VAR:P=NA&amp;VAR:V=13.1","29358&amp;VAR:null=.html"}</definedName>
    <definedName name="_2026__FDSAUDITLINK__" hidden="1">{"fdsup://directions/FAT%20Viewer?VAR:PED=LTM&amp;VAR:AUDIT_MODE=SUMMARY&amp;VAR:PERIOD=FIXED&amp;VAR:AUDIT_ID=00000117&amp;VAR:DATE=20011224&amp;action=UPDATE&amp;creator=factset&amp;DOC_NAME=FAT:FMA_audit_SUMMARY.fat&amp;DISPLAY_STRING=Display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EBITDA&amp;VAR:CHGPERIOD=NA&amp;VAR:FQLFORMULA=FMA_EVAL_EBITDA&amp;VAR:CURRENCY=NA&amp;VAR:P=NA&amp;VAR:V=13.1","29358&amp;VAR:null=.html"}</definedName>
    <definedName name="_2027__FDSAUDITLINK__" localSheetId="1" hidden="1">{"fdsup://directions/FAT%20Viewer?VAR:PED=LTM&amp;VAR:AUDIT_MODE=SUMMARY&amp;VAR:PERIOD=FIXED&amp;VAR:AUDIT_ID=00000117&amp;VAR:DATE=20011221&amp;action=UPDATE&amp;creator=factset&amp;DOC_NAME=FAT:FMA_audit_SUMMARY.fat&amp;DISPLAY_STRING=Display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EBITDA&amp;VAR:CHGPERIOD=NA&amp;VAR:FQLFORMULA=FMA_EVAL_EBITDA&amp;VAR:CURRENCY=NA&amp;VAR:P=NA&amp;VAR:V=13.1","32714&amp;VAR:null=.html"}</definedName>
    <definedName name="_2027__FDSAUDITLINK__" hidden="1">{"fdsup://directions/FAT%20Viewer?VAR:PED=LTM&amp;VAR:AUDIT_MODE=SUMMARY&amp;VAR:PERIOD=FIXED&amp;VAR:AUDIT_ID=00000117&amp;VAR:DATE=20011221&amp;action=UPDATE&amp;creator=factset&amp;DOC_NAME=FAT:FMA_audit_SUMMARY.fat&amp;DISPLAY_STRING=Display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EBITDA&amp;VAR:CHGPERIOD=NA&amp;VAR:FQLFORMULA=FMA_EVAL_EBITDA&amp;VAR:CURRENCY=NA&amp;VAR:P=NA&amp;VAR:V=13.1","32714&amp;VAR:null=.html"}</definedName>
    <definedName name="_2028__FDSAUDITLINK__" localSheetId="1" hidden="1">{"fdsup://directions/FAT%20Viewer?VAR:PED=LTM&amp;VAR:AUDIT_MODE=SUMMARY&amp;VAR:PERIOD=FIXED&amp;VAR:AUDIT_ID=00000117&amp;VAR:DATE=20011220&amp;action=UPDATE&amp;creator=factset&amp;DOC_NAME=FAT:FMA_audit_SUMMARY.fat&amp;DISPLAY_STRING=Display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EBITDA&amp;VAR:CHGPERIOD=NA&amp;VAR:FQLFORMULA=FMA_EVAL_EBITDA&amp;VAR:CURRENCY=NA&amp;VAR:P=NA&amp;VAR:V=13.0","88074&amp;VAR:null=.html"}</definedName>
    <definedName name="_2028__FDSAUDITLINK__" hidden="1">{"fdsup://directions/FAT%20Viewer?VAR:PED=LTM&amp;VAR:AUDIT_MODE=SUMMARY&amp;VAR:PERIOD=FIXED&amp;VAR:AUDIT_ID=00000117&amp;VAR:DATE=20011220&amp;action=UPDATE&amp;creator=factset&amp;DOC_NAME=FAT:FMA_audit_SUMMARY.fat&amp;DISPLAY_STRING=Display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EBITDA&amp;VAR:CHGPERIOD=NA&amp;VAR:FQLFORMULA=FMA_EVAL_EBITDA&amp;VAR:CURRENCY=NA&amp;VAR:P=NA&amp;VAR:V=13.0","88074&amp;VAR:null=.html"}</definedName>
    <definedName name="_2029__FDSAUDITLINK__" localSheetId="1" hidden="1">{"fdsup://directions/FAT%20Viewer?VAR:PED=LTM&amp;VAR:AUDIT_MODE=SUMMARY&amp;VAR:PERIOD=FIXED&amp;VAR:AUDIT_ID=00000117&amp;VAR:DATE=20011219&amp;action=UPDATE&amp;creator=factset&amp;DOC_NAME=FAT:FMA_audit_SUMMARY.fat&amp;DISPLAY_STRING=Display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EBITDA&amp;VAR:CHGPERIOD=NA&amp;VAR:FQLFORMULA=FMA_EVAL_EBITDA&amp;VAR:CURRENCY=NA&amp;VAR:P=NA&amp;VAR:V=13.1","77959&amp;VAR:null=.html"}</definedName>
    <definedName name="_2029__FDSAUDITLINK__" hidden="1">{"fdsup://directions/FAT%20Viewer?VAR:PED=LTM&amp;VAR:AUDIT_MODE=SUMMARY&amp;VAR:PERIOD=FIXED&amp;VAR:AUDIT_ID=00000117&amp;VAR:DATE=20011219&amp;action=UPDATE&amp;creator=factset&amp;DOC_NAME=FAT:FMA_audit_SUMMARY.fat&amp;DISPLAY_STRING=Display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EBITDA&amp;VAR:CHGPERIOD=NA&amp;VAR:FQLFORMULA=FMA_EVAL_EBITDA&amp;VAR:CURRENCY=NA&amp;VAR:P=NA&amp;VAR:V=13.1","77959&amp;VAR:null=.html"}</definedName>
    <definedName name="_203__FDSAUDITLINK__" localSheetId="1" hidden="1">{"fdsup://directions/FAT%20Viewer?VAR:PED=LTM&amp;VAR:AUDIT_MODE=SUMMARY&amp;VAR:PERIOD=FIXED&amp;VAR:AUDIT_ID=00000117&amp;VAR:DATE=20090324&amp;action=UPDATE&amp;creator=factset&amp;DOC_NAME=FAT:FMA_audit_SUMMARY.fat&amp;DISPLAY_STRING=Display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EBITDA&amp;VAR:CHGPERIOD=NA&amp;VAR:FQLFORMULA=FMA_EVAL_EBITDA&amp;VAR:CURRENCY=NA&amp;VAR:P=NA&amp;VAR:V=7.64","4490&amp;VAR:null=.html"}</definedName>
    <definedName name="_203__FDSAUDITLINK__" hidden="1">{"fdsup://directions/FAT%20Viewer?VAR:PED=LTM&amp;VAR:AUDIT_MODE=SUMMARY&amp;VAR:PERIOD=FIXED&amp;VAR:AUDIT_ID=00000117&amp;VAR:DATE=20090324&amp;action=UPDATE&amp;creator=factset&amp;DOC_NAME=FAT:FMA_audit_SUMMARY.fat&amp;DISPLAY_STRING=Display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EBITDA&amp;VAR:CHGPERIOD=NA&amp;VAR:FQLFORMULA=FMA_EVAL_EBITDA&amp;VAR:CURRENCY=NA&amp;VAR:P=NA&amp;VAR:V=7.64","4490&amp;VAR:null=.html"}</definedName>
    <definedName name="_2030__FDSAUDITLINK__" localSheetId="1" hidden="1">{"fdsup://directions/FAT%20Viewer?VAR:PED=LTM&amp;VAR:AUDIT_MODE=SUMMARY&amp;VAR:PERIOD=FIXED&amp;VAR:AUDIT_ID=00000117&amp;VAR:DATE=20011218&amp;action=UPDATE&amp;creator=factset&amp;DOC_NAME=FAT:FMA_audit_SUMMARY.fat&amp;DISPLAY_STRING=Display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EBITDA&amp;VAR:CHGPERIOD=NA&amp;VAR:FQLFORMULA=FMA_EVAL_EBITDA&amp;VAR:CURRENCY=NA&amp;VAR:P=NA&amp;VAR:V=13.1","29300&amp;VAR:null=.html"}</definedName>
    <definedName name="_2030__FDSAUDITLINK__" hidden="1">{"fdsup://directions/FAT%20Viewer?VAR:PED=LTM&amp;VAR:AUDIT_MODE=SUMMARY&amp;VAR:PERIOD=FIXED&amp;VAR:AUDIT_ID=00000117&amp;VAR:DATE=20011218&amp;action=UPDATE&amp;creator=factset&amp;DOC_NAME=FAT:FMA_audit_SUMMARY.fat&amp;DISPLAY_STRING=Display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EBITDA&amp;VAR:CHGPERIOD=NA&amp;VAR:FQLFORMULA=FMA_EVAL_EBITDA&amp;VAR:CURRENCY=NA&amp;VAR:P=NA&amp;VAR:V=13.1","29300&amp;VAR:null=.html"}</definedName>
    <definedName name="_2031__FDSAUDITLINK__" localSheetId="1" hidden="1">{"fdsup://directions/FAT%20Viewer?VAR:PED=LTM&amp;VAR:AUDIT_MODE=SUMMARY&amp;VAR:PERIOD=FIXED&amp;VAR:AUDIT_ID=00000117&amp;VAR:DATE=20011217&amp;action=UPDATE&amp;creator=factset&amp;DOC_NAME=FAT:FMA_audit_SUMMARY.fat&amp;DISPLAY_STRING=Display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EBITDA&amp;VAR:CHGPERIOD=NA&amp;VAR:FQLFORMULA=FMA_EVAL_EBITDA&amp;VAR:CURRENCY=NA&amp;VAR:P=NA&amp;VAR:V=13.0","45731&amp;VAR:null=.html"}</definedName>
    <definedName name="_2031__FDSAUDITLINK__" hidden="1">{"fdsup://directions/FAT%20Viewer?VAR:PED=LTM&amp;VAR:AUDIT_MODE=SUMMARY&amp;VAR:PERIOD=FIXED&amp;VAR:AUDIT_ID=00000117&amp;VAR:DATE=20011217&amp;action=UPDATE&amp;creator=factset&amp;DOC_NAME=FAT:FMA_audit_SUMMARY.fat&amp;DISPLAY_STRING=Display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EBITDA&amp;VAR:CHGPERIOD=NA&amp;VAR:FQLFORMULA=FMA_EVAL_EBITDA&amp;VAR:CURRENCY=NA&amp;VAR:P=NA&amp;VAR:V=13.0","45731&amp;VAR:null=.html"}</definedName>
    <definedName name="_2032__FDSAUDITLINK__" localSheetId="1" hidden="1">{"fdsup://directions/FAT%20Viewer?VAR:PED=LTM&amp;VAR:AUDIT_MODE=SUMMARY&amp;VAR:PERIOD=FIXED&amp;VAR:AUDIT_ID=00000117&amp;VAR:DATE=20011214&amp;action=UPDATE&amp;creator=factset&amp;DOC_NAME=FAT:FMA_audit_SUMMARY.fat&amp;DISPLAY_STRING=Display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EBITDA&amp;VAR:CHGPERIOD=NA&amp;VAR:FQLFORMULA=FMA_EVAL_EBITDA&amp;VAR:CURRENCY=NA&amp;VAR:P=NA&amp;VAR:V=12.9","55247&amp;VAR:null=.html"}</definedName>
    <definedName name="_2032__FDSAUDITLINK__" hidden="1">{"fdsup://directions/FAT%20Viewer?VAR:PED=LTM&amp;VAR:AUDIT_MODE=SUMMARY&amp;VAR:PERIOD=FIXED&amp;VAR:AUDIT_ID=00000117&amp;VAR:DATE=20011214&amp;action=UPDATE&amp;creator=factset&amp;DOC_NAME=FAT:FMA_audit_SUMMARY.fat&amp;DISPLAY_STRING=Display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EBITDA&amp;VAR:CHGPERIOD=NA&amp;VAR:FQLFORMULA=FMA_EVAL_EBITDA&amp;VAR:CURRENCY=NA&amp;VAR:P=NA&amp;VAR:V=12.9","55247&amp;VAR:null=.html"}</definedName>
    <definedName name="_2033__FDSAUDITLINK__" localSheetId="1" hidden="1">{"fdsup://directions/FAT%20Viewer?VAR:PED=LTM&amp;VAR:AUDIT_MODE=SUMMARY&amp;VAR:PERIOD=FIXED&amp;VAR:AUDIT_ID=00000117&amp;VAR:DATE=20011213&amp;action=UPDATE&amp;creator=factset&amp;DOC_NAME=FAT:FMA_audit_SUMMARY.fat&amp;DISPLAY_STRING=Display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EBITDA&amp;VAR:CHGPERIOD=NA&amp;VAR:FQLFORMULA=FMA_EVAL_EBITDA&amp;VAR:CURRENCY=NA&amp;VAR:P=NA&amp;VAR:V=12.8","45280&amp;VAR:null=.html"}</definedName>
    <definedName name="_2033__FDSAUDITLINK__" hidden="1">{"fdsup://directions/FAT%20Viewer?VAR:PED=LTM&amp;VAR:AUDIT_MODE=SUMMARY&amp;VAR:PERIOD=FIXED&amp;VAR:AUDIT_ID=00000117&amp;VAR:DATE=20011213&amp;action=UPDATE&amp;creator=factset&amp;DOC_NAME=FAT:FMA_audit_SUMMARY.fat&amp;DISPLAY_STRING=Display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EBITDA&amp;VAR:CHGPERIOD=NA&amp;VAR:FQLFORMULA=FMA_EVAL_EBITDA&amp;VAR:CURRENCY=NA&amp;VAR:P=NA&amp;VAR:V=12.8","45280&amp;VAR:null=.html"}</definedName>
    <definedName name="_2034__FDSAUDITLINK__" localSheetId="1" hidden="1">{"fdsup://directions/FAT%20Viewer?VAR:PED=LTM&amp;VAR:AUDIT_MODE=SUMMARY&amp;VAR:PERIOD=FIXED&amp;VAR:AUDIT_ID=00000117&amp;VAR:DATE=20011212&amp;action=UPDATE&amp;creator=factset&amp;DOC_NAME=FAT:FMA_audit_SUMMARY.fat&amp;DISPLAY_STRING=Display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EBITDA&amp;VAR:CHGPERIOD=NA&amp;VAR:FQLFORMULA=FMA_EVAL_EBITDA&amp;VAR:CURRENCY=NA&amp;VAR:P=NA&amp;VAR:V=12.9","82667&amp;VAR:null=.html"}</definedName>
    <definedName name="_2034__FDSAUDITLINK__" hidden="1">{"fdsup://directions/FAT%20Viewer?VAR:PED=LTM&amp;VAR:AUDIT_MODE=SUMMARY&amp;VAR:PERIOD=FIXED&amp;VAR:AUDIT_ID=00000117&amp;VAR:DATE=20011212&amp;action=UPDATE&amp;creator=factset&amp;DOC_NAME=FAT:FMA_audit_SUMMARY.fat&amp;DISPLAY_STRING=Display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EBITDA&amp;VAR:CHGPERIOD=NA&amp;VAR:FQLFORMULA=FMA_EVAL_EBITDA&amp;VAR:CURRENCY=NA&amp;VAR:P=NA&amp;VAR:V=12.9","82667&amp;VAR:null=.html"}</definedName>
    <definedName name="_2035__FDSAUDITLINK__" localSheetId="1" hidden="1">{"fdsup://directions/FAT%20Viewer?VAR:PED=LTM&amp;VAR:AUDIT_MODE=SUMMARY&amp;VAR:PERIOD=FIXED&amp;VAR:AUDIT_ID=00000117&amp;VAR:DATE=20011211&amp;action=UPDATE&amp;creator=factset&amp;DOC_NAME=FAT:FMA_audit_SUMMARY.fat&amp;DISPLAY_STRING=Display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EBITDA&amp;VAR:CHGPERIOD=NA&amp;VAR:FQLFORMULA=FMA_EVAL_EBITDA&amp;VAR:CURRENCY=NA&amp;VAR:P=NA&amp;VAR:V=12.9","80629&amp;VAR:null=.html"}</definedName>
    <definedName name="_2035__FDSAUDITLINK__" hidden="1">{"fdsup://directions/FAT%20Viewer?VAR:PED=LTM&amp;VAR:AUDIT_MODE=SUMMARY&amp;VAR:PERIOD=FIXED&amp;VAR:AUDIT_ID=00000117&amp;VAR:DATE=20011211&amp;action=UPDATE&amp;creator=factset&amp;DOC_NAME=FAT:FMA_audit_SUMMARY.fat&amp;DISPLAY_STRING=Display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EBITDA&amp;VAR:CHGPERIOD=NA&amp;VAR:FQLFORMULA=FMA_EVAL_EBITDA&amp;VAR:CURRENCY=NA&amp;VAR:P=NA&amp;VAR:V=12.9","80629&amp;VAR:null=.html"}</definedName>
    <definedName name="_2036__FDSAUDITLINK__" localSheetId="1" hidden="1">{"fdsup://directions/FAT%20Viewer?VAR:PED=LTM&amp;VAR:AUDIT_MODE=SUMMARY&amp;VAR:PERIOD=FIXED&amp;VAR:AUDIT_ID=00000117&amp;VAR:DATE=20011210&amp;action=UPDATE&amp;creator=factset&amp;DOC_NAME=FAT:FMA_audit_SUMMARY.fat&amp;DISPLAY_STRING=Display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EBITDA&amp;VAR:CHGPERIOD=NA&amp;VAR:FQLFORMULA=FMA_EVAL_EBITDA&amp;VAR:CURRENCY=NA&amp;VAR:P=NA&amp;VAR:V=13.0","25729&amp;VAR:null=.html"}</definedName>
    <definedName name="_2036__FDSAUDITLINK__" hidden="1">{"fdsup://directions/FAT%20Viewer?VAR:PED=LTM&amp;VAR:AUDIT_MODE=SUMMARY&amp;VAR:PERIOD=FIXED&amp;VAR:AUDIT_ID=00000117&amp;VAR:DATE=20011210&amp;action=UPDATE&amp;creator=factset&amp;DOC_NAME=FAT:FMA_audit_SUMMARY.fat&amp;DISPLAY_STRING=Display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EBITDA&amp;VAR:CHGPERIOD=NA&amp;VAR:FQLFORMULA=FMA_EVAL_EBITDA&amp;VAR:CURRENCY=NA&amp;VAR:P=NA&amp;VAR:V=13.0","25729&amp;VAR:null=.html"}</definedName>
    <definedName name="_2037__FDSAUDITLINK__" localSheetId="1" hidden="1">{"fdsup://directions/FAT%20Viewer?VAR:PED=LTM&amp;VAR:AUDIT_MODE=SUMMARY&amp;VAR:PERIOD=FIXED&amp;VAR:AUDIT_ID=00000117&amp;VAR:DATE=20011207&amp;action=UPDATE&amp;creator=factset&amp;DOC_NAME=FAT:FMA_audit_SUMMARY.fat&amp;DISPLAY_STRING=Display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EBITDA&amp;VAR:CHGPERIOD=NA&amp;VAR:FQLFORMULA=FMA_EVAL_EBITDA&amp;VAR:CURRENCY=NA&amp;VAR:P=NA&amp;VAR:V=13.1","59858&amp;VAR:null=.html"}</definedName>
    <definedName name="_2037__FDSAUDITLINK__" hidden="1">{"fdsup://directions/FAT%20Viewer?VAR:PED=LTM&amp;VAR:AUDIT_MODE=SUMMARY&amp;VAR:PERIOD=FIXED&amp;VAR:AUDIT_ID=00000117&amp;VAR:DATE=20011207&amp;action=UPDATE&amp;creator=factset&amp;DOC_NAME=FAT:FMA_audit_SUMMARY.fat&amp;DISPLAY_STRING=Display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EBITDA&amp;VAR:CHGPERIOD=NA&amp;VAR:FQLFORMULA=FMA_EVAL_EBITDA&amp;VAR:CURRENCY=NA&amp;VAR:P=NA&amp;VAR:V=13.1","59858&amp;VAR:null=.html"}</definedName>
    <definedName name="_2038__FDSAUDITLINK__" localSheetId="1" hidden="1">{"fdsup://directions/FAT%20Viewer?VAR:PED=LTM&amp;VAR:AUDIT_MODE=SUMMARY&amp;VAR:PERIOD=FIXED&amp;VAR:AUDIT_ID=00000117&amp;VAR:DATE=20011206&amp;action=UPDATE&amp;creator=factset&amp;DOC_NAME=FAT:FMA_audit_SUMMARY.fat&amp;DISPLAY_STRING=Display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EBITDA&amp;VAR:CHGPERIOD=NA&amp;VAR:FQLFORMULA=FMA_EVAL_EBITDA&amp;VAR:CURRENCY=NA&amp;VAR:P=NA&amp;VAR:V=13.2","41634&amp;VAR:null=.html"}</definedName>
    <definedName name="_2038__FDSAUDITLINK__" hidden="1">{"fdsup://directions/FAT%20Viewer?VAR:PED=LTM&amp;VAR:AUDIT_MODE=SUMMARY&amp;VAR:PERIOD=FIXED&amp;VAR:AUDIT_ID=00000117&amp;VAR:DATE=20011206&amp;action=UPDATE&amp;creator=factset&amp;DOC_NAME=FAT:FMA_audit_SUMMARY.fat&amp;DISPLAY_STRING=Display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EBITDA&amp;VAR:CHGPERIOD=NA&amp;VAR:FQLFORMULA=FMA_EVAL_EBITDA&amp;VAR:CURRENCY=NA&amp;VAR:P=NA&amp;VAR:V=13.2","41634&amp;VAR:null=.html"}</definedName>
    <definedName name="_2039__FDSAUDITLINK__" localSheetId="1" hidden="1">{"fdsup://directions/FAT%20Viewer?VAR:PED=LTM&amp;VAR:AUDIT_MODE=SUMMARY&amp;VAR:PERIOD=FIXED&amp;VAR:AUDIT_ID=00000117&amp;VAR:DATE=20011205&amp;action=UPDATE&amp;creator=factset&amp;DOC_NAME=FAT:FMA_audit_SUMMARY.fat&amp;DISPLAY_STRING=Display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EBITDA&amp;VAR:CHGPERIOD=NA&amp;VAR:FQLFORMULA=FMA_EVAL_EBITDA&amp;VAR:CURRENCY=NA&amp;VAR:P=NA&amp;VAR:V=13.2","79579&amp;VAR:null=.html"}</definedName>
    <definedName name="_2039__FDSAUDITLINK__" hidden="1">{"fdsup://directions/FAT%20Viewer?VAR:PED=LTM&amp;VAR:AUDIT_MODE=SUMMARY&amp;VAR:PERIOD=FIXED&amp;VAR:AUDIT_ID=00000117&amp;VAR:DATE=20011205&amp;action=UPDATE&amp;creator=factset&amp;DOC_NAME=FAT:FMA_audit_SUMMARY.fat&amp;DISPLAY_STRING=Display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EBITDA&amp;VAR:CHGPERIOD=NA&amp;VAR:FQLFORMULA=FMA_EVAL_EBITDA&amp;VAR:CURRENCY=NA&amp;VAR:P=NA&amp;VAR:V=13.2","79579&amp;VAR:null=.html"}</definedName>
    <definedName name="_204__FDSAUDITLINK__" localSheetId="1" hidden="1">{"fdsup://directions/FAT%20Viewer?VAR:PED=LTM&amp;VAR:AUDIT_MODE=SUMMARY&amp;VAR:PERIOD=FIXED&amp;VAR:AUDIT_ID=00000117&amp;VAR:DATE=20090323&amp;action=UPDATE&amp;creator=factset&amp;DOC_NAME=FAT:FMA_audit_SUMMARY.fat&amp;DISPLAY_STRING=Display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EBITDA&amp;VAR:CHGPERIOD=NA&amp;VAR:FQLFORMULA=FMA_EVAL_EBITDA&amp;VAR:CURRENCY=NA&amp;VAR:P=NA&amp;VAR:V=7.72","5848&amp;VAR:null=.html"}</definedName>
    <definedName name="_204__FDSAUDITLINK__" hidden="1">{"fdsup://directions/FAT%20Viewer?VAR:PED=LTM&amp;VAR:AUDIT_MODE=SUMMARY&amp;VAR:PERIOD=FIXED&amp;VAR:AUDIT_ID=00000117&amp;VAR:DATE=20090323&amp;action=UPDATE&amp;creator=factset&amp;DOC_NAME=FAT:FMA_audit_SUMMARY.fat&amp;DISPLAY_STRING=Display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EBITDA&amp;VAR:CHGPERIOD=NA&amp;VAR:FQLFORMULA=FMA_EVAL_EBITDA&amp;VAR:CURRENCY=NA&amp;VAR:P=NA&amp;VAR:V=7.72","5848&amp;VAR:null=.html"}</definedName>
    <definedName name="_2040__FDSAUDITLINK__" localSheetId="1" hidden="1">{"fdsup://directions/FAT%20Viewer?VAR:PED=LTM&amp;VAR:AUDIT_MODE=SUMMARY&amp;VAR:PERIOD=FIXED&amp;VAR:AUDIT_ID=00000117&amp;VAR:DATE=20011204&amp;action=UPDATE&amp;creator=factset&amp;DOC_NAME=FAT:FMA_audit_SUMMARY.fat&amp;DISPLAY_STRING=Display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EBITDA&amp;VAR:CHGPERIOD=NA&amp;VAR:FQLFORMULA=FMA_EVAL_EBITDA&amp;VAR:CURRENCY=NA&amp;VAR:P=NA&amp;VAR:V=13.0","68954&amp;VAR:null=.html"}</definedName>
    <definedName name="_2040__FDSAUDITLINK__" hidden="1">{"fdsup://directions/FAT%20Viewer?VAR:PED=LTM&amp;VAR:AUDIT_MODE=SUMMARY&amp;VAR:PERIOD=FIXED&amp;VAR:AUDIT_ID=00000117&amp;VAR:DATE=20011204&amp;action=UPDATE&amp;creator=factset&amp;DOC_NAME=FAT:FMA_audit_SUMMARY.fat&amp;DISPLAY_STRING=Display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EBITDA&amp;VAR:CHGPERIOD=NA&amp;VAR:FQLFORMULA=FMA_EVAL_EBITDA&amp;VAR:CURRENCY=NA&amp;VAR:P=NA&amp;VAR:V=13.0","68954&amp;VAR:null=.html"}</definedName>
    <definedName name="_2041__FDSAUDITLINK__" localSheetId="1" hidden="1">{"fdsup://directions/FAT%20Viewer?VAR:PED=LTM&amp;VAR:AUDIT_MODE=SUMMARY&amp;VAR:PERIOD=FIXED&amp;VAR:AUDIT_ID=00000117&amp;VAR:DATE=20011203&amp;action=UPDATE&amp;creator=factset&amp;DOC_NAME=FAT:FMA_audit_SUMMARY.fat&amp;DISPLAY_STRING=Display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EBITDA&amp;VAR:CHGPERIOD=NA&amp;VAR:FQLFORMULA=FMA_EVAL_EBITDA&amp;VAR:CURRENCY=NA&amp;VAR:P=NA&amp;VAR:V=12.9","55688&amp;VAR:null=.html"}</definedName>
    <definedName name="_2041__FDSAUDITLINK__" hidden="1">{"fdsup://directions/FAT%20Viewer?VAR:PED=LTM&amp;VAR:AUDIT_MODE=SUMMARY&amp;VAR:PERIOD=FIXED&amp;VAR:AUDIT_ID=00000117&amp;VAR:DATE=20011203&amp;action=UPDATE&amp;creator=factset&amp;DOC_NAME=FAT:FMA_audit_SUMMARY.fat&amp;DISPLAY_STRING=Display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EBITDA&amp;VAR:CHGPERIOD=NA&amp;VAR:FQLFORMULA=FMA_EVAL_EBITDA&amp;VAR:CURRENCY=NA&amp;VAR:P=NA&amp;VAR:V=12.9","55688&amp;VAR:null=.html"}</definedName>
    <definedName name="_2042__FDSAUDITLINK__" localSheetId="1" hidden="1">{"fdsup://directions/FAT%20Viewer?VAR:PED=LTM&amp;VAR:AUDIT_MODE=SUMMARY&amp;VAR:PERIOD=FIXED&amp;VAR:AUDIT_ID=00000117&amp;VAR:DATE=20011130&amp;action=UPDATE&amp;creator=factset&amp;DOC_NAME=FAT:FMA_audit_SUMMARY.fat&amp;DISPLAY_STRING=Display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EBITDA&amp;VAR:CHGPERIOD=NA&amp;VAR:FQLFORMULA=FMA_EVAL_EBITDA&amp;VAR:CURRENCY=NA&amp;VAR:P=NA&amp;VAR:V=13.0","22528&amp;VAR:null=.html"}</definedName>
    <definedName name="_2042__FDSAUDITLINK__" hidden="1">{"fdsup://directions/FAT%20Viewer?VAR:PED=LTM&amp;VAR:AUDIT_MODE=SUMMARY&amp;VAR:PERIOD=FIXED&amp;VAR:AUDIT_ID=00000117&amp;VAR:DATE=20011130&amp;action=UPDATE&amp;creator=factset&amp;DOC_NAME=FAT:FMA_audit_SUMMARY.fat&amp;DISPLAY_STRING=Display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EBITDA&amp;VAR:CHGPERIOD=NA&amp;VAR:FQLFORMULA=FMA_EVAL_EBITDA&amp;VAR:CURRENCY=NA&amp;VAR:P=NA&amp;VAR:V=13.0","22528&amp;VAR:null=.html"}</definedName>
    <definedName name="_2043__FDSAUDITLINK__" localSheetId="1" hidden="1">{"fdsup://directions/FAT%20Viewer?VAR:PED=LTM&amp;VAR:AUDIT_MODE=SUMMARY&amp;VAR:PERIOD=FIXED&amp;VAR:AUDIT_ID=00000117&amp;VAR:DATE=20011129&amp;action=UPDATE&amp;creator=factset&amp;DOC_NAME=FAT:FMA_audit_SUMMARY.fat&amp;DISPLAY_STRING=Display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EBITDA&amp;VAR:CHGPERIOD=NA&amp;VAR:FQLFORMULA=FMA_EVAL_EBITDA&amp;VAR:CURRENCY=NA&amp;VAR:P=NA&amp;VAR:V=13.0","20663&amp;VAR:null=.html"}</definedName>
    <definedName name="_2043__FDSAUDITLINK__" hidden="1">{"fdsup://directions/FAT%20Viewer?VAR:PED=LTM&amp;VAR:AUDIT_MODE=SUMMARY&amp;VAR:PERIOD=FIXED&amp;VAR:AUDIT_ID=00000117&amp;VAR:DATE=20011129&amp;action=UPDATE&amp;creator=factset&amp;DOC_NAME=FAT:FMA_audit_SUMMARY.fat&amp;DISPLAY_STRING=Display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EBITDA&amp;VAR:CHGPERIOD=NA&amp;VAR:FQLFORMULA=FMA_EVAL_EBITDA&amp;VAR:CURRENCY=NA&amp;VAR:P=NA&amp;VAR:V=13.0","20663&amp;VAR:null=.html"}</definedName>
    <definedName name="_2044__FDSAUDITLINK__" localSheetId="1" hidden="1">{"fdsup://directions/FAT%20Viewer?VAR:PED=LTM&amp;VAR:AUDIT_MODE=SUMMARY&amp;VAR:PERIOD=FIXED&amp;VAR:AUDIT_ID=00000117&amp;VAR:DATE=20011128&amp;action=UPDATE&amp;creator=factset&amp;DOC_NAME=FAT:FMA_audit_SUMMARY.fat&amp;DISPLAY_STRING=Display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EBITDA&amp;VAR:CHGPERIOD=NA&amp;VAR:FQLFORMULA=FMA_EVAL_EBITDA&amp;VAR:CURRENCY=NA&amp;VAR:P=NA&amp;VAR:V=12.9","21820&amp;VAR:null=.html"}</definedName>
    <definedName name="_2044__FDSAUDITLINK__" hidden="1">{"fdsup://directions/FAT%20Viewer?VAR:PED=LTM&amp;VAR:AUDIT_MODE=SUMMARY&amp;VAR:PERIOD=FIXED&amp;VAR:AUDIT_ID=00000117&amp;VAR:DATE=20011128&amp;action=UPDATE&amp;creator=factset&amp;DOC_NAME=FAT:FMA_audit_SUMMARY.fat&amp;DISPLAY_STRING=Display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EBITDA&amp;VAR:CHGPERIOD=NA&amp;VAR:FQLFORMULA=FMA_EVAL_EBITDA&amp;VAR:CURRENCY=NA&amp;VAR:P=NA&amp;VAR:V=12.9","21820&amp;VAR:null=.html"}</definedName>
    <definedName name="_2045__FDSAUDITLINK__" localSheetId="1" hidden="1">{"fdsup://directions/FAT%20Viewer?VAR:PED=LTM&amp;VAR:AUDIT_MODE=SUMMARY&amp;VAR:PERIOD=FIXED&amp;VAR:AUDIT_ID=00000117&amp;VAR:DATE=20011127&amp;action=UPDATE&amp;creator=factset&amp;DOC_NAME=FAT:FMA_audit_SUMMARY.fat&amp;DISPLAY_STRING=Display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EBITDA&amp;VAR:CHGPERIOD=NA&amp;VAR:FQLFORMULA=FMA_EVAL_EBITDA&amp;VAR:CURRENCY=NA&amp;VAR:P=NA&amp;VAR:V=13.0","84771&amp;VAR:null=.html"}</definedName>
    <definedName name="_2045__FDSAUDITLINK__" hidden="1">{"fdsup://directions/FAT%20Viewer?VAR:PED=LTM&amp;VAR:AUDIT_MODE=SUMMARY&amp;VAR:PERIOD=FIXED&amp;VAR:AUDIT_ID=00000117&amp;VAR:DATE=20011127&amp;action=UPDATE&amp;creator=factset&amp;DOC_NAME=FAT:FMA_audit_SUMMARY.fat&amp;DISPLAY_STRING=Display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EBITDA&amp;VAR:CHGPERIOD=NA&amp;VAR:FQLFORMULA=FMA_EVAL_EBITDA&amp;VAR:CURRENCY=NA&amp;VAR:P=NA&amp;VAR:V=13.0","84771&amp;VAR:null=.html"}</definedName>
    <definedName name="_2046__FDSAUDITLINK__" localSheetId="1" hidden="1">{"fdsup://directions/FAT%20Viewer?VAR:PED=LTM&amp;VAR:AUDIT_MODE=SUMMARY&amp;VAR:PERIOD=FIXED&amp;VAR:AUDIT_ID=00000117&amp;VAR:DATE=20011126&amp;action=UPDATE&amp;creator=factset&amp;DOC_NAME=FAT:FMA_audit_SUMMARY.fat&amp;DISPLAY_STRING=Display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EBITDA&amp;VAR:CHGPERIOD=NA&amp;VAR:FQLFORMULA=FMA_EVAL_EBITDA&amp;VAR:CURRENCY=NA&amp;VAR:P=NA&amp;VAR:V=13.1","57053&amp;VAR:null=.html"}</definedName>
    <definedName name="_2046__FDSAUDITLINK__" hidden="1">{"fdsup://directions/FAT%20Viewer?VAR:PED=LTM&amp;VAR:AUDIT_MODE=SUMMARY&amp;VAR:PERIOD=FIXED&amp;VAR:AUDIT_ID=00000117&amp;VAR:DATE=20011126&amp;action=UPDATE&amp;creator=factset&amp;DOC_NAME=FAT:FMA_audit_SUMMARY.fat&amp;DISPLAY_STRING=Display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EBITDA&amp;VAR:CHGPERIOD=NA&amp;VAR:FQLFORMULA=FMA_EVAL_EBITDA&amp;VAR:CURRENCY=NA&amp;VAR:P=NA&amp;VAR:V=13.1","57053&amp;VAR:null=.html"}</definedName>
    <definedName name="_2047__FDSAUDITLINK__" localSheetId="1" hidden="1">{"fdsup://directions/FAT%20Viewer?VAR:PED=LTM&amp;VAR:AUDIT_MODE=SUMMARY&amp;VAR:PERIOD=FIXED&amp;VAR:AUDIT_ID=00000117&amp;VAR:DATE=20011123&amp;action=UPDATE&amp;creator=factset&amp;DOC_NAME=FAT:FMA_audit_SUMMARY.fat&amp;DISPLAY_STRING=Display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EBITDA&amp;VAR:CHGPERIOD=NA&amp;VAR:FQLFORMULA=FMA_EVAL_EBITDA&amp;VAR:CURRENCY=NA&amp;VAR:P=NA&amp;VAR:V=13.0","97139&amp;VAR:null=.html"}</definedName>
    <definedName name="_2047__FDSAUDITLINK__" hidden="1">{"fdsup://directions/FAT%20Viewer?VAR:PED=LTM&amp;VAR:AUDIT_MODE=SUMMARY&amp;VAR:PERIOD=FIXED&amp;VAR:AUDIT_ID=00000117&amp;VAR:DATE=20011123&amp;action=UPDATE&amp;creator=factset&amp;DOC_NAME=FAT:FMA_audit_SUMMARY.fat&amp;DISPLAY_STRING=Display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EBITDA&amp;VAR:CHGPERIOD=NA&amp;VAR:FQLFORMULA=FMA_EVAL_EBITDA&amp;VAR:CURRENCY=NA&amp;VAR:P=NA&amp;VAR:V=13.0","97139&amp;VAR:null=.html"}</definedName>
    <definedName name="_2048__FDSAUDITLINK__" localSheetId="1" hidden="1">{"fdsup://directions/FAT%20Viewer?VAR:PED=LTM&amp;VAR:AUDIT_MODE=SUMMARY&amp;VAR:PERIOD=FIXED&amp;VAR:AUDIT_ID=00000117&amp;VAR:DATE=20011121&amp;action=UPDATE&amp;creator=factset&amp;DOC_NAME=FAT:FMA_audit_SUMMARY.fat&amp;DISPLAY_STRING=Display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EBITDA&amp;VAR:CHGPERIOD=NA&amp;VAR:FQLFORMULA=FMA_EVAL_EBITDA&amp;VAR:CURRENCY=NA&amp;VAR:P=NA&amp;VAR:V=12.9","92733&amp;VAR:null=.html"}</definedName>
    <definedName name="_2048__FDSAUDITLINK__" hidden="1">{"fdsup://directions/FAT%20Viewer?VAR:PED=LTM&amp;VAR:AUDIT_MODE=SUMMARY&amp;VAR:PERIOD=FIXED&amp;VAR:AUDIT_ID=00000117&amp;VAR:DATE=20011121&amp;action=UPDATE&amp;creator=factset&amp;DOC_NAME=FAT:FMA_audit_SUMMARY.fat&amp;DISPLAY_STRING=Display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EBITDA&amp;VAR:CHGPERIOD=NA&amp;VAR:FQLFORMULA=FMA_EVAL_EBITDA&amp;VAR:CURRENCY=NA&amp;VAR:P=NA&amp;VAR:V=12.9","92733&amp;VAR:null=.html"}</definedName>
    <definedName name="_2049__FDSAUDITLINK__" localSheetId="1" hidden="1">{"fdsup://directions/FAT%20Viewer?VAR:PED=LTM&amp;VAR:AUDIT_MODE=SUMMARY&amp;VAR:PERIOD=FIXED&amp;VAR:AUDIT_ID=00000117&amp;VAR:DATE=20011120&amp;action=UPDATE&amp;creator=factset&amp;DOC_NAME=FAT:FMA_audit_SUMMARY.fat&amp;DISPLAY_STRING=Display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EBITDA&amp;VAR:CHGPERIOD=NA&amp;VAR:FQLFORMULA=FMA_EVAL_EBITDA&amp;VAR:CURRENCY=NA&amp;VAR:P=NA&amp;VAR:V=13.0","29938&amp;VAR:null=.html"}</definedName>
    <definedName name="_2049__FDSAUDITLINK__" hidden="1">{"fdsup://directions/FAT%20Viewer?VAR:PED=LTM&amp;VAR:AUDIT_MODE=SUMMARY&amp;VAR:PERIOD=FIXED&amp;VAR:AUDIT_ID=00000117&amp;VAR:DATE=20011120&amp;action=UPDATE&amp;creator=factset&amp;DOC_NAME=FAT:FMA_audit_SUMMARY.fat&amp;DISPLAY_STRING=Display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EBITDA&amp;VAR:CHGPERIOD=NA&amp;VAR:FQLFORMULA=FMA_EVAL_EBITDA&amp;VAR:CURRENCY=NA&amp;VAR:P=NA&amp;VAR:V=13.0","29938&amp;VAR:null=.html"}</definedName>
    <definedName name="_205__FDSAUDITLINK__" localSheetId="1" hidden="1">{"fdsup://directions/FAT%20Viewer?VAR:PED=LTM&amp;VAR:AUDIT_MODE=SUMMARY&amp;VAR:PERIOD=FIXED&amp;VAR:AUDIT_ID=00000117&amp;VAR:DATE=20090320&amp;action=UPDATE&amp;creator=factset&amp;DOC_NAME=FAT:FMA_audit_SUMMARY.fat&amp;DISPLAY_STRING=Display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EBITDA&amp;VAR:CHGPERIOD=NA&amp;VAR:FQLFORMULA=FMA_EVAL_EBITDA&amp;VAR:CURRENCY=NA&amp;VAR:P=NA&amp;VAR:V=7.40","3348&amp;VAR:null=.html"}</definedName>
    <definedName name="_205__FDSAUDITLINK__" hidden="1">{"fdsup://directions/FAT%20Viewer?VAR:PED=LTM&amp;VAR:AUDIT_MODE=SUMMARY&amp;VAR:PERIOD=FIXED&amp;VAR:AUDIT_ID=00000117&amp;VAR:DATE=20090320&amp;action=UPDATE&amp;creator=factset&amp;DOC_NAME=FAT:FMA_audit_SUMMARY.fat&amp;DISPLAY_STRING=Display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EBITDA&amp;VAR:CHGPERIOD=NA&amp;VAR:FQLFORMULA=FMA_EVAL_EBITDA&amp;VAR:CURRENCY=NA&amp;VAR:P=NA&amp;VAR:V=7.40","3348&amp;VAR:null=.html"}</definedName>
    <definedName name="_2050__FDSAUDITLINK__" localSheetId="1" hidden="1">{"fdsup://directions/FAT%20Viewer?VAR:PED=LTM&amp;VAR:AUDIT_MODE=SUMMARY&amp;VAR:PERIOD=FIXED&amp;VAR:AUDIT_ID=00000117&amp;VAR:DATE=20011119&amp;action=UPDATE&amp;creator=factset&amp;DOC_NAME=FAT:FMA_audit_SUMMARY.fat&amp;DISPLAY_STRING=Display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EBITDA&amp;VAR:CHGPERIOD=NA&amp;VAR:FQLFORMULA=FMA_EVAL_EBITDA&amp;VAR:CURRENCY=NA&amp;VAR:P=NA&amp;VAR:V=13.0","98497&amp;VAR:null=.html"}</definedName>
    <definedName name="_2050__FDSAUDITLINK__" hidden="1">{"fdsup://directions/FAT%20Viewer?VAR:PED=LTM&amp;VAR:AUDIT_MODE=SUMMARY&amp;VAR:PERIOD=FIXED&amp;VAR:AUDIT_ID=00000117&amp;VAR:DATE=20011119&amp;action=UPDATE&amp;creator=factset&amp;DOC_NAME=FAT:FMA_audit_SUMMARY.fat&amp;DISPLAY_STRING=Display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EBITDA&amp;VAR:CHGPERIOD=NA&amp;VAR:FQLFORMULA=FMA_EVAL_EBITDA&amp;VAR:CURRENCY=NA&amp;VAR:P=NA&amp;VAR:V=13.0","98497&amp;VAR:null=.html"}</definedName>
    <definedName name="_2051__FDSAUDITLINK__" localSheetId="1" hidden="1">{"fdsup://directions/FAT%20Viewer?VAR:PED=LTM&amp;VAR:AUDIT_MODE=SUMMARY&amp;VAR:PERIOD=FIXED&amp;VAR:AUDIT_ID=00000117&amp;VAR:DATE=20011116&amp;action=UPDATE&amp;creator=factset&amp;DOC_NAME=FAT:FMA_audit_SUMMARY.fat&amp;DISPLAY_STRING=Display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EBITDA&amp;VAR:CHGPERIOD=NA&amp;VAR:FQLFORMULA=FMA_EVAL_EBITDA&amp;VAR:CURRENCY=NA&amp;VAR:P=NA&amp;VAR:V=13.0","04865&amp;VAR:null=.html"}</definedName>
    <definedName name="_2051__FDSAUDITLINK__" hidden="1">{"fdsup://directions/FAT%20Viewer?VAR:PED=LTM&amp;VAR:AUDIT_MODE=SUMMARY&amp;VAR:PERIOD=FIXED&amp;VAR:AUDIT_ID=00000117&amp;VAR:DATE=20011116&amp;action=UPDATE&amp;creator=factset&amp;DOC_NAME=FAT:FMA_audit_SUMMARY.fat&amp;DISPLAY_STRING=Display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EBITDA&amp;VAR:CHGPERIOD=NA&amp;VAR:FQLFORMULA=FMA_EVAL_EBITDA&amp;VAR:CURRENCY=NA&amp;VAR:P=NA&amp;VAR:V=13.0","04865&amp;VAR:null=.html"}</definedName>
    <definedName name="_2052__FDSAUDITLINK__" localSheetId="1" hidden="1">{"fdsup://directions/FAT%20Viewer?VAR:PED=LTM&amp;VAR:AUDIT_MODE=SUMMARY&amp;VAR:PERIOD=FIXED&amp;VAR:AUDIT_ID=00000117&amp;VAR:DATE=20011115&amp;action=UPDATE&amp;creator=factset&amp;DOC_NAME=FAT:FMA_audit_SUMMARY.fat&amp;DISPLAY_STRING=Display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EBITDA&amp;VAR:CHGPERIOD=NA&amp;VAR:FQLFORMULA=FMA_EVAL_EBITDA&amp;VAR:CURRENCY=NA&amp;VAR:P=NA&amp;VAR:V=13.0","32188&amp;VAR:null=.html"}</definedName>
    <definedName name="_2052__FDSAUDITLINK__" hidden="1">{"fdsup://directions/FAT%20Viewer?VAR:PED=LTM&amp;VAR:AUDIT_MODE=SUMMARY&amp;VAR:PERIOD=FIXED&amp;VAR:AUDIT_ID=00000117&amp;VAR:DATE=20011115&amp;action=UPDATE&amp;creator=factset&amp;DOC_NAME=FAT:FMA_audit_SUMMARY.fat&amp;DISPLAY_STRING=Display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EBITDA&amp;VAR:CHGPERIOD=NA&amp;VAR:FQLFORMULA=FMA_EVAL_EBITDA&amp;VAR:CURRENCY=NA&amp;VAR:P=NA&amp;VAR:V=13.0","32188&amp;VAR:null=.html"}</definedName>
    <definedName name="_2053__FDSAUDITLINK__" localSheetId="1" hidden="1">{"fdsup://directions/FAT%20Viewer?VAR:PED=LTM&amp;VAR:AUDIT_MODE=SUMMARY&amp;VAR:PERIOD=FIXED&amp;VAR:AUDIT_ID=00000117&amp;VAR:DATE=20011114&amp;action=UPDATE&amp;creator=factset&amp;DOC_NAME=FAT:FMA_audit_SUMMARY.fat&amp;DISPLAY_STRING=Display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EBITDA&amp;VAR:CHGPERIOD=NA&amp;VAR:FQLFORMULA=FMA_EVAL_EBITDA&amp;VAR:CURRENCY=NA&amp;VAR:P=NA&amp;VAR:V=13.0","19134&amp;VAR:null=.html"}</definedName>
    <definedName name="_2053__FDSAUDITLINK__" hidden="1">{"fdsup://directions/FAT%20Viewer?VAR:PED=LTM&amp;VAR:AUDIT_MODE=SUMMARY&amp;VAR:PERIOD=FIXED&amp;VAR:AUDIT_ID=00000117&amp;VAR:DATE=20011114&amp;action=UPDATE&amp;creator=factset&amp;DOC_NAME=FAT:FMA_audit_SUMMARY.fat&amp;DISPLAY_STRING=Display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EBITDA&amp;VAR:CHGPERIOD=NA&amp;VAR:FQLFORMULA=FMA_EVAL_EBITDA&amp;VAR:CURRENCY=NA&amp;VAR:P=NA&amp;VAR:V=13.0","19134&amp;VAR:null=.html"}</definedName>
    <definedName name="_2054__FDSAUDITLINK__" localSheetId="1" hidden="1">{"fdsup://directions/FAT%20Viewer?VAR:PED=LTM&amp;VAR:AUDIT_MODE=SUMMARY&amp;VAR:PERIOD=FIXED&amp;VAR:AUDIT_ID=00000117&amp;VAR:DATE=20011113&amp;action=UPDATE&amp;creator=factset&amp;DOC_NAME=FAT:FMA_audit_SUMMARY.fat&amp;DISPLAY_STRING=Display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EBITDA&amp;VAR:CHGPERIOD=NA&amp;VAR:FQLFORMULA=FMA_EVAL_EBITDA&amp;VAR:CURRENCY=NA&amp;VAR:P=NA&amp;VAR:V=12.9","98335&amp;VAR:null=.html"}</definedName>
    <definedName name="_2054__FDSAUDITLINK__" hidden="1">{"fdsup://directions/FAT%20Viewer?VAR:PED=LTM&amp;VAR:AUDIT_MODE=SUMMARY&amp;VAR:PERIOD=FIXED&amp;VAR:AUDIT_ID=00000117&amp;VAR:DATE=20011113&amp;action=UPDATE&amp;creator=factset&amp;DOC_NAME=FAT:FMA_audit_SUMMARY.fat&amp;DISPLAY_STRING=Display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EBITDA&amp;VAR:CHGPERIOD=NA&amp;VAR:FQLFORMULA=FMA_EVAL_EBITDA&amp;VAR:CURRENCY=NA&amp;VAR:P=NA&amp;VAR:V=12.9","98335&amp;VAR:null=.html"}</definedName>
    <definedName name="_2055__FDSAUDITLINK__" localSheetId="1" hidden="1">{"fdsup://directions/FAT%20Viewer?VAR:PED=LTM&amp;VAR:AUDIT_MODE=SUMMARY&amp;VAR:PERIOD=FIXED&amp;VAR:AUDIT_ID=00000117&amp;VAR:DATE=20011112&amp;action=UPDATE&amp;creator=factset&amp;DOC_NAME=FAT:FMA_audit_SUMMARY.fat&amp;DISPLAY_STRING=Display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EBITDA&amp;VAR:CHGPERIOD=NA&amp;VAR:FQLFORMULA=FMA_EVAL_EBITDA&amp;VAR:CURRENCY=NA&amp;VAR:P=NA&amp;VAR:V=12.8","45656&amp;VAR:null=.html"}</definedName>
    <definedName name="_2055__FDSAUDITLINK__" hidden="1">{"fdsup://directions/FAT%20Viewer?VAR:PED=LTM&amp;VAR:AUDIT_MODE=SUMMARY&amp;VAR:PERIOD=FIXED&amp;VAR:AUDIT_ID=00000117&amp;VAR:DATE=20011112&amp;action=UPDATE&amp;creator=factset&amp;DOC_NAME=FAT:FMA_audit_SUMMARY.fat&amp;DISPLAY_STRING=Display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EBITDA&amp;VAR:CHGPERIOD=NA&amp;VAR:FQLFORMULA=FMA_EVAL_EBITDA&amp;VAR:CURRENCY=NA&amp;VAR:P=NA&amp;VAR:V=12.8","45656&amp;VAR:null=.html"}</definedName>
    <definedName name="_2056__FDSAUDITLINK__" localSheetId="1" hidden="1">{"fdsup://directions/FAT%20Viewer?VAR:PED=LTM&amp;VAR:AUDIT_MODE=SUMMARY&amp;VAR:PERIOD=FIXED&amp;VAR:AUDIT_ID=00000117&amp;VAR:DATE=20011109&amp;action=UPDATE&amp;creator=factset&amp;DOC_NAME=FAT:FMA_audit_SUMMARY.fat&amp;DISPLAY_STRING=Display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EBITDA&amp;VAR:CHGPERIOD=NA&amp;VAR:FQLFORMULA=FMA_EVAL_EBITDA&amp;VAR:CURRENCY=NA&amp;VAR:P=NA&amp;VAR:V=13.2","72614&amp;VAR:null=.html"}</definedName>
    <definedName name="_2056__FDSAUDITLINK__" hidden="1">{"fdsup://directions/FAT%20Viewer?VAR:PED=LTM&amp;VAR:AUDIT_MODE=SUMMARY&amp;VAR:PERIOD=FIXED&amp;VAR:AUDIT_ID=00000117&amp;VAR:DATE=20011109&amp;action=UPDATE&amp;creator=factset&amp;DOC_NAME=FAT:FMA_audit_SUMMARY.fat&amp;DISPLAY_STRING=Display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EBITDA&amp;VAR:CHGPERIOD=NA&amp;VAR:FQLFORMULA=FMA_EVAL_EBITDA&amp;VAR:CURRENCY=NA&amp;VAR:P=NA&amp;VAR:V=13.2","72614&amp;VAR:null=.html"}</definedName>
    <definedName name="_2057__FDSAUDITLINK__" localSheetId="1" hidden="1">{"fdsup://directions/FAT%20Viewer?VAR:PED=LTM&amp;VAR:AUDIT_MODE=SUMMARY&amp;VAR:PERIOD=FIXED&amp;VAR:AUDIT_ID=00000117&amp;VAR:DATE=20011108&amp;action=UPDATE&amp;creator=factset&amp;DOC_NAME=FAT:FMA_audit_SUMMARY.fat&amp;DISPLAY_STRING=Display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EBITDA&amp;VAR:CHGPERIOD=NA&amp;VAR:FQLFORMULA=FMA_EVAL_EBITDA&amp;VAR:CURRENCY=NA&amp;VAR:P=NA&amp;VAR:V=13.2","48427&amp;VAR:null=.html"}</definedName>
    <definedName name="_2057__FDSAUDITLINK__" hidden="1">{"fdsup://directions/FAT%20Viewer?VAR:PED=LTM&amp;VAR:AUDIT_MODE=SUMMARY&amp;VAR:PERIOD=FIXED&amp;VAR:AUDIT_ID=00000117&amp;VAR:DATE=20011108&amp;action=UPDATE&amp;creator=factset&amp;DOC_NAME=FAT:FMA_audit_SUMMARY.fat&amp;DISPLAY_STRING=Display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EBITDA&amp;VAR:CHGPERIOD=NA&amp;VAR:FQLFORMULA=FMA_EVAL_EBITDA&amp;VAR:CURRENCY=NA&amp;VAR:P=NA&amp;VAR:V=13.2","48427&amp;VAR:null=.html"}</definedName>
    <definedName name="_2058__FDSAUDITLINK__" localSheetId="1" hidden="1">{"fdsup://directions/FAT%20Viewer?VAR:PED=LTM&amp;VAR:AUDIT_MODE=SUMMARY&amp;VAR:PERIOD=FIXED&amp;VAR:AUDIT_ID=00000117&amp;VAR:DATE=20011107&amp;action=UPDATE&amp;creator=factset&amp;DOC_NAME=FAT:FMA_audit_SUMMARY.fat&amp;DISPLAY_STRING=Display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EBITDA&amp;VAR:CHGPERIOD=NA&amp;VAR:FQLFORMULA=FMA_EVAL_EBITDA&amp;VAR:CURRENCY=NA&amp;VAR:P=NA&amp;VAR:V=13.2","24277&amp;VAR:null=.html"}</definedName>
    <definedName name="_2058__FDSAUDITLINK__" hidden="1">{"fdsup://directions/FAT%20Viewer?VAR:PED=LTM&amp;VAR:AUDIT_MODE=SUMMARY&amp;VAR:PERIOD=FIXED&amp;VAR:AUDIT_ID=00000117&amp;VAR:DATE=20011107&amp;action=UPDATE&amp;creator=factset&amp;DOC_NAME=FAT:FMA_audit_SUMMARY.fat&amp;DISPLAY_STRING=Display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EBITDA&amp;VAR:CHGPERIOD=NA&amp;VAR:FQLFORMULA=FMA_EVAL_EBITDA&amp;VAR:CURRENCY=NA&amp;VAR:P=NA&amp;VAR:V=13.2","24277&amp;VAR:null=.html"}</definedName>
    <definedName name="_2059__FDSAUDITLINK__" localSheetId="1" hidden="1">{"fdsup://directions/FAT%20Viewer?VAR:PED=LTM&amp;VAR:AUDIT_MODE=SUMMARY&amp;VAR:PERIOD=FIXED&amp;VAR:AUDIT_ID=00000117&amp;VAR:DATE=20011106&amp;action=UPDATE&amp;creator=factset&amp;DOC_NAME=FAT:FMA_audit_SUMMARY.fat&amp;DISPLAY_STRING=Display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EBITDA&amp;VAR:CHGPERIOD=NA&amp;VAR:FQLFORMULA=FMA_EVAL_EBITDA&amp;VAR:CURRENCY=NA&amp;VAR:P=NA&amp;VAR:V=13.2","47657&amp;VAR:null=.html"}</definedName>
    <definedName name="_2059__FDSAUDITLINK__" hidden="1">{"fdsup://directions/FAT%20Viewer?VAR:PED=LTM&amp;VAR:AUDIT_MODE=SUMMARY&amp;VAR:PERIOD=FIXED&amp;VAR:AUDIT_ID=00000117&amp;VAR:DATE=20011106&amp;action=UPDATE&amp;creator=factset&amp;DOC_NAME=FAT:FMA_audit_SUMMARY.fat&amp;DISPLAY_STRING=Display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EBITDA&amp;VAR:CHGPERIOD=NA&amp;VAR:FQLFORMULA=FMA_EVAL_EBITDA&amp;VAR:CURRENCY=NA&amp;VAR:P=NA&amp;VAR:V=13.2","47657&amp;VAR:null=.html"}</definedName>
    <definedName name="_206__FDSAUDITLINK__" localSheetId="1" hidden="1">{"fdsup://directions/FAT%20Viewer?VAR:PED=LTM&amp;VAR:AUDIT_MODE=SUMMARY&amp;VAR:PERIOD=FIXED&amp;VAR:AUDIT_ID=00000117&amp;VAR:DATE=20090319&amp;action=UPDATE&amp;creator=factset&amp;DOC_NAME=FAT:FMA_audit_SUMMARY.fat&amp;DISPLAY_STRING=Display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EBITDA&amp;VAR:CHGPERIOD=NA&amp;VAR:FQLFORMULA=FMA_EVAL_EBITDA&amp;VAR:CURRENCY=NA&amp;VAR:P=NA&amp;VAR:V=7.49","0100&amp;VAR:null=.html"}</definedName>
    <definedName name="_206__FDSAUDITLINK__" hidden="1">{"fdsup://directions/FAT%20Viewer?VAR:PED=LTM&amp;VAR:AUDIT_MODE=SUMMARY&amp;VAR:PERIOD=FIXED&amp;VAR:AUDIT_ID=00000117&amp;VAR:DATE=20090319&amp;action=UPDATE&amp;creator=factset&amp;DOC_NAME=FAT:FMA_audit_SUMMARY.fat&amp;DISPLAY_STRING=Display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EBITDA&amp;VAR:CHGPERIOD=NA&amp;VAR:FQLFORMULA=FMA_EVAL_EBITDA&amp;VAR:CURRENCY=NA&amp;VAR:P=NA&amp;VAR:V=7.49","0100&amp;VAR:null=.html"}</definedName>
    <definedName name="_2060__FDSAUDITLINK__" localSheetId="1" hidden="1">{"fdsup://directions/FAT%20Viewer?VAR:PED=LTM&amp;VAR:AUDIT_MODE=SUMMARY&amp;VAR:PERIOD=FIXED&amp;VAR:AUDIT_ID=00000117&amp;VAR:DATE=20011105&amp;action=UPDATE&amp;creator=factset&amp;DOC_NAME=FAT:FMA_audit_SUMMARY.fat&amp;DISPLAY_STRING=Display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EBITDA&amp;VAR:CHGPERIOD=NA&amp;VAR:FQLFORMULA=FMA_EVAL_EBITDA&amp;VAR:CURRENCY=NA&amp;VAR:P=NA&amp;VAR:V=13.1","08779&amp;VAR:null=.html"}</definedName>
    <definedName name="_2060__FDSAUDITLINK__" hidden="1">{"fdsup://directions/FAT%20Viewer?VAR:PED=LTM&amp;VAR:AUDIT_MODE=SUMMARY&amp;VAR:PERIOD=FIXED&amp;VAR:AUDIT_ID=00000117&amp;VAR:DATE=20011105&amp;action=UPDATE&amp;creator=factset&amp;DOC_NAME=FAT:FMA_audit_SUMMARY.fat&amp;DISPLAY_STRING=Display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EBITDA&amp;VAR:CHGPERIOD=NA&amp;VAR:FQLFORMULA=FMA_EVAL_EBITDA&amp;VAR:CURRENCY=NA&amp;VAR:P=NA&amp;VAR:V=13.1","08779&amp;VAR:null=.html"}</definedName>
    <definedName name="_2061__FDSAUDITLINK__" localSheetId="1" hidden="1">{"fdsup://directions/FAT%20Viewer?VAR:PED=LTM&amp;VAR:AUDIT_MODE=SUMMARY&amp;VAR:PERIOD=FIXED&amp;VAR:AUDIT_ID=00000117&amp;VAR:DATE=20011102&amp;action=UPDATE&amp;creator=factset&amp;DOC_NAME=FAT:FMA_audit_SUMMARY.fat&amp;DISPLAY_STRING=Display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EBITDA&amp;VAR:CHGPERIOD=NA&amp;VAR:FQLFORMULA=FMA_EVAL_EBITDA&amp;VAR:CURRENCY=NA&amp;VAR:P=NA&amp;VAR:V=12.9","92889&amp;VAR:null=.html"}</definedName>
    <definedName name="_2061__FDSAUDITLINK__" hidden="1">{"fdsup://directions/FAT%20Viewer?VAR:PED=LTM&amp;VAR:AUDIT_MODE=SUMMARY&amp;VAR:PERIOD=FIXED&amp;VAR:AUDIT_ID=00000117&amp;VAR:DATE=20011102&amp;action=UPDATE&amp;creator=factset&amp;DOC_NAME=FAT:FMA_audit_SUMMARY.fat&amp;DISPLAY_STRING=Display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EBITDA&amp;VAR:CHGPERIOD=NA&amp;VAR:FQLFORMULA=FMA_EVAL_EBITDA&amp;VAR:CURRENCY=NA&amp;VAR:P=NA&amp;VAR:V=12.9","92889&amp;VAR:null=.html"}</definedName>
    <definedName name="_2062__FDSAUDITLINK__" localSheetId="1" hidden="1">{"fdsup://directions/FAT%20Viewer?VAR:PED=LTM&amp;VAR:AUDIT_MODE=SUMMARY&amp;VAR:PERIOD=FIXED&amp;VAR:AUDIT_ID=00000117&amp;VAR:DATE=20011101&amp;action=UPDATE&amp;creator=factset&amp;DOC_NAME=FAT:FMA_audit_SUMMARY.fat&amp;DISPLAY_STRING=Display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EBITDA&amp;VAR:CHGPERIOD=NA&amp;VAR:FQLFORMULA=FMA_EVAL_EBITDA&amp;VAR:CURRENCY=NA&amp;VAR:P=NA&amp;VAR:V=12.9","76920&amp;VAR:null=.html"}</definedName>
    <definedName name="_2062__FDSAUDITLINK__" hidden="1">{"fdsup://directions/FAT%20Viewer?VAR:PED=LTM&amp;VAR:AUDIT_MODE=SUMMARY&amp;VAR:PERIOD=FIXED&amp;VAR:AUDIT_ID=00000117&amp;VAR:DATE=20011101&amp;action=UPDATE&amp;creator=factset&amp;DOC_NAME=FAT:FMA_audit_SUMMARY.fat&amp;DISPLAY_STRING=Display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EBITDA&amp;VAR:CHGPERIOD=NA&amp;VAR:FQLFORMULA=FMA_EVAL_EBITDA&amp;VAR:CURRENCY=NA&amp;VAR:P=NA&amp;VAR:V=12.9","76920&amp;VAR:null=.html"}</definedName>
    <definedName name="_2063__FDSAUDITLINK__" localSheetId="1" hidden="1">{"fdsup://directions/FAT%20Viewer?VAR:PED=LTM&amp;VAR:AUDIT_MODE=SUMMARY&amp;VAR:PERIOD=FIXED&amp;VAR:AUDIT_ID=00000117&amp;VAR:DATE=20011031&amp;action=UPDATE&amp;creator=factset&amp;DOC_NAME=FAT:FMA_audit_SUMMARY.fat&amp;DISPLAY_STRING=Display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EBITDA&amp;VAR:CHGPERIOD=NA&amp;VAR:FQLFORMULA=FMA_EVAL_EBITDA&amp;VAR:CURRENCY=NA&amp;VAR:P=NA&amp;VAR:V=12.7","64459&amp;VAR:null=.html"}</definedName>
    <definedName name="_2063__FDSAUDITLINK__" hidden="1">{"fdsup://directions/FAT%20Viewer?VAR:PED=LTM&amp;VAR:AUDIT_MODE=SUMMARY&amp;VAR:PERIOD=FIXED&amp;VAR:AUDIT_ID=00000117&amp;VAR:DATE=20011031&amp;action=UPDATE&amp;creator=factset&amp;DOC_NAME=FAT:FMA_audit_SUMMARY.fat&amp;DISPLAY_STRING=Display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EBITDA&amp;VAR:CHGPERIOD=NA&amp;VAR:FQLFORMULA=FMA_EVAL_EBITDA&amp;VAR:CURRENCY=NA&amp;VAR:P=NA&amp;VAR:V=12.7","64459&amp;VAR:null=.html"}</definedName>
    <definedName name="_2064__FDSAUDITLINK__" localSheetId="1" hidden="1">{"fdsup://directions/FAT%20Viewer?VAR:PED=LTM&amp;VAR:AUDIT_MODE=SUMMARY&amp;VAR:PERIOD=FIXED&amp;VAR:AUDIT_ID=00000117&amp;VAR:DATE=20011030&amp;action=UPDATE&amp;creator=factset&amp;DOC_NAME=FAT:FMA_audit_SUMMARY.fat&amp;DISPLAY_STRING=Display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EBITDA&amp;VAR:CHGPERIOD=NA&amp;VAR:FQLFORMULA=FMA_EVAL_EBITDA&amp;VAR:CURRENCY=NA&amp;VAR:P=NA&amp;VAR:V=12.7","57606&amp;VAR:null=.html"}</definedName>
    <definedName name="_2064__FDSAUDITLINK__" hidden="1">{"fdsup://directions/FAT%20Viewer?VAR:PED=LTM&amp;VAR:AUDIT_MODE=SUMMARY&amp;VAR:PERIOD=FIXED&amp;VAR:AUDIT_ID=00000117&amp;VAR:DATE=20011030&amp;action=UPDATE&amp;creator=factset&amp;DOC_NAME=FAT:FMA_audit_SUMMARY.fat&amp;DISPLAY_STRING=Display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EBITDA&amp;VAR:CHGPERIOD=NA&amp;VAR:FQLFORMULA=FMA_EVAL_EBITDA&amp;VAR:CURRENCY=NA&amp;VAR:P=NA&amp;VAR:V=12.7","57606&amp;VAR:null=.html"}</definedName>
    <definedName name="_2065__FDSAUDITLINK__" localSheetId="1" hidden="1">{"fdsup://directions/FAT%20Viewer?VAR:PED=LTM&amp;VAR:AUDIT_MODE=SUMMARY&amp;VAR:PERIOD=FIXED&amp;VAR:AUDIT_ID=00000117&amp;VAR:DATE=20011029&amp;action=UPDATE&amp;creator=factset&amp;DOC_NAME=FAT:FMA_audit_SUMMARY.fat&amp;DISPLAY_STRING=Display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EBITDA&amp;VAR:CHGPERIOD=NA&amp;VAR:FQLFORMULA=FMA_EVAL_EBITDA&amp;VAR:CURRENCY=NA&amp;VAR:P=NA&amp;VAR:V=12.9","27270&amp;VAR:null=.html"}</definedName>
    <definedName name="_2065__FDSAUDITLINK__" hidden="1">{"fdsup://directions/FAT%20Viewer?VAR:PED=LTM&amp;VAR:AUDIT_MODE=SUMMARY&amp;VAR:PERIOD=FIXED&amp;VAR:AUDIT_ID=00000117&amp;VAR:DATE=20011029&amp;action=UPDATE&amp;creator=factset&amp;DOC_NAME=FAT:FMA_audit_SUMMARY.fat&amp;DISPLAY_STRING=Display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EBITDA&amp;VAR:CHGPERIOD=NA&amp;VAR:FQLFORMULA=FMA_EVAL_EBITDA&amp;VAR:CURRENCY=NA&amp;VAR:P=NA&amp;VAR:V=12.9","27270&amp;VAR:null=.html"}</definedName>
    <definedName name="_2066__FDSAUDITLINK__" localSheetId="1" hidden="1">{"fdsup://directions/FAT%20Viewer?VAR:PED=LTM&amp;VAR:AUDIT_MODE=SUMMARY&amp;VAR:PERIOD=FIXED&amp;VAR:AUDIT_ID=00000117&amp;VAR:DATE=20011026&amp;action=UPDATE&amp;creator=factset&amp;DOC_NAME=FAT:FMA_audit_SUMMARY.fat&amp;DISPLAY_STRING=Display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EBITDA&amp;VAR:CHGPERIOD=NA&amp;VAR:FQLFORMULA=FMA_EVAL_EBITDA&amp;VAR:CURRENCY=NA&amp;VAR:P=NA&amp;VAR:V=13.1","39949&amp;VAR:null=.html"}</definedName>
    <definedName name="_2066__FDSAUDITLINK__" hidden="1">{"fdsup://directions/FAT%20Viewer?VAR:PED=LTM&amp;VAR:AUDIT_MODE=SUMMARY&amp;VAR:PERIOD=FIXED&amp;VAR:AUDIT_ID=00000117&amp;VAR:DATE=20011026&amp;action=UPDATE&amp;creator=factset&amp;DOC_NAME=FAT:FMA_audit_SUMMARY.fat&amp;DISPLAY_STRING=Display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EBITDA&amp;VAR:CHGPERIOD=NA&amp;VAR:FQLFORMULA=FMA_EVAL_EBITDA&amp;VAR:CURRENCY=NA&amp;VAR:P=NA&amp;VAR:V=13.1","39949&amp;VAR:null=.html"}</definedName>
    <definedName name="_2067__FDSAUDITLINK__" localSheetId="1" hidden="1">{"fdsup://directions/FAT%20Viewer?VAR:PED=LTM&amp;VAR:AUDIT_MODE=SUMMARY&amp;VAR:PERIOD=FIXED&amp;VAR:AUDIT_ID=00000117&amp;VAR:DATE=20011025&amp;action=UPDATE&amp;creator=factset&amp;DOC_NAME=FAT:FMA_audit_SUMMARY.fat&amp;DISPLAY_STRING=Display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EBITDA&amp;VAR:CHGPERIOD=NA&amp;VAR:FQLFORMULA=FMA_EVAL_EBITDA&amp;VAR:CURRENCY=NA&amp;VAR:P=NA&amp;VAR:V=13.1","04315&amp;VAR:null=.html"}</definedName>
    <definedName name="_2067__FDSAUDITLINK__" hidden="1">{"fdsup://directions/FAT%20Viewer?VAR:PED=LTM&amp;VAR:AUDIT_MODE=SUMMARY&amp;VAR:PERIOD=FIXED&amp;VAR:AUDIT_ID=00000117&amp;VAR:DATE=20011025&amp;action=UPDATE&amp;creator=factset&amp;DOC_NAME=FAT:FMA_audit_SUMMARY.fat&amp;DISPLAY_STRING=Display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EBITDA&amp;VAR:CHGPERIOD=NA&amp;VAR:FQLFORMULA=FMA_EVAL_EBITDA&amp;VAR:CURRENCY=NA&amp;VAR:P=NA&amp;VAR:V=13.1","04315&amp;VAR:null=.html"}</definedName>
    <definedName name="_2068__FDSAUDITLINK__" localSheetId="1" hidden="1">{"fdsup://directions/FAT%20Viewer?VAR:PED=LTM&amp;VAR:AUDIT_MODE=SUMMARY&amp;VAR:PERIOD=FIXED&amp;VAR:AUDIT_ID=00000117&amp;VAR:DATE=20011024&amp;action=UPDATE&amp;creator=factset&amp;DOC_NAME=FAT:FMA_audit_SUMMARY.fat&amp;DISPLAY_STRING=Display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EBITDA&amp;VAR:CHGPERIOD=NA&amp;VAR:FQLFORMULA=FMA_EVAL_EBITDA&amp;VAR:CURRENCY=NA&amp;VAR:P=NA&amp;VAR:V=12.9","79238&amp;VAR:null=.html"}</definedName>
    <definedName name="_2068__FDSAUDITLINK__" hidden="1">{"fdsup://directions/FAT%20Viewer?VAR:PED=LTM&amp;VAR:AUDIT_MODE=SUMMARY&amp;VAR:PERIOD=FIXED&amp;VAR:AUDIT_ID=00000117&amp;VAR:DATE=20011024&amp;action=UPDATE&amp;creator=factset&amp;DOC_NAME=FAT:FMA_audit_SUMMARY.fat&amp;DISPLAY_STRING=Display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EBITDA&amp;VAR:CHGPERIOD=NA&amp;VAR:FQLFORMULA=FMA_EVAL_EBITDA&amp;VAR:CURRENCY=NA&amp;VAR:P=NA&amp;VAR:V=12.9","79238&amp;VAR:null=.html"}</definedName>
    <definedName name="_2069__FDSAUDITLINK__" localSheetId="1" hidden="1">{"fdsup://directions/FAT%20Viewer?VAR:PED=LTM&amp;VAR:AUDIT_MODE=SUMMARY&amp;VAR:PERIOD=FIXED&amp;VAR:AUDIT_ID=00000117&amp;VAR:DATE=20011023&amp;action=UPDATE&amp;creator=factset&amp;DOC_NAME=FAT:FMA_audit_SUMMARY.fat&amp;DISPLAY_STRING=Display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EBITDA&amp;VAR:CHGPERIOD=NA&amp;VAR:FQLFORMULA=FMA_EVAL_EBITDA&amp;VAR:CURRENCY=NA&amp;VAR:P=NA&amp;VAR:V=12.9","70646&amp;VAR:null=.html"}</definedName>
    <definedName name="_2069__FDSAUDITLINK__" hidden="1">{"fdsup://directions/FAT%20Viewer?VAR:PED=LTM&amp;VAR:AUDIT_MODE=SUMMARY&amp;VAR:PERIOD=FIXED&amp;VAR:AUDIT_ID=00000117&amp;VAR:DATE=20011023&amp;action=UPDATE&amp;creator=factset&amp;DOC_NAME=FAT:FMA_audit_SUMMARY.fat&amp;DISPLAY_STRING=Display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EBITDA&amp;VAR:CHGPERIOD=NA&amp;VAR:FQLFORMULA=FMA_EVAL_EBITDA&amp;VAR:CURRENCY=NA&amp;VAR:P=NA&amp;VAR:V=12.9","70646&amp;VAR:null=.html"}</definedName>
    <definedName name="_207__FDSAUDITLINK__" localSheetId="1" hidden="1">{"fdsup://directions/FAT%20Viewer?VAR:PED=LTM&amp;VAR:AUDIT_MODE=SUMMARY&amp;VAR:PERIOD=FIXED&amp;VAR:AUDIT_ID=00000117&amp;VAR:DATE=20090318&amp;action=UPDATE&amp;creator=factset&amp;DOC_NAME=FAT:FMA_audit_SUMMARY.fat&amp;DISPLAY_STRING=Display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EBITDA&amp;VAR:CHGPERIOD=NA&amp;VAR:FQLFORMULA=FMA_EVAL_EBITDA&amp;VAR:CURRENCY=NA&amp;VAR:P=NA&amp;VAR:V=7.52","4772&amp;VAR:null=.html"}</definedName>
    <definedName name="_207__FDSAUDITLINK__" hidden="1">{"fdsup://directions/FAT%20Viewer?VAR:PED=LTM&amp;VAR:AUDIT_MODE=SUMMARY&amp;VAR:PERIOD=FIXED&amp;VAR:AUDIT_ID=00000117&amp;VAR:DATE=20090318&amp;action=UPDATE&amp;creator=factset&amp;DOC_NAME=FAT:FMA_audit_SUMMARY.fat&amp;DISPLAY_STRING=Display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EBITDA&amp;VAR:CHGPERIOD=NA&amp;VAR:FQLFORMULA=FMA_EVAL_EBITDA&amp;VAR:CURRENCY=NA&amp;VAR:P=NA&amp;VAR:V=7.52","4772&amp;VAR:null=.html"}</definedName>
    <definedName name="_2070__FDSAUDITLINK__" localSheetId="1" hidden="1">{"fdsup://directions/FAT%20Viewer?VAR:PED=LTM&amp;VAR:AUDIT_MODE=SUMMARY&amp;VAR:PERIOD=FIXED&amp;VAR:AUDIT_ID=00000117&amp;VAR:DATE=20011022&amp;action=UPDATE&amp;creator=factset&amp;DOC_NAME=FAT:FMA_audit_SUMMARY.fat&amp;DISPLAY_STRING=Display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EBITDA&amp;VAR:CHGPERIOD=NA&amp;VAR:FQLFORMULA=FMA_EVAL_EBITDA&amp;VAR:CURRENCY=NA&amp;VAR:P=NA&amp;VAR:V=13.0","30304&amp;VAR:null=.html"}</definedName>
    <definedName name="_2070__FDSAUDITLINK__" hidden="1">{"fdsup://directions/FAT%20Viewer?VAR:PED=LTM&amp;VAR:AUDIT_MODE=SUMMARY&amp;VAR:PERIOD=FIXED&amp;VAR:AUDIT_ID=00000117&amp;VAR:DATE=20011022&amp;action=UPDATE&amp;creator=factset&amp;DOC_NAME=FAT:FMA_audit_SUMMARY.fat&amp;DISPLAY_STRING=Display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EBITDA&amp;VAR:CHGPERIOD=NA&amp;VAR:FQLFORMULA=FMA_EVAL_EBITDA&amp;VAR:CURRENCY=NA&amp;VAR:P=NA&amp;VAR:V=13.0","30304&amp;VAR:null=.html"}</definedName>
    <definedName name="_2071__FDSAUDITLINK__" localSheetId="1" hidden="1">{"fdsup://directions/FAT%20Viewer?VAR:PED=LTM&amp;VAR:AUDIT_MODE=SUMMARY&amp;VAR:PERIOD=FIXED&amp;VAR:AUDIT_ID=00000117&amp;VAR:DATE=20011019&amp;action=UPDATE&amp;creator=factset&amp;DOC_NAME=FAT:FMA_audit_SUMMARY.fat&amp;DISPLAY_STRING=Display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EBITDA&amp;VAR:CHGPERIOD=NA&amp;VAR:FQLFORMULA=FMA_EVAL_EBITDA&amp;VAR:CURRENCY=NA&amp;VAR:P=NA&amp;VAR:V=12.9","09962&amp;VAR:null=.html"}</definedName>
    <definedName name="_2071__FDSAUDITLINK__" hidden="1">{"fdsup://directions/FAT%20Viewer?VAR:PED=LTM&amp;VAR:AUDIT_MODE=SUMMARY&amp;VAR:PERIOD=FIXED&amp;VAR:AUDIT_ID=00000117&amp;VAR:DATE=20011019&amp;action=UPDATE&amp;creator=factset&amp;DOC_NAME=FAT:FMA_audit_SUMMARY.fat&amp;DISPLAY_STRING=Display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EBITDA&amp;VAR:CHGPERIOD=NA&amp;VAR:FQLFORMULA=FMA_EVAL_EBITDA&amp;VAR:CURRENCY=NA&amp;VAR:P=NA&amp;VAR:V=12.9","09962&amp;VAR:null=.html"}</definedName>
    <definedName name="_2072__FDSAUDITLINK__" localSheetId="1" hidden="1">{"fdsup://directions/FAT%20Viewer?VAR:PED=LTM&amp;VAR:AUDIT_MODE=SUMMARY&amp;VAR:PERIOD=FIXED&amp;VAR:AUDIT_ID=00000117&amp;VAR:DATE=20011018&amp;action=UPDATE&amp;creator=factset&amp;DOC_NAME=FAT:FMA_audit_SUMMARY.fat&amp;DISPLAY_STRING=Display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EBITDA&amp;VAR:CHGPERIOD=NA&amp;VAR:FQLFORMULA=FMA_EVAL_EBITDA&amp;VAR:CURRENCY=NA&amp;VAR:P=NA&amp;VAR:V=12.8","39004&amp;VAR:null=.html"}</definedName>
    <definedName name="_2072__FDSAUDITLINK__" hidden="1">{"fdsup://directions/FAT%20Viewer?VAR:PED=LTM&amp;VAR:AUDIT_MODE=SUMMARY&amp;VAR:PERIOD=FIXED&amp;VAR:AUDIT_ID=00000117&amp;VAR:DATE=20011018&amp;action=UPDATE&amp;creator=factset&amp;DOC_NAME=FAT:FMA_audit_SUMMARY.fat&amp;DISPLAY_STRING=Display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EBITDA&amp;VAR:CHGPERIOD=NA&amp;VAR:FQLFORMULA=FMA_EVAL_EBITDA&amp;VAR:CURRENCY=NA&amp;VAR:P=NA&amp;VAR:V=12.8","39004&amp;VAR:null=.html"}</definedName>
    <definedName name="_2073__FDSAUDITLINK__" localSheetId="1" hidden="1">{"fdsup://directions/FAT%20Viewer?VAR:PED=LTM&amp;VAR:AUDIT_MODE=SUMMARY&amp;VAR:PERIOD=FIXED&amp;VAR:AUDIT_ID=00000117&amp;VAR:DATE=20011017&amp;action=UPDATE&amp;creator=factset&amp;DOC_NAME=FAT:FMA_audit_SUMMARY.fat&amp;DISPLAY_STRING=Display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EBITDA&amp;VAR:CHGPERIOD=NA&amp;VAR:FQLFORMULA=FMA_EVAL_EBITDA&amp;VAR:CURRENCY=NA&amp;VAR:P=NA&amp;VAR:V=12.8","98355&amp;VAR:null=.html"}</definedName>
    <definedName name="_2073__FDSAUDITLINK__" hidden="1">{"fdsup://directions/FAT%20Viewer?VAR:PED=LTM&amp;VAR:AUDIT_MODE=SUMMARY&amp;VAR:PERIOD=FIXED&amp;VAR:AUDIT_ID=00000117&amp;VAR:DATE=20011017&amp;action=UPDATE&amp;creator=factset&amp;DOC_NAME=FAT:FMA_audit_SUMMARY.fat&amp;DISPLAY_STRING=Display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EBITDA&amp;VAR:CHGPERIOD=NA&amp;VAR:FQLFORMULA=FMA_EVAL_EBITDA&amp;VAR:CURRENCY=NA&amp;VAR:P=NA&amp;VAR:V=12.8","98355&amp;VAR:null=.html"}</definedName>
    <definedName name="_2074__FDSAUDITLINK__" localSheetId="1" hidden="1">{"fdsup://directions/FAT%20Viewer?VAR:PED=LTM&amp;VAR:AUDIT_MODE=SUMMARY&amp;VAR:PERIOD=FIXED&amp;VAR:AUDIT_ID=00000117&amp;VAR:DATE=20011016&amp;action=UPDATE&amp;creator=factset&amp;DOC_NAME=FAT:FMA_audit_SUMMARY.fat&amp;DISPLAY_STRING=Display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EBITDA&amp;VAR:CHGPERIOD=NA&amp;VAR:FQLFORMULA=FMA_EVAL_EBITDA&amp;VAR:CURRENCY=NA&amp;VAR:P=NA&amp;VAR:V=13.0","83943&amp;VAR:null=.html"}</definedName>
    <definedName name="_2074__FDSAUDITLINK__" hidden="1">{"fdsup://directions/FAT%20Viewer?VAR:PED=LTM&amp;VAR:AUDIT_MODE=SUMMARY&amp;VAR:PERIOD=FIXED&amp;VAR:AUDIT_ID=00000117&amp;VAR:DATE=20011016&amp;action=UPDATE&amp;creator=factset&amp;DOC_NAME=FAT:FMA_audit_SUMMARY.fat&amp;DISPLAY_STRING=Display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EBITDA&amp;VAR:CHGPERIOD=NA&amp;VAR:FQLFORMULA=FMA_EVAL_EBITDA&amp;VAR:CURRENCY=NA&amp;VAR:P=NA&amp;VAR:V=13.0","83943&amp;VAR:null=.html"}</definedName>
    <definedName name="_2075__FDSAUDITLINK__" localSheetId="1" hidden="1">{"fdsup://directions/FAT%20Viewer?VAR:PED=LTM&amp;VAR:AUDIT_MODE=SUMMARY&amp;VAR:PERIOD=FIXED&amp;VAR:AUDIT_ID=00000117&amp;VAR:DATE=20011015&amp;action=UPDATE&amp;creator=factset&amp;DOC_NAME=FAT:FMA_audit_SUMMARY.fat&amp;DISPLAY_STRING=Display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EBITDA&amp;VAR:CHGPERIOD=NA&amp;VAR:FQLFORMULA=FMA_EVAL_EBITDA&amp;VAR:CURRENCY=NA&amp;VAR:P=NA&amp;VAR:V=13.0","37493&amp;VAR:null=.html"}</definedName>
    <definedName name="_2075__FDSAUDITLINK__" hidden="1">{"fdsup://directions/FAT%20Viewer?VAR:PED=LTM&amp;VAR:AUDIT_MODE=SUMMARY&amp;VAR:PERIOD=FIXED&amp;VAR:AUDIT_ID=00000117&amp;VAR:DATE=20011015&amp;action=UPDATE&amp;creator=factset&amp;DOC_NAME=FAT:FMA_audit_SUMMARY.fat&amp;DISPLAY_STRING=Display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EBITDA&amp;VAR:CHGPERIOD=NA&amp;VAR:FQLFORMULA=FMA_EVAL_EBITDA&amp;VAR:CURRENCY=NA&amp;VAR:P=NA&amp;VAR:V=13.0","37493&amp;VAR:null=.html"}</definedName>
    <definedName name="_2076__FDSAUDITLINK__" localSheetId="1" hidden="1">{"fdsup://directions/FAT%20Viewer?VAR:PED=LTM&amp;VAR:AUDIT_MODE=SUMMARY&amp;VAR:PERIOD=FIXED&amp;VAR:AUDIT_ID=00000117&amp;VAR:DATE=20011012&amp;action=UPDATE&amp;creator=factset&amp;DOC_NAME=FAT:FMA_audit_SUMMARY.fat&amp;DISPLAY_STRING=Display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EBITDA&amp;VAR:CHGPERIOD=NA&amp;VAR:FQLFORMULA=FMA_EVAL_EBITDA&amp;VAR:CURRENCY=NA&amp;VAR:P=NA&amp;VAR:V=12.9","80955&amp;VAR:null=.html"}</definedName>
    <definedName name="_2076__FDSAUDITLINK__" hidden="1">{"fdsup://directions/FAT%20Viewer?VAR:PED=LTM&amp;VAR:AUDIT_MODE=SUMMARY&amp;VAR:PERIOD=FIXED&amp;VAR:AUDIT_ID=00000117&amp;VAR:DATE=20011012&amp;action=UPDATE&amp;creator=factset&amp;DOC_NAME=FAT:FMA_audit_SUMMARY.fat&amp;DISPLAY_STRING=Display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EBITDA&amp;VAR:CHGPERIOD=NA&amp;VAR:FQLFORMULA=FMA_EVAL_EBITDA&amp;VAR:CURRENCY=NA&amp;VAR:P=NA&amp;VAR:V=12.9","80955&amp;VAR:null=.html"}</definedName>
    <definedName name="_2077__FDSAUDITLINK__" localSheetId="1" hidden="1">{"fdsup://directions/FAT%20Viewer?VAR:PED=LTM&amp;VAR:AUDIT_MODE=SUMMARY&amp;VAR:PERIOD=FIXED&amp;VAR:AUDIT_ID=00000117&amp;VAR:DATE=20011011&amp;action=UPDATE&amp;creator=factset&amp;DOC_NAME=FAT:FMA_audit_SUMMARY.fat&amp;DISPLAY_STRING=Display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EBITDA&amp;VAR:CHGPERIOD=NA&amp;VAR:FQLFORMULA=FMA_EVAL_EBITDA&amp;VAR:CURRENCY=NA&amp;VAR:P=NA&amp;VAR:V=13.0","18545&amp;VAR:null=.html"}</definedName>
    <definedName name="_2077__FDSAUDITLINK__" hidden="1">{"fdsup://directions/FAT%20Viewer?VAR:PED=LTM&amp;VAR:AUDIT_MODE=SUMMARY&amp;VAR:PERIOD=FIXED&amp;VAR:AUDIT_ID=00000117&amp;VAR:DATE=20011011&amp;action=UPDATE&amp;creator=factset&amp;DOC_NAME=FAT:FMA_audit_SUMMARY.fat&amp;DISPLAY_STRING=Display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EBITDA&amp;VAR:CHGPERIOD=NA&amp;VAR:FQLFORMULA=FMA_EVAL_EBITDA&amp;VAR:CURRENCY=NA&amp;VAR:P=NA&amp;VAR:V=13.0","18545&amp;VAR:null=.html"}</definedName>
    <definedName name="_2078__FDSAUDITLINK__" localSheetId="1" hidden="1">{"fdsup://directions/FAT%20Viewer?VAR:PED=LTM&amp;VAR:AUDIT_MODE=SUMMARY&amp;VAR:PERIOD=FIXED&amp;VAR:AUDIT_ID=00000117&amp;VAR:DATE=20011010&amp;action=UPDATE&amp;creator=factset&amp;DOC_NAME=FAT:FMA_audit_SUMMARY.fat&amp;DISPLAY_STRING=Display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EBITDA&amp;VAR:CHGPERIOD=NA&amp;VAR:FQLFORMULA=FMA_EVAL_EBITDA&amp;VAR:CURRENCY=NA&amp;VAR:P=NA&amp;VAR:V=12.8","88412&amp;VAR:null=.html"}</definedName>
    <definedName name="_2078__FDSAUDITLINK__" hidden="1">{"fdsup://directions/FAT%20Viewer?VAR:PED=LTM&amp;VAR:AUDIT_MODE=SUMMARY&amp;VAR:PERIOD=FIXED&amp;VAR:AUDIT_ID=00000117&amp;VAR:DATE=20011010&amp;action=UPDATE&amp;creator=factset&amp;DOC_NAME=FAT:FMA_audit_SUMMARY.fat&amp;DISPLAY_STRING=Display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EBITDA&amp;VAR:CHGPERIOD=NA&amp;VAR:FQLFORMULA=FMA_EVAL_EBITDA&amp;VAR:CURRENCY=NA&amp;VAR:P=NA&amp;VAR:V=12.8","88412&amp;VAR:null=.html"}</definedName>
    <definedName name="_2079__FDSAUDITLINK__" localSheetId="1" hidden="1">{"fdsup://directions/FAT%20Viewer?VAR:PED=LTM&amp;VAR:AUDIT_MODE=SUMMARY&amp;VAR:PERIOD=FIXED&amp;VAR:AUDIT_ID=00000117&amp;VAR:DATE=20011009&amp;action=UPDATE&amp;creator=factset&amp;DOC_NAME=FAT:FMA_audit_SUMMARY.fat&amp;DISPLAY_STRING=Display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EBITDA&amp;VAR:CHGPERIOD=NA&amp;VAR:FQLFORMULA=FMA_EVAL_EBITDA&amp;VAR:CURRENCY=NA&amp;VAR:P=NA&amp;VAR:V=12.6","76157&amp;VAR:null=.html"}</definedName>
    <definedName name="_2079__FDSAUDITLINK__" hidden="1">{"fdsup://directions/FAT%20Viewer?VAR:PED=LTM&amp;VAR:AUDIT_MODE=SUMMARY&amp;VAR:PERIOD=FIXED&amp;VAR:AUDIT_ID=00000117&amp;VAR:DATE=20011009&amp;action=UPDATE&amp;creator=factset&amp;DOC_NAME=FAT:FMA_audit_SUMMARY.fat&amp;DISPLAY_STRING=Display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EBITDA&amp;VAR:CHGPERIOD=NA&amp;VAR:FQLFORMULA=FMA_EVAL_EBITDA&amp;VAR:CURRENCY=NA&amp;VAR:P=NA&amp;VAR:V=12.6","76157&amp;VAR:null=.html"}</definedName>
    <definedName name="_208__FDSAUDITLINK__" localSheetId="1" hidden="1">{"fdsup://directions/FAT%20Viewer?VAR:PED=LTM&amp;VAR:AUDIT_MODE=SUMMARY&amp;VAR:PERIOD=FIXED&amp;VAR:AUDIT_ID=00000117&amp;VAR:DATE=20090317&amp;action=UPDATE&amp;creator=factset&amp;DOC_NAME=FAT:FMA_audit_SUMMARY.fat&amp;DISPLAY_STRING=Display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EBITDA&amp;VAR:CHGPERIOD=NA&amp;VAR:FQLFORMULA=FMA_EVAL_EBITDA&amp;VAR:CURRENCY=NA&amp;VAR:P=NA&amp;VAR:V=7.45","5988&amp;VAR:null=.html"}</definedName>
    <definedName name="_208__FDSAUDITLINK__" hidden="1">{"fdsup://directions/FAT%20Viewer?VAR:PED=LTM&amp;VAR:AUDIT_MODE=SUMMARY&amp;VAR:PERIOD=FIXED&amp;VAR:AUDIT_ID=00000117&amp;VAR:DATE=20090317&amp;action=UPDATE&amp;creator=factset&amp;DOC_NAME=FAT:FMA_audit_SUMMARY.fat&amp;DISPLAY_STRING=Display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EBITDA&amp;VAR:CHGPERIOD=NA&amp;VAR:FQLFORMULA=FMA_EVAL_EBITDA&amp;VAR:CURRENCY=NA&amp;VAR:P=NA&amp;VAR:V=7.45","5988&amp;VAR:null=.html"}</definedName>
    <definedName name="_2080__FDSAUDITLINK__" localSheetId="1" hidden="1">{"fdsup://directions/FAT%20Viewer?VAR:PED=LTM&amp;VAR:AUDIT_MODE=SUMMARY&amp;VAR:PERIOD=FIXED&amp;VAR:AUDIT_ID=00000117&amp;VAR:DATE=20011008&amp;action=UPDATE&amp;creator=factset&amp;DOC_NAME=FAT:FMA_audit_SUMMARY.fat&amp;DISPLAY_STRING=Display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EBITDA&amp;VAR:CHGPERIOD=NA&amp;VAR:FQLFORMULA=FMA_EVAL_EBITDA&amp;VAR:CURRENCY=NA&amp;VAR:P=NA&amp;VAR:V=12.7","26367&amp;VAR:null=.html"}</definedName>
    <definedName name="_2080__FDSAUDITLINK__" hidden="1">{"fdsup://directions/FAT%20Viewer?VAR:PED=LTM&amp;VAR:AUDIT_MODE=SUMMARY&amp;VAR:PERIOD=FIXED&amp;VAR:AUDIT_ID=00000117&amp;VAR:DATE=20011008&amp;action=UPDATE&amp;creator=factset&amp;DOC_NAME=FAT:FMA_audit_SUMMARY.fat&amp;DISPLAY_STRING=Display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EBITDA&amp;VAR:CHGPERIOD=NA&amp;VAR:FQLFORMULA=FMA_EVAL_EBITDA&amp;VAR:CURRENCY=NA&amp;VAR:P=NA&amp;VAR:V=12.7","26367&amp;VAR:null=.html"}</definedName>
    <definedName name="_2081__FDSAUDITLINK__" localSheetId="1" hidden="1">{"fdsup://directions/FAT%20Viewer?VAR:PED=LTM&amp;VAR:AUDIT_MODE=SUMMARY&amp;VAR:PERIOD=FIXED&amp;VAR:AUDIT_ID=00000117&amp;VAR:DATE=20011005&amp;action=UPDATE&amp;creator=factset&amp;DOC_NAME=FAT:FMA_audit_SUMMARY.fat&amp;DISPLAY_STRING=Display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EBITDA&amp;VAR:CHGPERIOD=NA&amp;VAR:FQLFORMULA=FMA_EVAL_EBITDA&amp;VAR:CURRENCY=NA&amp;VAR:P=NA&amp;VAR:V=12.7","57408&amp;VAR:null=.html"}</definedName>
    <definedName name="_2081__FDSAUDITLINK__" hidden="1">{"fdsup://directions/FAT%20Viewer?VAR:PED=LTM&amp;VAR:AUDIT_MODE=SUMMARY&amp;VAR:PERIOD=FIXED&amp;VAR:AUDIT_ID=00000117&amp;VAR:DATE=20011005&amp;action=UPDATE&amp;creator=factset&amp;DOC_NAME=FAT:FMA_audit_SUMMARY.fat&amp;DISPLAY_STRING=Display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EBITDA&amp;VAR:CHGPERIOD=NA&amp;VAR:FQLFORMULA=FMA_EVAL_EBITDA&amp;VAR:CURRENCY=NA&amp;VAR:P=NA&amp;VAR:V=12.7","57408&amp;VAR:null=.html"}</definedName>
    <definedName name="_2082__FDSAUDITLINK__" localSheetId="1" hidden="1">{"fdsup://directions/FAT%20Viewer?VAR:PED=LTM&amp;VAR:AUDIT_MODE=SUMMARY&amp;VAR:PERIOD=FIXED&amp;VAR:AUDIT_ID=00000117&amp;VAR:DATE=20011004&amp;action=UPDATE&amp;creator=factset&amp;DOC_NAME=FAT:FMA_audit_SUMMARY.fat&amp;DISPLAY_STRING=Display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EBITDA&amp;VAR:CHGPERIOD=NA&amp;VAR:FQLFORMULA=FMA_EVAL_EBITDA&amp;VAR:CURRENCY=NA&amp;VAR:P=NA&amp;VAR:V=12.6","93076&amp;VAR:null=.html"}</definedName>
    <definedName name="_2082__FDSAUDITLINK__" hidden="1">{"fdsup://directions/FAT%20Viewer?VAR:PED=LTM&amp;VAR:AUDIT_MODE=SUMMARY&amp;VAR:PERIOD=FIXED&amp;VAR:AUDIT_ID=00000117&amp;VAR:DATE=20011004&amp;action=UPDATE&amp;creator=factset&amp;DOC_NAME=FAT:FMA_audit_SUMMARY.fat&amp;DISPLAY_STRING=Display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EBITDA&amp;VAR:CHGPERIOD=NA&amp;VAR:FQLFORMULA=FMA_EVAL_EBITDA&amp;VAR:CURRENCY=NA&amp;VAR:P=NA&amp;VAR:V=12.6","93076&amp;VAR:null=.html"}</definedName>
    <definedName name="_2083__FDSAUDITLINK__" localSheetId="1" hidden="1">{"fdsup://directions/FAT%20Viewer?VAR:PED=LTM&amp;VAR:AUDIT_MODE=SUMMARY&amp;VAR:PERIOD=FIXED&amp;VAR:AUDIT_ID=00000117&amp;VAR:DATE=20011003&amp;action=UPDATE&amp;creator=factset&amp;DOC_NAME=FAT:FMA_audit_SUMMARY.fat&amp;DISPLAY_STRING=Display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EBITDA&amp;VAR:CHGPERIOD=NA&amp;VAR:FQLFORMULA=FMA_EVAL_EBITDA&amp;VAR:CURRENCY=NA&amp;VAR:P=NA&amp;VAR:V=12.6","99958&amp;VAR:null=.html"}</definedName>
    <definedName name="_2083__FDSAUDITLINK__" hidden="1">{"fdsup://directions/FAT%20Viewer?VAR:PED=LTM&amp;VAR:AUDIT_MODE=SUMMARY&amp;VAR:PERIOD=FIXED&amp;VAR:AUDIT_ID=00000117&amp;VAR:DATE=20011003&amp;action=UPDATE&amp;creator=factset&amp;DOC_NAME=FAT:FMA_audit_SUMMARY.fat&amp;DISPLAY_STRING=Display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EBITDA&amp;VAR:CHGPERIOD=NA&amp;VAR:FQLFORMULA=FMA_EVAL_EBITDA&amp;VAR:CURRENCY=NA&amp;VAR:P=NA&amp;VAR:V=12.6","99958&amp;VAR:null=.html"}</definedName>
    <definedName name="_2084__FDSAUDITLINK__" localSheetId="1" hidden="1">{"fdsup://directions/FAT%20Viewer?VAR:PED=LTM&amp;VAR:AUDIT_MODE=SUMMARY&amp;VAR:PERIOD=FIXED&amp;VAR:AUDIT_ID=00000117&amp;VAR:DATE=20011002&amp;action=UPDATE&amp;creator=factset&amp;DOC_NAME=FAT:FMA_audit_SUMMARY.fat&amp;DISPLAY_STRING=Display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EBITDA&amp;VAR:CHGPERIOD=NA&amp;VAR:FQLFORMULA=FMA_EVAL_EBITDA&amp;VAR:CURRENCY=NA&amp;VAR:P=NA&amp;VAR:V=12.5","27469&amp;VAR:null=.html"}</definedName>
    <definedName name="_2084__FDSAUDITLINK__" hidden="1">{"fdsup://directions/FAT%20Viewer?VAR:PED=LTM&amp;VAR:AUDIT_MODE=SUMMARY&amp;VAR:PERIOD=FIXED&amp;VAR:AUDIT_ID=00000117&amp;VAR:DATE=20011002&amp;action=UPDATE&amp;creator=factset&amp;DOC_NAME=FAT:FMA_audit_SUMMARY.fat&amp;DISPLAY_STRING=Display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EBITDA&amp;VAR:CHGPERIOD=NA&amp;VAR:FQLFORMULA=FMA_EVAL_EBITDA&amp;VAR:CURRENCY=NA&amp;VAR:P=NA&amp;VAR:V=12.5","27469&amp;VAR:null=.html"}</definedName>
    <definedName name="_2085__FDSAUDITLINK__" localSheetId="1" hidden="1">{"fdsup://directions/FAT%20Viewer?VAR:PED=LTM&amp;VAR:AUDIT_MODE=SUMMARY&amp;VAR:PERIOD=FIXED&amp;VAR:AUDIT_ID=00000117&amp;VAR:DATE=20011001&amp;action=UPDATE&amp;creator=factset&amp;DOC_NAME=FAT:FMA_audit_SUMMARY.fat&amp;DISPLAY_STRING=Display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EBITDA&amp;VAR:CHGPERIOD=NA&amp;VAR:FQLFORMULA=FMA_EVAL_EBITDA&amp;VAR:CURRENCY=NA&amp;VAR:P=NA&amp;VAR:V=12.4","35365&amp;VAR:null=.html"}</definedName>
    <definedName name="_2085__FDSAUDITLINK__" hidden="1">{"fdsup://directions/FAT%20Viewer?VAR:PED=LTM&amp;VAR:AUDIT_MODE=SUMMARY&amp;VAR:PERIOD=FIXED&amp;VAR:AUDIT_ID=00000117&amp;VAR:DATE=20011001&amp;action=UPDATE&amp;creator=factset&amp;DOC_NAME=FAT:FMA_audit_SUMMARY.fat&amp;DISPLAY_STRING=Display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EBITDA&amp;VAR:CHGPERIOD=NA&amp;VAR:FQLFORMULA=FMA_EVAL_EBITDA&amp;VAR:CURRENCY=NA&amp;VAR:P=NA&amp;VAR:V=12.4","35365&amp;VAR:null=.html"}</definedName>
    <definedName name="_2086__FDSAUDITLINK__" localSheetId="1" hidden="1">{"fdsup://directions/FAT%20Viewer?VAR:PED=LTM&amp;VAR:AUDIT_MODE=SUMMARY&amp;VAR:PERIOD=FIXED&amp;VAR:AUDIT_ID=00000117&amp;VAR:DATE=20010928&amp;action=UPDATE&amp;creator=factset&amp;DOC_NAME=FAT:FMA_audit_SUMMARY.fat&amp;DISPLAY_STRING=Display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EBITDA&amp;VAR:CHGPERIOD=NA&amp;VAR:FQLFORMULA=FMA_EVAL_EBITDA&amp;VAR:CURRENCY=NA&amp;VAR:P=NA&amp;VAR:V=12.4","51239&amp;VAR:null=.html"}</definedName>
    <definedName name="_2086__FDSAUDITLINK__" hidden="1">{"fdsup://directions/FAT%20Viewer?VAR:PED=LTM&amp;VAR:AUDIT_MODE=SUMMARY&amp;VAR:PERIOD=FIXED&amp;VAR:AUDIT_ID=00000117&amp;VAR:DATE=20010928&amp;action=UPDATE&amp;creator=factset&amp;DOC_NAME=FAT:FMA_audit_SUMMARY.fat&amp;DISPLAY_STRING=Display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EBITDA&amp;VAR:CHGPERIOD=NA&amp;VAR:FQLFORMULA=FMA_EVAL_EBITDA&amp;VAR:CURRENCY=NA&amp;VAR:P=NA&amp;VAR:V=12.4","51239&amp;VAR:null=.html"}</definedName>
    <definedName name="_2087__FDSAUDITLINK__" localSheetId="1" hidden="1">{"fdsup://directions/FAT%20Viewer?VAR:PED=LTM&amp;VAR:AUDIT_MODE=SUMMARY&amp;VAR:PERIOD=FIXED&amp;VAR:AUDIT_ID=00000117&amp;VAR:DATE=20010927&amp;action=UPDATE&amp;creator=factset&amp;DOC_NAME=FAT:FMA_audit_SUMMARY.fat&amp;DISPLAY_STRING=Display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EBITDA&amp;VAR:CHGPERIOD=NA&amp;VAR:FQLFORMULA=FMA_EVAL_EBITDA&amp;VAR:CURRENCY=NA&amp;VAR:P=NA&amp;VAR:V=12.2","67494&amp;VAR:null=.html"}</definedName>
    <definedName name="_2087__FDSAUDITLINK__" hidden="1">{"fdsup://directions/FAT%20Viewer?VAR:PED=LTM&amp;VAR:AUDIT_MODE=SUMMARY&amp;VAR:PERIOD=FIXED&amp;VAR:AUDIT_ID=00000117&amp;VAR:DATE=20010927&amp;action=UPDATE&amp;creator=factset&amp;DOC_NAME=FAT:FMA_audit_SUMMARY.fat&amp;DISPLAY_STRING=Display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EBITDA&amp;VAR:CHGPERIOD=NA&amp;VAR:FQLFORMULA=FMA_EVAL_EBITDA&amp;VAR:CURRENCY=NA&amp;VAR:P=NA&amp;VAR:V=12.2","67494&amp;VAR:null=.html"}</definedName>
    <definedName name="_2088__FDSAUDITLINK__" localSheetId="1" hidden="1">{"fdsup://directions/FAT%20Viewer?VAR:PED=LTM&amp;VAR:AUDIT_MODE=SUMMARY&amp;VAR:PERIOD=FIXED&amp;VAR:AUDIT_ID=00000117&amp;VAR:DATE=20010926&amp;action=UPDATE&amp;creator=factset&amp;DOC_NAME=FAT:FMA_audit_SUMMARY.fat&amp;DISPLAY_STRING=Display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EBITDA&amp;VAR:CHGPERIOD=NA&amp;VAR:FQLFORMULA=FMA_EVAL_EBITDA&amp;VAR:CURRENCY=NA&amp;VAR:P=NA&amp;VAR:V=12.1","79241&amp;VAR:null=.html"}</definedName>
    <definedName name="_2088__FDSAUDITLINK__" hidden="1">{"fdsup://directions/FAT%20Viewer?VAR:PED=LTM&amp;VAR:AUDIT_MODE=SUMMARY&amp;VAR:PERIOD=FIXED&amp;VAR:AUDIT_ID=00000117&amp;VAR:DATE=20010926&amp;action=UPDATE&amp;creator=factset&amp;DOC_NAME=FAT:FMA_audit_SUMMARY.fat&amp;DISPLAY_STRING=Display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EBITDA&amp;VAR:CHGPERIOD=NA&amp;VAR:FQLFORMULA=FMA_EVAL_EBITDA&amp;VAR:CURRENCY=NA&amp;VAR:P=NA&amp;VAR:V=12.1","79241&amp;VAR:null=.html"}</definedName>
    <definedName name="_2089__FDSAUDITLINK__" localSheetId="1" hidden="1">{"fdsup://directions/FAT%20Viewer?VAR:PED=LTM&amp;VAR:AUDIT_MODE=SUMMARY&amp;VAR:PERIOD=FIXED&amp;VAR:AUDIT_ID=00000117&amp;VAR:DATE=20010925&amp;action=UPDATE&amp;creator=factset&amp;DOC_NAME=FAT:FMA_audit_SUMMARY.fat&amp;DISPLAY_STRING=Display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EBITDA&amp;VAR:CHGPERIOD=NA&amp;VAR:FQLFORMULA=FMA_EVAL_EBITDA&amp;VAR:CURRENCY=NA&amp;VAR:P=NA&amp;VAR:V=12.2","38430&amp;VAR:null=.html"}</definedName>
    <definedName name="_2089__FDSAUDITLINK__" hidden="1">{"fdsup://directions/FAT%20Viewer?VAR:PED=LTM&amp;VAR:AUDIT_MODE=SUMMARY&amp;VAR:PERIOD=FIXED&amp;VAR:AUDIT_ID=00000117&amp;VAR:DATE=20010925&amp;action=UPDATE&amp;creator=factset&amp;DOC_NAME=FAT:FMA_audit_SUMMARY.fat&amp;DISPLAY_STRING=Display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EBITDA&amp;VAR:CHGPERIOD=NA&amp;VAR:FQLFORMULA=FMA_EVAL_EBITDA&amp;VAR:CURRENCY=NA&amp;VAR:P=NA&amp;VAR:V=12.2","38430&amp;VAR:null=.html"}</definedName>
    <definedName name="_209__FDSAUDITLINK__" localSheetId="1" hidden="1">{"fdsup://directions/FAT%20Viewer?VAR:PED=LTM&amp;VAR:AUDIT_MODE=SUMMARY&amp;VAR:PERIOD=FIXED&amp;VAR:AUDIT_ID=00000117&amp;VAR:DATE=20090316&amp;action=UPDATE&amp;creator=factset&amp;DOC_NAME=FAT:FMA_audit_SUMMARY.fat&amp;DISPLAY_STRING=Display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EBITDA&amp;VAR:CHGPERIOD=NA&amp;VAR:FQLFORMULA=FMA_EVAL_EBITDA&amp;VAR:CURRENCY=NA&amp;VAR:P=NA&amp;VAR:V=7.30","5677&amp;VAR:null=.html"}</definedName>
    <definedName name="_209__FDSAUDITLINK__" hidden="1">{"fdsup://directions/FAT%20Viewer?VAR:PED=LTM&amp;VAR:AUDIT_MODE=SUMMARY&amp;VAR:PERIOD=FIXED&amp;VAR:AUDIT_ID=00000117&amp;VAR:DATE=20090316&amp;action=UPDATE&amp;creator=factset&amp;DOC_NAME=FAT:FMA_audit_SUMMARY.fat&amp;DISPLAY_STRING=Display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EBITDA&amp;VAR:CHGPERIOD=NA&amp;VAR:FQLFORMULA=FMA_EVAL_EBITDA&amp;VAR:CURRENCY=NA&amp;VAR:P=NA&amp;VAR:V=7.30","5677&amp;VAR:null=.html"}</definedName>
    <definedName name="_2090__FDSAUDITLINK__" localSheetId="1" hidden="1">{"fdsup://directions/FAT%20Viewer?VAR:PED=LTM&amp;VAR:AUDIT_MODE=SUMMARY&amp;VAR:PERIOD=FIXED&amp;VAR:AUDIT_ID=00000117&amp;VAR:DATE=20010924&amp;action=UPDATE&amp;creator=factset&amp;DOC_NAME=FAT:FMA_audit_SUMMARY.fat&amp;DISPLAY_STRING=Display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EBITDA&amp;VAR:CHGPERIOD=NA&amp;VAR:FQLFORMULA=FMA_EVAL_EBITDA&amp;VAR:CURRENCY=NA&amp;VAR:P=NA&amp;VAR:V=12.1","76013&amp;VAR:null=.html"}</definedName>
    <definedName name="_2090__FDSAUDITLINK__" hidden="1">{"fdsup://directions/FAT%20Viewer?VAR:PED=LTM&amp;VAR:AUDIT_MODE=SUMMARY&amp;VAR:PERIOD=FIXED&amp;VAR:AUDIT_ID=00000117&amp;VAR:DATE=20010924&amp;action=UPDATE&amp;creator=factset&amp;DOC_NAME=FAT:FMA_audit_SUMMARY.fat&amp;DISPLAY_STRING=Display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EBITDA&amp;VAR:CHGPERIOD=NA&amp;VAR:FQLFORMULA=FMA_EVAL_EBITDA&amp;VAR:CURRENCY=NA&amp;VAR:P=NA&amp;VAR:V=12.1","76013&amp;VAR:null=.html"}</definedName>
    <definedName name="_2091__FDSAUDITLINK__" localSheetId="1" hidden="1">{"fdsup://directions/FAT%20Viewer?VAR:PED=LTM&amp;VAR:AUDIT_MODE=SUMMARY&amp;VAR:PERIOD=FIXED&amp;VAR:AUDIT_ID=00000117&amp;VAR:DATE=20010921&amp;action=UPDATE&amp;creator=factset&amp;DOC_NAME=FAT:FMA_audit_SUMMARY.fat&amp;DISPLAY_STRING=Display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EBITDA&amp;VAR:CHGPERIOD=NA&amp;VAR:FQLFORMULA=FMA_EVAL_EBITDA&amp;VAR:CURRENCY=NA&amp;VAR:P=NA&amp;VAR:V=11.8","80240&amp;VAR:null=.html"}</definedName>
    <definedName name="_2091__FDSAUDITLINK__" hidden="1">{"fdsup://directions/FAT%20Viewer?VAR:PED=LTM&amp;VAR:AUDIT_MODE=SUMMARY&amp;VAR:PERIOD=FIXED&amp;VAR:AUDIT_ID=00000117&amp;VAR:DATE=20010921&amp;action=UPDATE&amp;creator=factset&amp;DOC_NAME=FAT:FMA_audit_SUMMARY.fat&amp;DISPLAY_STRING=Display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EBITDA&amp;VAR:CHGPERIOD=NA&amp;VAR:FQLFORMULA=FMA_EVAL_EBITDA&amp;VAR:CURRENCY=NA&amp;VAR:P=NA&amp;VAR:V=11.8","80240&amp;VAR:null=.html"}</definedName>
    <definedName name="_2092__FDSAUDITLINK__" localSheetId="1" hidden="1">{"fdsup://directions/FAT%20Viewer?VAR:PED=LTM&amp;VAR:AUDIT_MODE=SUMMARY&amp;VAR:PERIOD=FIXED&amp;VAR:AUDIT_ID=00000117&amp;VAR:DATE=20010920&amp;action=UPDATE&amp;creator=factset&amp;DOC_NAME=FAT:FMA_audit_SUMMARY.fat&amp;DISPLAY_STRING=Display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EBITDA&amp;VAR:CHGPERIOD=NA&amp;VAR:FQLFORMULA=FMA_EVAL_EBITDA&amp;VAR:CURRENCY=NA&amp;VAR:P=NA&amp;VAR:V=12.0","32359&amp;VAR:null=.html"}</definedName>
    <definedName name="_2092__FDSAUDITLINK__" hidden="1">{"fdsup://directions/FAT%20Viewer?VAR:PED=LTM&amp;VAR:AUDIT_MODE=SUMMARY&amp;VAR:PERIOD=FIXED&amp;VAR:AUDIT_ID=00000117&amp;VAR:DATE=20010920&amp;action=UPDATE&amp;creator=factset&amp;DOC_NAME=FAT:FMA_audit_SUMMARY.fat&amp;DISPLAY_STRING=Display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EBITDA&amp;VAR:CHGPERIOD=NA&amp;VAR:FQLFORMULA=FMA_EVAL_EBITDA&amp;VAR:CURRENCY=NA&amp;VAR:P=NA&amp;VAR:V=12.0","32359&amp;VAR:null=.html"}</definedName>
    <definedName name="_2093__FDSAUDITLINK__" localSheetId="1" hidden="1">{"fdsup://directions/FAT%20Viewer?VAR:PED=LTM&amp;VAR:AUDIT_MODE=SUMMARY&amp;VAR:PERIOD=FIXED&amp;VAR:AUDIT_ID=00000117&amp;VAR:DATE=20010919&amp;action=UPDATE&amp;creator=factset&amp;DOC_NAME=FAT:FMA_audit_SUMMARY.fat&amp;DISPLAY_STRING=Display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EBITDA&amp;VAR:CHGPERIOD=NA&amp;VAR:FQLFORMULA=FMA_EVAL_EBITDA&amp;VAR:CURRENCY=NA&amp;VAR:P=NA&amp;VAR:V=12.2","74982&amp;VAR:null=.html"}</definedName>
    <definedName name="_2093__FDSAUDITLINK__" hidden="1">{"fdsup://directions/FAT%20Viewer?VAR:PED=LTM&amp;VAR:AUDIT_MODE=SUMMARY&amp;VAR:PERIOD=FIXED&amp;VAR:AUDIT_ID=00000117&amp;VAR:DATE=20010919&amp;action=UPDATE&amp;creator=factset&amp;DOC_NAME=FAT:FMA_audit_SUMMARY.fat&amp;DISPLAY_STRING=Display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EBITDA&amp;VAR:CHGPERIOD=NA&amp;VAR:FQLFORMULA=FMA_EVAL_EBITDA&amp;VAR:CURRENCY=NA&amp;VAR:P=NA&amp;VAR:V=12.2","74982&amp;VAR:null=.html"}</definedName>
    <definedName name="_2094__FDSAUDITLINK__" localSheetId="1" hidden="1">{"fdsup://directions/FAT%20Viewer?VAR:PED=LTM&amp;VAR:AUDIT_MODE=SUMMARY&amp;VAR:PERIOD=FIXED&amp;VAR:AUDIT_ID=00000117&amp;VAR:DATE=20010918&amp;action=UPDATE&amp;creator=factset&amp;DOC_NAME=FAT:FMA_audit_SUMMARY.fat&amp;DISPLAY_STRING=Display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EBITDA&amp;VAR:CHGPERIOD=NA&amp;VAR:FQLFORMULA=FMA_EVAL_EBITDA&amp;VAR:CURRENCY=NA&amp;VAR:P=NA&amp;VAR:V=12.4","27549&amp;VAR:null=.html"}</definedName>
    <definedName name="_2094__FDSAUDITLINK__" hidden="1">{"fdsup://directions/FAT%20Viewer?VAR:PED=LTM&amp;VAR:AUDIT_MODE=SUMMARY&amp;VAR:PERIOD=FIXED&amp;VAR:AUDIT_ID=00000117&amp;VAR:DATE=20010918&amp;action=UPDATE&amp;creator=factset&amp;DOC_NAME=FAT:FMA_audit_SUMMARY.fat&amp;DISPLAY_STRING=Display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EBITDA&amp;VAR:CHGPERIOD=NA&amp;VAR:FQLFORMULA=FMA_EVAL_EBITDA&amp;VAR:CURRENCY=NA&amp;VAR:P=NA&amp;VAR:V=12.4","27549&amp;VAR:null=.html"}</definedName>
    <definedName name="_2095__FDSAUDITLINK__" localSheetId="1" hidden="1">{"fdsup://directions/FAT%20Viewer?VAR:PED=LTM&amp;VAR:AUDIT_MODE=SUMMARY&amp;VAR:PERIOD=FIXED&amp;VAR:AUDIT_ID=00000117&amp;VAR:DATE=20010917&amp;action=UPDATE&amp;creator=factset&amp;DOC_NAME=FAT:FMA_audit_SUMMARY.fat&amp;DISPLAY_STRING=Display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EBITDA&amp;VAR:CHGPERIOD=NA&amp;VAR:FQLFORMULA=FMA_EVAL_EBITDA&amp;VAR:CURRENCY=NA&amp;VAR:P=NA&amp;VAR:V=12.4","91790&amp;VAR:null=.html"}</definedName>
    <definedName name="_2095__FDSAUDITLINK__" hidden="1">{"fdsup://directions/FAT%20Viewer?VAR:PED=LTM&amp;VAR:AUDIT_MODE=SUMMARY&amp;VAR:PERIOD=FIXED&amp;VAR:AUDIT_ID=00000117&amp;VAR:DATE=20010917&amp;action=UPDATE&amp;creator=factset&amp;DOC_NAME=FAT:FMA_audit_SUMMARY.fat&amp;DISPLAY_STRING=Display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EBITDA&amp;VAR:CHGPERIOD=NA&amp;VAR:FQLFORMULA=FMA_EVAL_EBITDA&amp;VAR:CURRENCY=NA&amp;VAR:P=NA&amp;VAR:V=12.4","91790&amp;VAR:null=.html"}</definedName>
    <definedName name="_2096__FDSAUDITLINK__" localSheetId="1" hidden="1">{"fdsup://directions/FAT%20Viewer?VAR:PED=LTM&amp;VAR:AUDIT_MODE=SUMMARY&amp;VAR:PERIOD=FIXED&amp;VAR:AUDIT_ID=00000117&amp;VAR:DATE=20010910&amp;action=UPDATE&amp;creator=factset&amp;DOC_NAME=FAT:FMA_audit_SUMMARY.fat&amp;DISPLAY_STRING=Display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EBITDA&amp;VAR:CHGPERIOD=NA&amp;VAR:FQLFORMULA=FMA_EVAL_EBITDA&amp;VAR:CURRENCY=NA&amp;VAR:P=NA&amp;VAR:V=12.8","66984&amp;VAR:null=.html"}</definedName>
    <definedName name="_2096__FDSAUDITLINK__" hidden="1">{"fdsup://directions/FAT%20Viewer?VAR:PED=LTM&amp;VAR:AUDIT_MODE=SUMMARY&amp;VAR:PERIOD=FIXED&amp;VAR:AUDIT_ID=00000117&amp;VAR:DATE=20010910&amp;action=UPDATE&amp;creator=factset&amp;DOC_NAME=FAT:FMA_audit_SUMMARY.fat&amp;DISPLAY_STRING=Display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EBITDA&amp;VAR:CHGPERIOD=NA&amp;VAR:FQLFORMULA=FMA_EVAL_EBITDA&amp;VAR:CURRENCY=NA&amp;VAR:P=NA&amp;VAR:V=12.8","66984&amp;VAR:null=.html"}</definedName>
    <definedName name="_2097__FDSAUDITLINK__" localSheetId="1" hidden="1">{"fdsup://directions/FAT%20Viewer?VAR:PED=LTM&amp;VAR:AUDIT_MODE=SUMMARY&amp;VAR:PERIOD=FIXED&amp;VAR:AUDIT_ID=00000117&amp;VAR:DATE=20010907&amp;action=UPDATE&amp;creator=factset&amp;DOC_NAME=FAT:FMA_audit_SUMMARY.fat&amp;DISPLAY_STRING=Display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EBITDA&amp;VAR:CHGPERIOD=NA&amp;VAR:FQLFORMULA=FMA_EVAL_EBITDA&amp;VAR:CURRENCY=NA&amp;VAR:P=NA&amp;VAR:V=12.8","02034&amp;VAR:null=.html"}</definedName>
    <definedName name="_2097__FDSAUDITLINK__" hidden="1">{"fdsup://directions/FAT%20Viewer?VAR:PED=LTM&amp;VAR:AUDIT_MODE=SUMMARY&amp;VAR:PERIOD=FIXED&amp;VAR:AUDIT_ID=00000117&amp;VAR:DATE=20010907&amp;action=UPDATE&amp;creator=factset&amp;DOC_NAME=FAT:FMA_audit_SUMMARY.fat&amp;DISPLAY_STRING=Display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EBITDA&amp;VAR:CHGPERIOD=NA&amp;VAR:FQLFORMULA=FMA_EVAL_EBITDA&amp;VAR:CURRENCY=NA&amp;VAR:P=NA&amp;VAR:V=12.8","02034&amp;VAR:null=.html"}</definedName>
    <definedName name="_2098__FDSAUDITLINK__" localSheetId="1" hidden="1">{"fdsup://directions/FAT%20Viewer?VAR:PED=LTM&amp;VAR:AUDIT_MODE=SUMMARY&amp;VAR:PERIOD=FIXED&amp;VAR:AUDIT_ID=00000117&amp;VAR:DATE=20010906&amp;action=UPDATE&amp;creator=factset&amp;DOC_NAME=FAT:FMA_audit_SUMMARY.fat&amp;DISPLAY_STRING=Display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EBITDA&amp;VAR:CHGPERIOD=NA&amp;VAR:FQLFORMULA=FMA_EVAL_EBITDA&amp;VAR:CURRENCY=NA&amp;VAR:P=NA&amp;VAR:V=12.9","66100&amp;VAR:null=.html"}</definedName>
    <definedName name="_2098__FDSAUDITLINK__" hidden="1">{"fdsup://directions/FAT%20Viewer?VAR:PED=LTM&amp;VAR:AUDIT_MODE=SUMMARY&amp;VAR:PERIOD=FIXED&amp;VAR:AUDIT_ID=00000117&amp;VAR:DATE=20010906&amp;action=UPDATE&amp;creator=factset&amp;DOC_NAME=FAT:FMA_audit_SUMMARY.fat&amp;DISPLAY_STRING=Display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EBITDA&amp;VAR:CHGPERIOD=NA&amp;VAR:FQLFORMULA=FMA_EVAL_EBITDA&amp;VAR:CURRENCY=NA&amp;VAR:P=NA&amp;VAR:V=12.9","66100&amp;VAR:null=.html"}</definedName>
    <definedName name="_2099__FDSAUDITLINK__" localSheetId="1" hidden="1">{"fdsup://directions/FAT%20Viewer?VAR:PED=LTM&amp;VAR:AUDIT_MODE=SUMMARY&amp;VAR:PERIOD=FIXED&amp;VAR:AUDIT_ID=00000117&amp;VAR:DATE=20010905&amp;action=UPDATE&amp;creator=factset&amp;DOC_NAME=FAT:FMA_audit_SUMMARY.fat&amp;DISPLAY_STRING=Display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EBITDA&amp;VAR:CHGPERIOD=NA&amp;VAR:FQLFORMULA=FMA_EVAL_EBITDA&amp;VAR:CURRENCY=NA&amp;VAR:P=NA&amp;VAR:V=13.1","74670&amp;VAR:null=.html"}</definedName>
    <definedName name="_2099__FDSAUDITLINK__" hidden="1">{"fdsup://directions/FAT%20Viewer?VAR:PED=LTM&amp;VAR:AUDIT_MODE=SUMMARY&amp;VAR:PERIOD=FIXED&amp;VAR:AUDIT_ID=00000117&amp;VAR:DATE=20010905&amp;action=UPDATE&amp;creator=factset&amp;DOC_NAME=FAT:FMA_audit_SUMMARY.fat&amp;DISPLAY_STRING=Display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EBITDA&amp;VAR:CHGPERIOD=NA&amp;VAR:FQLFORMULA=FMA_EVAL_EBITDA&amp;VAR:CURRENCY=NA&amp;VAR:P=NA&amp;VAR:V=13.1","74670&amp;VAR:null=.html"}</definedName>
    <definedName name="_21__FDSAUDITLINK__" localSheetId="1"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1"}</definedName>
    <definedName name="_21__FDSAUDITLINK__"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1"}</definedName>
    <definedName name="_210__FDSAUDITLINK__" localSheetId="1" hidden="1">{"fdsup://directions/FAT%20Viewer?VAR:PED=LTM&amp;VAR:AUDIT_MODE=SUMMARY&amp;VAR:PERIOD=FIXED&amp;VAR:AUDIT_ID=00000117&amp;VAR:DATE=20090313&amp;action=UPDATE&amp;creator=factset&amp;DOC_NAME=FAT:FMA_audit_SUMMARY.fat&amp;DISPLAY_STRING=Display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EBITDA&amp;VAR:CHGPERIOD=NA&amp;VAR:FQLFORMULA=FMA_EVAL_EBITDA&amp;VAR:CURRENCY=NA&amp;VAR:P=NA&amp;VAR:V=7.26","9722&amp;VAR:null=.html"}</definedName>
    <definedName name="_210__FDSAUDITLINK__" hidden="1">{"fdsup://directions/FAT%20Viewer?VAR:PED=LTM&amp;VAR:AUDIT_MODE=SUMMARY&amp;VAR:PERIOD=FIXED&amp;VAR:AUDIT_ID=00000117&amp;VAR:DATE=20090313&amp;action=UPDATE&amp;creator=factset&amp;DOC_NAME=FAT:FMA_audit_SUMMARY.fat&amp;DISPLAY_STRING=Display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EBITDA&amp;VAR:CHGPERIOD=NA&amp;VAR:FQLFORMULA=FMA_EVAL_EBITDA&amp;VAR:CURRENCY=NA&amp;VAR:P=NA&amp;VAR:V=7.26","9722&amp;VAR:null=.html"}</definedName>
    <definedName name="_2100__FDSAUDITLINK__" localSheetId="1" hidden="1">{"fdsup://directions/FAT%20Viewer?VAR:PED=LTM&amp;VAR:AUDIT_MODE=SUMMARY&amp;VAR:PERIOD=FIXED&amp;VAR:AUDIT_ID=00000117&amp;VAR:DATE=20010904&amp;action=UPDATE&amp;creator=factset&amp;DOC_NAME=FAT:FMA_audit_SUMMARY.fat&amp;DISPLAY_STRING=Display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EBITDA&amp;VAR:CHGPERIOD=NA&amp;VAR:FQLFORMULA=FMA_EVAL_EBITDA&amp;VAR:CURRENCY=NA&amp;VAR:P=NA&amp;VAR:V=13.1","58181&amp;VAR:null=.html"}</definedName>
    <definedName name="_2100__FDSAUDITLINK__" hidden="1">{"fdsup://directions/FAT%20Viewer?VAR:PED=LTM&amp;VAR:AUDIT_MODE=SUMMARY&amp;VAR:PERIOD=FIXED&amp;VAR:AUDIT_ID=00000117&amp;VAR:DATE=20010904&amp;action=UPDATE&amp;creator=factset&amp;DOC_NAME=FAT:FMA_audit_SUMMARY.fat&amp;DISPLAY_STRING=Display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EBITDA&amp;VAR:CHGPERIOD=NA&amp;VAR:FQLFORMULA=FMA_EVAL_EBITDA&amp;VAR:CURRENCY=NA&amp;VAR:P=NA&amp;VAR:V=13.1","58181&amp;VAR:null=.html"}</definedName>
    <definedName name="_2101__FDSAUDITLINK__" localSheetId="1" hidden="1">{"fdsup://directions/FAT%20Viewer?VAR:PED=LTM&amp;VAR:AUDIT_MODE=SUMMARY&amp;VAR:PERIOD=FIXED&amp;VAR:AUDIT_ID=00000117&amp;VAR:DATE=20010831&amp;action=UPDATE&amp;creator=factset&amp;DOC_NAME=FAT:FMA_audit_SUMMARY.fat&amp;DISPLAY_STRING=Display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EBITDA&amp;VAR:CHGPERIOD=NA&amp;VAR:FQLFORMULA=FMA_EVAL_EBITDA&amp;VAR:CURRENCY=NA&amp;VAR:P=NA&amp;VAR:V=13.1","45901&amp;VAR:null=.html"}</definedName>
    <definedName name="_2101__FDSAUDITLINK__" hidden="1">{"fdsup://directions/FAT%20Viewer?VAR:PED=LTM&amp;VAR:AUDIT_MODE=SUMMARY&amp;VAR:PERIOD=FIXED&amp;VAR:AUDIT_ID=00000117&amp;VAR:DATE=20010831&amp;action=UPDATE&amp;creator=factset&amp;DOC_NAME=FAT:FMA_audit_SUMMARY.fat&amp;DISPLAY_STRING=Display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EBITDA&amp;VAR:CHGPERIOD=NA&amp;VAR:FQLFORMULA=FMA_EVAL_EBITDA&amp;VAR:CURRENCY=NA&amp;VAR:P=NA&amp;VAR:V=13.1","45901&amp;VAR:null=.html"}</definedName>
    <definedName name="_2102__FDSAUDITLINK__" localSheetId="1" hidden="1">{"fdsup://directions/FAT%20Viewer?VAR:PED=LTM&amp;VAR:AUDIT_MODE=SUMMARY&amp;VAR:PERIOD=FIXED&amp;VAR:AUDIT_ID=00000117&amp;VAR:DATE=20010830&amp;action=UPDATE&amp;creator=factset&amp;DOC_NAME=FAT:FMA_audit_SUMMARY.fat&amp;DISPLAY_STRING=Display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EBITDA&amp;VAR:CHGPERIOD=NA&amp;VAR:FQLFORMULA=FMA_EVAL_EBITDA&amp;VAR:CURRENCY=NA&amp;VAR:P=NA&amp;VAR:V=13.1","08090&amp;VAR:null=.html"}</definedName>
    <definedName name="_2102__FDSAUDITLINK__" hidden="1">{"fdsup://directions/FAT%20Viewer?VAR:PED=LTM&amp;VAR:AUDIT_MODE=SUMMARY&amp;VAR:PERIOD=FIXED&amp;VAR:AUDIT_ID=00000117&amp;VAR:DATE=20010830&amp;action=UPDATE&amp;creator=factset&amp;DOC_NAME=FAT:FMA_audit_SUMMARY.fat&amp;DISPLAY_STRING=Display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EBITDA&amp;VAR:CHGPERIOD=NA&amp;VAR:FQLFORMULA=FMA_EVAL_EBITDA&amp;VAR:CURRENCY=NA&amp;VAR:P=NA&amp;VAR:V=13.1","08090&amp;VAR:null=.html"}</definedName>
    <definedName name="_2103__FDSAUDITLINK__" localSheetId="1" hidden="1">{"fdsup://directions/FAT%20Viewer?VAR:PED=LTM&amp;VAR:AUDIT_MODE=SUMMARY&amp;VAR:PERIOD=FIXED&amp;VAR:AUDIT_ID=00000117&amp;VAR:DATE=20010829&amp;action=UPDATE&amp;creator=factset&amp;DOC_NAME=FAT:FMA_audit_SUMMARY.fat&amp;DISPLAY_STRING=Display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EBITDA&amp;VAR:CHGPERIOD=NA&amp;VAR:FQLFORMULA=FMA_EVAL_EBITDA&amp;VAR:CURRENCY=NA&amp;VAR:P=NA&amp;VAR:V=13.2","92371&amp;VAR:null=.html"}</definedName>
    <definedName name="_2103__FDSAUDITLINK__" hidden="1">{"fdsup://directions/FAT%20Viewer?VAR:PED=LTM&amp;VAR:AUDIT_MODE=SUMMARY&amp;VAR:PERIOD=FIXED&amp;VAR:AUDIT_ID=00000117&amp;VAR:DATE=20010829&amp;action=UPDATE&amp;creator=factset&amp;DOC_NAME=FAT:FMA_audit_SUMMARY.fat&amp;DISPLAY_STRING=Display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EBITDA&amp;VAR:CHGPERIOD=NA&amp;VAR:FQLFORMULA=FMA_EVAL_EBITDA&amp;VAR:CURRENCY=NA&amp;VAR:P=NA&amp;VAR:V=13.2","92371&amp;VAR:null=.html"}</definedName>
    <definedName name="_2104__FDSAUDITLINK__" localSheetId="1" hidden="1">{"fdsup://directions/FAT%20Viewer?VAR:PED=LTM&amp;VAR:AUDIT_MODE=SUMMARY&amp;VAR:PERIOD=FIXED&amp;VAR:AUDIT_ID=00000117&amp;VAR:DATE=20010828&amp;action=UPDATE&amp;creator=factset&amp;DOC_NAME=FAT:FMA_audit_SUMMARY.fat&amp;DISPLAY_STRING=Display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EBITDA&amp;VAR:CHGPERIOD=NA&amp;VAR:FQLFORMULA=FMA_EVAL_EBITDA&amp;VAR:CURRENCY=NA&amp;VAR:P=NA&amp;VAR:V=13.3","97214&amp;VAR:null=.html"}</definedName>
    <definedName name="_2104__FDSAUDITLINK__" hidden="1">{"fdsup://directions/FAT%20Viewer?VAR:PED=LTM&amp;VAR:AUDIT_MODE=SUMMARY&amp;VAR:PERIOD=FIXED&amp;VAR:AUDIT_ID=00000117&amp;VAR:DATE=20010828&amp;action=UPDATE&amp;creator=factset&amp;DOC_NAME=FAT:FMA_audit_SUMMARY.fat&amp;DISPLAY_STRING=Display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EBITDA&amp;VAR:CHGPERIOD=NA&amp;VAR:FQLFORMULA=FMA_EVAL_EBITDA&amp;VAR:CURRENCY=NA&amp;VAR:P=NA&amp;VAR:V=13.3","97214&amp;VAR:null=.html"}</definedName>
    <definedName name="_2105__FDSAUDITLINK__" localSheetId="1" hidden="1">{"fdsup://directions/FAT%20Viewer?VAR:PED=LTM&amp;VAR:AUDIT_MODE=SUMMARY&amp;VAR:PERIOD=FIXED&amp;VAR:AUDIT_ID=00000117&amp;VAR:DATE=20010827&amp;action=UPDATE&amp;creator=factset&amp;DOC_NAME=FAT:FMA_audit_SUMMARY.fat&amp;DISPLAY_STRING=Display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EBITDA&amp;VAR:CHGPERIOD=NA&amp;VAR:FQLFORMULA=FMA_EVAL_EBITDA&amp;VAR:CURRENCY=NA&amp;VAR:P=NA&amp;VAR:V=13.5","52554&amp;VAR:null=.html"}</definedName>
    <definedName name="_2105__FDSAUDITLINK__" hidden="1">{"fdsup://directions/FAT%20Viewer?VAR:PED=LTM&amp;VAR:AUDIT_MODE=SUMMARY&amp;VAR:PERIOD=FIXED&amp;VAR:AUDIT_ID=00000117&amp;VAR:DATE=20010827&amp;action=UPDATE&amp;creator=factset&amp;DOC_NAME=FAT:FMA_audit_SUMMARY.fat&amp;DISPLAY_STRING=Display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EBITDA&amp;VAR:CHGPERIOD=NA&amp;VAR:FQLFORMULA=FMA_EVAL_EBITDA&amp;VAR:CURRENCY=NA&amp;VAR:P=NA&amp;VAR:V=13.5","52554&amp;VAR:null=.html"}</definedName>
    <definedName name="_2106__FDSAUDITLINK__" localSheetId="1" hidden="1">{"fdsup://directions/FAT%20Viewer?VAR:PED=LTM&amp;VAR:AUDIT_MODE=SUMMARY&amp;VAR:PERIOD=FIXED&amp;VAR:AUDIT_ID=00000117&amp;VAR:DATE=20010824&amp;action=UPDATE&amp;creator=factset&amp;DOC_NAME=FAT:FMA_audit_SUMMARY.fat&amp;DISPLAY_STRING=Display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EBITDA&amp;VAR:CHGPERIOD=NA&amp;VAR:FQLFORMULA=FMA_EVAL_EBITDA&amp;VAR:CURRENCY=NA&amp;VAR:P=NA&amp;VAR:V=13.5","90912&amp;VAR:null=.html"}</definedName>
    <definedName name="_2106__FDSAUDITLINK__" hidden="1">{"fdsup://directions/FAT%20Viewer?VAR:PED=LTM&amp;VAR:AUDIT_MODE=SUMMARY&amp;VAR:PERIOD=FIXED&amp;VAR:AUDIT_ID=00000117&amp;VAR:DATE=20010824&amp;action=UPDATE&amp;creator=factset&amp;DOC_NAME=FAT:FMA_audit_SUMMARY.fat&amp;DISPLAY_STRING=Display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EBITDA&amp;VAR:CHGPERIOD=NA&amp;VAR:FQLFORMULA=FMA_EVAL_EBITDA&amp;VAR:CURRENCY=NA&amp;VAR:P=NA&amp;VAR:V=13.5","90912&amp;VAR:null=.html"}</definedName>
    <definedName name="_2107__FDSAUDITLINK__" localSheetId="1" hidden="1">{"fdsup://directions/FAT%20Viewer?VAR:PED=LTM&amp;VAR:AUDIT_MODE=SUMMARY&amp;VAR:PERIOD=FIXED&amp;VAR:AUDIT_ID=00000117&amp;VAR:DATE=20010823&amp;action=UPDATE&amp;creator=factset&amp;DOC_NAME=FAT:FMA_audit_SUMMARY.fat&amp;DISPLAY_STRING=Display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EBITDA&amp;VAR:CHGPERIOD=NA&amp;VAR:FQLFORMULA=FMA_EVAL_EBITDA&amp;VAR:CURRENCY=NA&amp;VAR:P=NA&amp;VAR:V=13.3","65324&amp;VAR:null=.html"}</definedName>
    <definedName name="_2107__FDSAUDITLINK__" hidden="1">{"fdsup://directions/FAT%20Viewer?VAR:PED=LTM&amp;VAR:AUDIT_MODE=SUMMARY&amp;VAR:PERIOD=FIXED&amp;VAR:AUDIT_ID=00000117&amp;VAR:DATE=20010823&amp;action=UPDATE&amp;creator=factset&amp;DOC_NAME=FAT:FMA_audit_SUMMARY.fat&amp;DISPLAY_STRING=Display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EBITDA&amp;VAR:CHGPERIOD=NA&amp;VAR:FQLFORMULA=FMA_EVAL_EBITDA&amp;VAR:CURRENCY=NA&amp;VAR:P=NA&amp;VAR:V=13.3","65324&amp;VAR:null=.html"}</definedName>
    <definedName name="_2108__FDSAUDITLINK__" localSheetId="1" hidden="1">{"fdsup://directions/FAT%20Viewer?VAR:PED=LTM&amp;VAR:AUDIT_MODE=SUMMARY&amp;VAR:PERIOD=FIXED&amp;VAR:AUDIT_ID=00000117&amp;VAR:DATE=20010822&amp;action=UPDATE&amp;creator=factset&amp;DOC_NAME=FAT:FMA_audit_SUMMARY.fat&amp;DISPLAY_STRING=Display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EBITDA&amp;VAR:CHGPERIOD=NA&amp;VAR:FQLFORMULA=FMA_EVAL_EBITDA&amp;VAR:CURRENCY=NA&amp;VAR:P=NA&amp;VAR:V=13.3","94764&amp;VAR:null=.html"}</definedName>
    <definedName name="_2108__FDSAUDITLINK__" hidden="1">{"fdsup://directions/FAT%20Viewer?VAR:PED=LTM&amp;VAR:AUDIT_MODE=SUMMARY&amp;VAR:PERIOD=FIXED&amp;VAR:AUDIT_ID=00000117&amp;VAR:DATE=20010822&amp;action=UPDATE&amp;creator=factset&amp;DOC_NAME=FAT:FMA_audit_SUMMARY.fat&amp;DISPLAY_STRING=Display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EBITDA&amp;VAR:CHGPERIOD=NA&amp;VAR:FQLFORMULA=FMA_EVAL_EBITDA&amp;VAR:CURRENCY=NA&amp;VAR:P=NA&amp;VAR:V=13.3","94764&amp;VAR:null=.html"}</definedName>
    <definedName name="_2109__FDSAUDITLINK__" localSheetId="1" hidden="1">{"fdsup://directions/FAT%20Viewer?VAR:PED=LTM&amp;VAR:AUDIT_MODE=SUMMARY&amp;VAR:PERIOD=FIXED&amp;VAR:AUDIT_ID=00000117&amp;VAR:DATE=20010821&amp;action=UPDATE&amp;creator=factset&amp;DOC_NAME=FAT:FMA_audit_SUMMARY.fat&amp;DISPLAY_STRING=Display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EBITDA&amp;VAR:CHGPERIOD=NA&amp;VAR:FQLFORMULA=FMA_EVAL_EBITDA&amp;VAR:CURRENCY=NA&amp;VAR:P=NA&amp;VAR:V=13.3","20223&amp;VAR:null=.html"}</definedName>
    <definedName name="_2109__FDSAUDITLINK__" hidden="1">{"fdsup://directions/FAT%20Viewer?VAR:PED=LTM&amp;VAR:AUDIT_MODE=SUMMARY&amp;VAR:PERIOD=FIXED&amp;VAR:AUDIT_ID=00000117&amp;VAR:DATE=20010821&amp;action=UPDATE&amp;creator=factset&amp;DOC_NAME=FAT:FMA_audit_SUMMARY.fat&amp;DISPLAY_STRING=Display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EBITDA&amp;VAR:CHGPERIOD=NA&amp;VAR:FQLFORMULA=FMA_EVAL_EBITDA&amp;VAR:CURRENCY=NA&amp;VAR:P=NA&amp;VAR:V=13.3","20223&amp;VAR:null=.html"}</definedName>
    <definedName name="_211__FDSAUDITLINK__" localSheetId="1" hidden="1">{"fdsup://directions/FAT%20Viewer?VAR:PED=LTM&amp;VAR:AUDIT_MODE=SUMMARY&amp;VAR:PERIOD=FIXED&amp;VAR:AUDIT_ID=00000117&amp;VAR:DATE=20090312&amp;action=UPDATE&amp;creator=factset&amp;DOC_NAME=FAT:FMA_audit_SUMMARY.fat&amp;DISPLAY_STRING=Display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EBITDA&amp;VAR:CHGPERIOD=NA&amp;VAR:FQLFORMULA=FMA_EVAL_EBITDA&amp;VAR:CURRENCY=NA&amp;VAR:P=NA&amp;VAR:V=7.23","3895&amp;VAR:null=.html"}</definedName>
    <definedName name="_211__FDSAUDITLINK__" hidden="1">{"fdsup://directions/FAT%20Viewer?VAR:PED=LTM&amp;VAR:AUDIT_MODE=SUMMARY&amp;VAR:PERIOD=FIXED&amp;VAR:AUDIT_ID=00000117&amp;VAR:DATE=20090312&amp;action=UPDATE&amp;creator=factset&amp;DOC_NAME=FAT:FMA_audit_SUMMARY.fat&amp;DISPLAY_STRING=Display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EBITDA&amp;VAR:CHGPERIOD=NA&amp;VAR:FQLFORMULA=FMA_EVAL_EBITDA&amp;VAR:CURRENCY=NA&amp;VAR:P=NA&amp;VAR:V=7.23","3895&amp;VAR:null=.html"}</definedName>
    <definedName name="_2110__FDSAUDITLINK__" localSheetId="1" hidden="1">{"fdsup://directions/FAT%20Viewer?VAR:PED=LTM&amp;VAR:AUDIT_MODE=SUMMARY&amp;VAR:PERIOD=FIXED&amp;VAR:AUDIT_ID=00000117&amp;VAR:DATE=20010820&amp;action=UPDATE&amp;creator=factset&amp;DOC_NAME=FAT:FMA_audit_SUMMARY.fat&amp;DISPLAY_STRING=Display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EBITDA&amp;VAR:CHGPERIOD=NA&amp;VAR:FQLFORMULA=FMA_EVAL_EBITDA&amp;VAR:CURRENCY=NA&amp;VAR:P=NA&amp;VAR:V=13.4","54300&amp;VAR:null=.html"}</definedName>
    <definedName name="_2110__FDSAUDITLINK__" hidden="1">{"fdsup://directions/FAT%20Viewer?VAR:PED=LTM&amp;VAR:AUDIT_MODE=SUMMARY&amp;VAR:PERIOD=FIXED&amp;VAR:AUDIT_ID=00000117&amp;VAR:DATE=20010820&amp;action=UPDATE&amp;creator=factset&amp;DOC_NAME=FAT:FMA_audit_SUMMARY.fat&amp;DISPLAY_STRING=Display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EBITDA&amp;VAR:CHGPERIOD=NA&amp;VAR:FQLFORMULA=FMA_EVAL_EBITDA&amp;VAR:CURRENCY=NA&amp;VAR:P=NA&amp;VAR:V=13.4","54300&amp;VAR:null=.html"}</definedName>
    <definedName name="_2111__FDSAUDITLINK__" localSheetId="1" hidden="1">{"fdsup://directions/FAT%20Viewer?VAR:PED=LTM&amp;VAR:AUDIT_MODE=SUMMARY&amp;VAR:PERIOD=FIXED&amp;VAR:AUDIT_ID=00000117&amp;VAR:DATE=20010817&amp;action=UPDATE&amp;creator=factset&amp;DOC_NAME=FAT:FMA_audit_SUMMARY.fat&amp;DISPLAY_STRING=Display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EBITDA&amp;VAR:CHGPERIOD=NA&amp;VAR:FQLFORMULA=FMA_EVAL_EBITDA&amp;VAR:CURRENCY=NA&amp;VAR:P=NA&amp;VAR:V=13.3","65871&amp;VAR:null=.html"}</definedName>
    <definedName name="_2111__FDSAUDITLINK__" hidden="1">{"fdsup://directions/FAT%20Viewer?VAR:PED=LTM&amp;VAR:AUDIT_MODE=SUMMARY&amp;VAR:PERIOD=FIXED&amp;VAR:AUDIT_ID=00000117&amp;VAR:DATE=20010817&amp;action=UPDATE&amp;creator=factset&amp;DOC_NAME=FAT:FMA_audit_SUMMARY.fat&amp;DISPLAY_STRING=Display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EBITDA&amp;VAR:CHGPERIOD=NA&amp;VAR:FQLFORMULA=FMA_EVAL_EBITDA&amp;VAR:CURRENCY=NA&amp;VAR:P=NA&amp;VAR:V=13.3","65871&amp;VAR:null=.html"}</definedName>
    <definedName name="_2112__FDSAUDITLINK__" localSheetId="1" hidden="1">{"fdsup://directions/FAT%20Viewer?VAR:PED=LTM&amp;VAR:AUDIT_MODE=SUMMARY&amp;VAR:PERIOD=FIXED&amp;VAR:AUDIT_ID=00000117&amp;VAR:DATE=20010816&amp;action=UPDATE&amp;creator=factset&amp;DOC_NAME=FAT:FMA_audit_SUMMARY.fat&amp;DISPLAY_STRING=Display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EBITDA&amp;VAR:CHGPERIOD=NA&amp;VAR:FQLFORMULA=FMA_EVAL_EBITDA&amp;VAR:CURRENCY=NA&amp;VAR:P=NA&amp;VAR:V=13.5","38156&amp;VAR:null=.html"}</definedName>
    <definedName name="_2112__FDSAUDITLINK__" hidden="1">{"fdsup://directions/FAT%20Viewer?VAR:PED=LTM&amp;VAR:AUDIT_MODE=SUMMARY&amp;VAR:PERIOD=FIXED&amp;VAR:AUDIT_ID=00000117&amp;VAR:DATE=20010816&amp;action=UPDATE&amp;creator=factset&amp;DOC_NAME=FAT:FMA_audit_SUMMARY.fat&amp;DISPLAY_STRING=Display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EBITDA&amp;VAR:CHGPERIOD=NA&amp;VAR:FQLFORMULA=FMA_EVAL_EBITDA&amp;VAR:CURRENCY=NA&amp;VAR:P=NA&amp;VAR:V=13.5","38156&amp;VAR:null=.html"}</definedName>
    <definedName name="_2113__FDSAUDITLINK__" localSheetId="1" hidden="1">{"fdsup://directions/FAT%20Viewer?VAR:PED=LTM&amp;VAR:AUDIT_MODE=SUMMARY&amp;VAR:PERIOD=FIXED&amp;VAR:AUDIT_ID=00000117&amp;VAR:DATE=20010815&amp;action=UPDATE&amp;creator=factset&amp;DOC_NAME=FAT:FMA_audit_SUMMARY.fat&amp;DISPLAY_STRING=Display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EBITDA&amp;VAR:CHGPERIOD=NA&amp;VAR:FQLFORMULA=FMA_EVAL_EBITDA&amp;VAR:CURRENCY=NA&amp;VAR:P=NA&amp;VAR:V=13.4","98699&amp;VAR:null=.html"}</definedName>
    <definedName name="_2113__FDSAUDITLINK__" hidden="1">{"fdsup://directions/FAT%20Viewer?VAR:PED=LTM&amp;VAR:AUDIT_MODE=SUMMARY&amp;VAR:PERIOD=FIXED&amp;VAR:AUDIT_ID=00000117&amp;VAR:DATE=20010815&amp;action=UPDATE&amp;creator=factset&amp;DOC_NAME=FAT:FMA_audit_SUMMARY.fat&amp;DISPLAY_STRING=Display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EBITDA&amp;VAR:CHGPERIOD=NA&amp;VAR:FQLFORMULA=FMA_EVAL_EBITDA&amp;VAR:CURRENCY=NA&amp;VAR:P=NA&amp;VAR:V=13.4","98699&amp;VAR:null=.html"}</definedName>
    <definedName name="_2114__FDSAUDITLINK__" localSheetId="1" hidden="1">{"fdsup://directions/FAT%20Viewer?VAR:PED=LTM&amp;VAR:AUDIT_MODE=SUMMARY&amp;VAR:PERIOD=FIXED&amp;VAR:AUDIT_ID=00000117&amp;VAR:DATE=20010814&amp;action=UPDATE&amp;creator=factset&amp;DOC_NAME=FAT:FMA_audit_SUMMARY.fat&amp;DISPLAY_STRING=Display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EBITDA&amp;VAR:CHGPERIOD=NA&amp;VAR:FQLFORMULA=FMA_EVAL_EBITDA&amp;VAR:CURRENCY=NA&amp;VAR:P=NA&amp;VAR:V=13.5","71428&amp;VAR:null=.html"}</definedName>
    <definedName name="_2114__FDSAUDITLINK__" hidden="1">{"fdsup://directions/FAT%20Viewer?VAR:PED=LTM&amp;VAR:AUDIT_MODE=SUMMARY&amp;VAR:PERIOD=FIXED&amp;VAR:AUDIT_ID=00000117&amp;VAR:DATE=20010814&amp;action=UPDATE&amp;creator=factset&amp;DOC_NAME=FAT:FMA_audit_SUMMARY.fat&amp;DISPLAY_STRING=Display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EBITDA&amp;VAR:CHGPERIOD=NA&amp;VAR:FQLFORMULA=FMA_EVAL_EBITDA&amp;VAR:CURRENCY=NA&amp;VAR:P=NA&amp;VAR:V=13.5","71428&amp;VAR:null=.html"}</definedName>
    <definedName name="_2115__FDSAUDITLINK__" localSheetId="1" hidden="1">{"fdsup://directions/FAT%20Viewer?VAR:PED=LTM&amp;VAR:AUDIT_MODE=SUMMARY&amp;VAR:PERIOD=FIXED&amp;VAR:AUDIT_ID=00000117&amp;VAR:DATE=20010813&amp;action=UPDATE&amp;creator=factset&amp;DOC_NAME=FAT:FMA_audit_SUMMARY.fat&amp;DISPLAY_STRING=Display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EBITDA&amp;VAR:CHGPERIOD=NA&amp;VAR:FQLFORMULA=FMA_EVAL_EBITDA&amp;VAR:CURRENCY=NA&amp;VAR:P=NA&amp;VAR:V=13.6","04036&amp;VAR:null=.html"}</definedName>
    <definedName name="_2115__FDSAUDITLINK__" hidden="1">{"fdsup://directions/FAT%20Viewer?VAR:PED=LTM&amp;VAR:AUDIT_MODE=SUMMARY&amp;VAR:PERIOD=FIXED&amp;VAR:AUDIT_ID=00000117&amp;VAR:DATE=20010813&amp;action=UPDATE&amp;creator=factset&amp;DOC_NAME=FAT:FMA_audit_SUMMARY.fat&amp;DISPLAY_STRING=Display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EBITDA&amp;VAR:CHGPERIOD=NA&amp;VAR:FQLFORMULA=FMA_EVAL_EBITDA&amp;VAR:CURRENCY=NA&amp;VAR:P=NA&amp;VAR:V=13.6","04036&amp;VAR:null=.html"}</definedName>
    <definedName name="_2116__FDSAUDITLINK__" localSheetId="1" hidden="1">{"fdsup://directions/FAT%20Viewer?VAR:PED=LTM&amp;VAR:AUDIT_MODE=SUMMARY&amp;VAR:PERIOD=FIXED&amp;VAR:AUDIT_ID=00000117&amp;VAR:DATE=20010810&amp;action=UPDATE&amp;creator=factset&amp;DOC_NAME=FAT:FMA_audit_SUMMARY.fat&amp;DISPLAY_STRING=Display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EBITDA&amp;VAR:CHGPERIOD=NA&amp;VAR:FQLFORMULA=FMA_EVAL_EBITDA&amp;VAR:CURRENCY=NA&amp;VAR:P=NA&amp;VAR:V=12.0","19144&amp;VAR:null=.html"}</definedName>
    <definedName name="_2116__FDSAUDITLINK__" hidden="1">{"fdsup://directions/FAT%20Viewer?VAR:PED=LTM&amp;VAR:AUDIT_MODE=SUMMARY&amp;VAR:PERIOD=FIXED&amp;VAR:AUDIT_ID=00000117&amp;VAR:DATE=20010810&amp;action=UPDATE&amp;creator=factset&amp;DOC_NAME=FAT:FMA_audit_SUMMARY.fat&amp;DISPLAY_STRING=Display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EBITDA&amp;VAR:CHGPERIOD=NA&amp;VAR:FQLFORMULA=FMA_EVAL_EBITDA&amp;VAR:CURRENCY=NA&amp;VAR:P=NA&amp;VAR:V=12.0","19144&amp;VAR:null=.html"}</definedName>
    <definedName name="_2117__FDSAUDITLINK__" localSheetId="1" hidden="1">{"fdsup://directions/FAT%20Viewer?VAR:PED=LTM&amp;VAR:AUDIT_MODE=SUMMARY&amp;VAR:PERIOD=FIXED&amp;VAR:AUDIT_ID=00000117&amp;VAR:DATE=20010809&amp;action=UPDATE&amp;creator=factset&amp;DOC_NAME=FAT:FMA_audit_SUMMARY.fat&amp;DISPLAY_STRING=Display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EBITDA&amp;VAR:CHGPERIOD=NA&amp;VAR:FQLFORMULA=FMA_EVAL_EBITDA&amp;VAR:CURRENCY=NA&amp;VAR:P=NA&amp;VAR:V=11.9","59929&amp;VAR:null=.html"}</definedName>
    <definedName name="_2117__FDSAUDITLINK__" hidden="1">{"fdsup://directions/FAT%20Viewer?VAR:PED=LTM&amp;VAR:AUDIT_MODE=SUMMARY&amp;VAR:PERIOD=FIXED&amp;VAR:AUDIT_ID=00000117&amp;VAR:DATE=20010809&amp;action=UPDATE&amp;creator=factset&amp;DOC_NAME=FAT:FMA_audit_SUMMARY.fat&amp;DISPLAY_STRING=Display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EBITDA&amp;VAR:CHGPERIOD=NA&amp;VAR:FQLFORMULA=FMA_EVAL_EBITDA&amp;VAR:CURRENCY=NA&amp;VAR:P=NA&amp;VAR:V=11.9","59929&amp;VAR:null=.html"}</definedName>
    <definedName name="_2118__FDSAUDITLINK__" localSheetId="1" hidden="1">{"fdsup://directions/FAT%20Viewer?VAR:PED=LTM&amp;VAR:AUDIT_MODE=SUMMARY&amp;VAR:PERIOD=FIXED&amp;VAR:AUDIT_ID=00000117&amp;VAR:DATE=20010808&amp;action=UPDATE&amp;creator=factset&amp;DOC_NAME=FAT:FMA_audit_SUMMARY.fat&amp;DISPLAY_STRING=Display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EBITDA&amp;VAR:CHGPERIOD=NA&amp;VAR:FQLFORMULA=FMA_EVAL_EBITDA&amp;VAR:CURRENCY=NA&amp;VAR:P=NA&amp;VAR:V=11.9","52975&amp;VAR:null=.html"}</definedName>
    <definedName name="_2118__FDSAUDITLINK__" hidden="1">{"fdsup://directions/FAT%20Viewer?VAR:PED=LTM&amp;VAR:AUDIT_MODE=SUMMARY&amp;VAR:PERIOD=FIXED&amp;VAR:AUDIT_ID=00000117&amp;VAR:DATE=20010808&amp;action=UPDATE&amp;creator=factset&amp;DOC_NAME=FAT:FMA_audit_SUMMARY.fat&amp;DISPLAY_STRING=Display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EBITDA&amp;VAR:CHGPERIOD=NA&amp;VAR:FQLFORMULA=FMA_EVAL_EBITDA&amp;VAR:CURRENCY=NA&amp;VAR:P=NA&amp;VAR:V=11.9","52975&amp;VAR:null=.html"}</definedName>
    <definedName name="_2119__FDSAUDITLINK__" localSheetId="1" hidden="1">{"fdsup://directions/FAT%20Viewer?VAR:PED=LTM&amp;VAR:AUDIT_MODE=SUMMARY&amp;VAR:PERIOD=FIXED&amp;VAR:AUDIT_ID=00000117&amp;VAR:DATE=20010807&amp;action=UPDATE&amp;creator=factset&amp;DOC_NAME=FAT:FMA_audit_SUMMARY.fat&amp;DISPLAY_STRING=Display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EBITDA&amp;VAR:CHGPERIOD=NA&amp;VAR:FQLFORMULA=FMA_EVAL_EBITDA&amp;VAR:CURRENCY=NA&amp;VAR:P=NA&amp;VAR:V=12.1","14926&amp;VAR:null=.html"}</definedName>
    <definedName name="_2119__FDSAUDITLINK__" hidden="1">{"fdsup://directions/FAT%20Viewer?VAR:PED=LTM&amp;VAR:AUDIT_MODE=SUMMARY&amp;VAR:PERIOD=FIXED&amp;VAR:AUDIT_ID=00000117&amp;VAR:DATE=20010807&amp;action=UPDATE&amp;creator=factset&amp;DOC_NAME=FAT:FMA_audit_SUMMARY.fat&amp;DISPLAY_STRING=Display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EBITDA&amp;VAR:CHGPERIOD=NA&amp;VAR:FQLFORMULA=FMA_EVAL_EBITDA&amp;VAR:CURRENCY=NA&amp;VAR:P=NA&amp;VAR:V=12.1","14926&amp;VAR:null=.html"}</definedName>
    <definedName name="_212__FDSAUDITLINK__" localSheetId="1" hidden="1">{"fdsup://directions/FAT%20Viewer?VAR:PED=LTM&amp;VAR:AUDIT_MODE=SUMMARY&amp;VAR:PERIOD=FIXED&amp;VAR:AUDIT_ID=00000117&amp;VAR:DATE=20090311&amp;action=UPDATE&amp;creator=factset&amp;DOC_NAME=FAT:FMA_audit_SUMMARY.fat&amp;DISPLAY_STRING=Display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EBITDA&amp;VAR:CHGPERIOD=NA&amp;VAR:FQLFORMULA=FMA_EVAL_EBITDA&amp;VAR:CURRENCY=NA&amp;VAR:P=NA&amp;VAR:V=7.06","3713&amp;VAR:null=.html"}</definedName>
    <definedName name="_212__FDSAUDITLINK__" hidden="1">{"fdsup://directions/FAT%20Viewer?VAR:PED=LTM&amp;VAR:AUDIT_MODE=SUMMARY&amp;VAR:PERIOD=FIXED&amp;VAR:AUDIT_ID=00000117&amp;VAR:DATE=20090311&amp;action=UPDATE&amp;creator=factset&amp;DOC_NAME=FAT:FMA_audit_SUMMARY.fat&amp;DISPLAY_STRING=Display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EBITDA&amp;VAR:CHGPERIOD=NA&amp;VAR:FQLFORMULA=FMA_EVAL_EBITDA&amp;VAR:CURRENCY=NA&amp;VAR:P=NA&amp;VAR:V=7.06","3713&amp;VAR:null=.html"}</definedName>
    <definedName name="_2120__FDSAUDITLINK__" localSheetId="1" hidden="1">{"fdsup://directions/FAT%20Viewer?VAR:PED=LTM&amp;VAR:AUDIT_MODE=SUMMARY&amp;VAR:PERIOD=FIXED&amp;VAR:AUDIT_ID=00000117&amp;VAR:DATE=20010806&amp;action=UPDATE&amp;creator=factset&amp;DOC_NAME=FAT:FMA_audit_SUMMARY.fat&amp;DISPLAY_STRING=Display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EBITDA&amp;VAR:CHGPERIOD=NA&amp;VAR:FQLFORMULA=FMA_EVAL_EBITDA&amp;VAR:CURRENCY=NA&amp;VAR:P=NA&amp;VAR:V=12.0","84789&amp;VAR:null=.html"}</definedName>
    <definedName name="_2120__FDSAUDITLINK__" hidden="1">{"fdsup://directions/FAT%20Viewer?VAR:PED=LTM&amp;VAR:AUDIT_MODE=SUMMARY&amp;VAR:PERIOD=FIXED&amp;VAR:AUDIT_ID=00000117&amp;VAR:DATE=20010806&amp;action=UPDATE&amp;creator=factset&amp;DOC_NAME=FAT:FMA_audit_SUMMARY.fat&amp;DISPLAY_STRING=Display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EBITDA&amp;VAR:CHGPERIOD=NA&amp;VAR:FQLFORMULA=FMA_EVAL_EBITDA&amp;VAR:CURRENCY=NA&amp;VAR:P=NA&amp;VAR:V=12.0","84789&amp;VAR:null=.html"}</definedName>
    <definedName name="_2121__FDSAUDITLINK__" localSheetId="1" hidden="1">{"fdsup://directions/FAT%20Viewer?VAR:PED=LTM&amp;VAR:AUDIT_MODE=SUMMARY&amp;VAR:PERIOD=FIXED&amp;VAR:AUDIT_ID=00000117&amp;VAR:DATE=20010803&amp;action=UPDATE&amp;creator=factset&amp;DOC_NAME=FAT:FMA_audit_SUMMARY.fat&amp;DISPLAY_STRING=Display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EBITDA&amp;VAR:CHGPERIOD=NA&amp;VAR:FQLFORMULA=FMA_EVAL_EBITDA&amp;VAR:CURRENCY=NA&amp;VAR:P=NA&amp;VAR:V=12.1","94085&amp;VAR:null=.html"}</definedName>
    <definedName name="_2121__FDSAUDITLINK__" hidden="1">{"fdsup://directions/FAT%20Viewer?VAR:PED=LTM&amp;VAR:AUDIT_MODE=SUMMARY&amp;VAR:PERIOD=FIXED&amp;VAR:AUDIT_ID=00000117&amp;VAR:DATE=20010803&amp;action=UPDATE&amp;creator=factset&amp;DOC_NAME=FAT:FMA_audit_SUMMARY.fat&amp;DISPLAY_STRING=Display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EBITDA&amp;VAR:CHGPERIOD=NA&amp;VAR:FQLFORMULA=FMA_EVAL_EBITDA&amp;VAR:CURRENCY=NA&amp;VAR:P=NA&amp;VAR:V=12.1","94085&amp;VAR:null=.html"}</definedName>
    <definedName name="_2122__FDSAUDITLINK__" localSheetId="1" hidden="1">{"fdsup://directions/FAT%20Viewer?VAR:PED=LTM&amp;VAR:AUDIT_MODE=SUMMARY&amp;VAR:PERIOD=FIXED&amp;VAR:AUDIT_ID=00000117&amp;VAR:DATE=20010802&amp;action=UPDATE&amp;creator=factset&amp;DOC_NAME=FAT:FMA_audit_SUMMARY.fat&amp;DISPLAY_STRING=Display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EBITDA&amp;VAR:CHGPERIOD=NA&amp;VAR:FQLFORMULA=FMA_EVAL_EBITDA&amp;VAR:CURRENCY=NA&amp;VAR:P=NA&amp;VAR:V=12.2","35887&amp;VAR:null=.html"}</definedName>
    <definedName name="_2122__FDSAUDITLINK__" hidden="1">{"fdsup://directions/FAT%20Viewer?VAR:PED=LTM&amp;VAR:AUDIT_MODE=SUMMARY&amp;VAR:PERIOD=FIXED&amp;VAR:AUDIT_ID=00000117&amp;VAR:DATE=20010802&amp;action=UPDATE&amp;creator=factset&amp;DOC_NAME=FAT:FMA_audit_SUMMARY.fat&amp;DISPLAY_STRING=Display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EBITDA&amp;VAR:CHGPERIOD=NA&amp;VAR:FQLFORMULA=FMA_EVAL_EBITDA&amp;VAR:CURRENCY=NA&amp;VAR:P=NA&amp;VAR:V=12.2","35887&amp;VAR:null=.html"}</definedName>
    <definedName name="_2123__FDSAUDITLINK__" localSheetId="1" hidden="1">{"fdsup://directions/FAT%20Viewer?VAR:PED=LTM&amp;VAR:AUDIT_MODE=SUMMARY&amp;VAR:PERIOD=FIXED&amp;VAR:AUDIT_ID=00000117&amp;VAR:DATE=20010801&amp;action=UPDATE&amp;creator=factset&amp;DOC_NAME=FAT:FMA_audit_SUMMARY.fat&amp;DISPLAY_STRING=Display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EBITDA&amp;VAR:CHGPERIOD=NA&amp;VAR:FQLFORMULA=FMA_EVAL_EBITDA&amp;VAR:CURRENCY=NA&amp;VAR:P=NA&amp;VAR:V=12.2","00660&amp;VAR:null=.html"}</definedName>
    <definedName name="_2123__FDSAUDITLINK__" hidden="1">{"fdsup://directions/FAT%20Viewer?VAR:PED=LTM&amp;VAR:AUDIT_MODE=SUMMARY&amp;VAR:PERIOD=FIXED&amp;VAR:AUDIT_ID=00000117&amp;VAR:DATE=20010801&amp;action=UPDATE&amp;creator=factset&amp;DOC_NAME=FAT:FMA_audit_SUMMARY.fat&amp;DISPLAY_STRING=Display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EBITDA&amp;VAR:CHGPERIOD=NA&amp;VAR:FQLFORMULA=FMA_EVAL_EBITDA&amp;VAR:CURRENCY=NA&amp;VAR:P=NA&amp;VAR:V=12.2","00660&amp;VAR:null=.html"}</definedName>
    <definedName name="_2124__FDSAUDITLINK__" localSheetId="1" hidden="1">{"fdsup://directions/FAT%20Viewer?VAR:PED=LTM&amp;VAR:AUDIT_MODE=SUMMARY&amp;VAR:PERIOD=FIXED&amp;VAR:AUDIT_ID=00000117&amp;VAR:DATE=20010731&amp;action=UPDATE&amp;creator=factset&amp;DOC_NAME=FAT:FMA_audit_SUMMARY.fat&amp;DISPLAY_STRING=Display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EBITDA&amp;VAR:CHGPERIOD=NA&amp;VAR:FQLFORMULA=FMA_EVAL_EBITDA&amp;VAR:CURRENCY=NA&amp;VAR:P=NA&amp;VAR:V=12.1","75773&amp;VAR:null=.html"}</definedName>
    <definedName name="_2124__FDSAUDITLINK__" hidden="1">{"fdsup://directions/FAT%20Viewer?VAR:PED=LTM&amp;VAR:AUDIT_MODE=SUMMARY&amp;VAR:PERIOD=FIXED&amp;VAR:AUDIT_ID=00000117&amp;VAR:DATE=20010731&amp;action=UPDATE&amp;creator=factset&amp;DOC_NAME=FAT:FMA_audit_SUMMARY.fat&amp;DISPLAY_STRING=Display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EBITDA&amp;VAR:CHGPERIOD=NA&amp;VAR:FQLFORMULA=FMA_EVAL_EBITDA&amp;VAR:CURRENCY=NA&amp;VAR:P=NA&amp;VAR:V=12.1","75773&amp;VAR:null=.html"}</definedName>
    <definedName name="_2125__FDSAUDITLINK__" localSheetId="1" hidden="1">{"fdsup://directions/FAT%20Viewer?VAR:PED=LTM&amp;VAR:AUDIT_MODE=SUMMARY&amp;VAR:PERIOD=FIXED&amp;VAR:AUDIT_ID=00000117&amp;VAR:DATE=20010730&amp;action=UPDATE&amp;creator=factset&amp;DOC_NAME=FAT:FMA_audit_SUMMARY.fat&amp;DISPLAY_STRING=Display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EBITDA&amp;VAR:CHGPERIOD=NA&amp;VAR:FQLFORMULA=FMA_EVAL_EBITDA&amp;VAR:CURRENCY=NA&amp;VAR:P=NA&amp;VAR:V=12.1","27329&amp;VAR:null=.html"}</definedName>
    <definedName name="_2125__FDSAUDITLINK__" hidden="1">{"fdsup://directions/FAT%20Viewer?VAR:PED=LTM&amp;VAR:AUDIT_MODE=SUMMARY&amp;VAR:PERIOD=FIXED&amp;VAR:AUDIT_ID=00000117&amp;VAR:DATE=20010730&amp;action=UPDATE&amp;creator=factset&amp;DOC_NAME=FAT:FMA_audit_SUMMARY.fat&amp;DISPLAY_STRING=Display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EBITDA&amp;VAR:CHGPERIOD=NA&amp;VAR:FQLFORMULA=FMA_EVAL_EBITDA&amp;VAR:CURRENCY=NA&amp;VAR:P=NA&amp;VAR:V=12.1","27329&amp;VAR:null=.html"}</definedName>
    <definedName name="_2126__FDSAUDITLINK__" localSheetId="1" hidden="1">{"fdsup://directions/FAT%20Viewer?VAR:PED=LTM&amp;VAR:AUDIT_MODE=SUMMARY&amp;VAR:PERIOD=FIXED&amp;VAR:AUDIT_ID=00000117&amp;VAR:DATE=20010727&amp;action=UPDATE&amp;creator=factset&amp;DOC_NAME=FAT:FMA_audit_SUMMARY.fat&amp;DISPLAY_STRING=Display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EBITDA&amp;VAR:CHGPERIOD=NA&amp;VAR:FQLFORMULA=FMA_EVAL_EBITDA&amp;VAR:CURRENCY=NA&amp;VAR:P=NA&amp;VAR:V=12.1","36664&amp;VAR:null=.html"}</definedName>
    <definedName name="_2126__FDSAUDITLINK__" hidden="1">{"fdsup://directions/FAT%20Viewer?VAR:PED=LTM&amp;VAR:AUDIT_MODE=SUMMARY&amp;VAR:PERIOD=FIXED&amp;VAR:AUDIT_ID=00000117&amp;VAR:DATE=20010727&amp;action=UPDATE&amp;creator=factset&amp;DOC_NAME=FAT:FMA_audit_SUMMARY.fat&amp;DISPLAY_STRING=Display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EBITDA&amp;VAR:CHGPERIOD=NA&amp;VAR:FQLFORMULA=FMA_EVAL_EBITDA&amp;VAR:CURRENCY=NA&amp;VAR:P=NA&amp;VAR:V=12.1","36664&amp;VAR:null=.html"}</definedName>
    <definedName name="_2127__FDSAUDITLINK__" localSheetId="1" hidden="1">{"fdsup://directions/FAT%20Viewer?VAR:PED=LTM&amp;VAR:AUDIT_MODE=SUMMARY&amp;VAR:PERIOD=FIXED&amp;VAR:AUDIT_ID=00000117&amp;VAR:DATE=20010726&amp;action=UPDATE&amp;creator=factset&amp;DOC_NAME=FAT:FMA_audit_SUMMARY.fat&amp;DISPLAY_STRING=Display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EBITDA&amp;VAR:CHGPERIOD=NA&amp;VAR:FQLFORMULA=FMA_EVAL_EBITDA&amp;VAR:CURRENCY=NA&amp;VAR:P=NA&amp;VAR:V=12.1","12261&amp;VAR:null=.html"}</definedName>
    <definedName name="_2127__FDSAUDITLINK__" hidden="1">{"fdsup://directions/FAT%20Viewer?VAR:PED=LTM&amp;VAR:AUDIT_MODE=SUMMARY&amp;VAR:PERIOD=FIXED&amp;VAR:AUDIT_ID=00000117&amp;VAR:DATE=20010726&amp;action=UPDATE&amp;creator=factset&amp;DOC_NAME=FAT:FMA_audit_SUMMARY.fat&amp;DISPLAY_STRING=Display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EBITDA&amp;VAR:CHGPERIOD=NA&amp;VAR:FQLFORMULA=FMA_EVAL_EBITDA&amp;VAR:CURRENCY=NA&amp;VAR:P=NA&amp;VAR:V=12.1","12261&amp;VAR:null=.html"}</definedName>
    <definedName name="_2128__FDSAUDITLINK__" localSheetId="1" hidden="1">{"fdsup://directions/FAT%20Viewer?VAR:PED=LTM&amp;VAR:AUDIT_MODE=SUMMARY&amp;VAR:PERIOD=FIXED&amp;VAR:AUDIT_ID=00000117&amp;VAR:DATE=20010725&amp;action=UPDATE&amp;creator=factset&amp;DOC_NAME=FAT:FMA_audit_SUMMARY.fat&amp;DISPLAY_STRING=Display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EBITDA&amp;VAR:CHGPERIOD=NA&amp;VAR:FQLFORMULA=FMA_EVAL_EBITDA&amp;VAR:CURRENCY=NA&amp;VAR:P=NA&amp;VAR:V=12.0","27040&amp;VAR:null=.html"}</definedName>
    <definedName name="_2128__FDSAUDITLINK__" hidden="1">{"fdsup://directions/FAT%20Viewer?VAR:PED=LTM&amp;VAR:AUDIT_MODE=SUMMARY&amp;VAR:PERIOD=FIXED&amp;VAR:AUDIT_ID=00000117&amp;VAR:DATE=20010725&amp;action=UPDATE&amp;creator=factset&amp;DOC_NAME=FAT:FMA_audit_SUMMARY.fat&amp;DISPLAY_STRING=Display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EBITDA&amp;VAR:CHGPERIOD=NA&amp;VAR:FQLFORMULA=FMA_EVAL_EBITDA&amp;VAR:CURRENCY=NA&amp;VAR:P=NA&amp;VAR:V=12.0","27040&amp;VAR:null=.html"}</definedName>
    <definedName name="_2129__FDSAUDITLINK__" localSheetId="1" hidden="1">{"fdsup://directions/FAT%20Viewer?VAR:PED=LTM&amp;VAR:AUDIT_MODE=SUMMARY&amp;VAR:PERIOD=FIXED&amp;VAR:AUDIT_ID=00000117&amp;VAR:DATE=20010724&amp;action=UPDATE&amp;creator=factset&amp;DOC_NAME=FAT:FMA_audit_SUMMARY.fat&amp;DISPLAY_STRING=Display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EBITDA&amp;VAR:CHGPERIOD=NA&amp;VAR:FQLFORMULA=FMA_EVAL_EBITDA&amp;VAR:CURRENCY=NA&amp;VAR:P=NA&amp;VAR:V=11.8","77115&amp;VAR:null=.html"}</definedName>
    <definedName name="_2129__FDSAUDITLINK__" hidden="1">{"fdsup://directions/FAT%20Viewer?VAR:PED=LTM&amp;VAR:AUDIT_MODE=SUMMARY&amp;VAR:PERIOD=FIXED&amp;VAR:AUDIT_ID=00000117&amp;VAR:DATE=20010724&amp;action=UPDATE&amp;creator=factset&amp;DOC_NAME=FAT:FMA_audit_SUMMARY.fat&amp;DISPLAY_STRING=Display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EBITDA&amp;VAR:CHGPERIOD=NA&amp;VAR:FQLFORMULA=FMA_EVAL_EBITDA&amp;VAR:CURRENCY=NA&amp;VAR:P=NA&amp;VAR:V=11.8","77115&amp;VAR:null=.html"}</definedName>
    <definedName name="_213__FDSAUDITLINK__" localSheetId="1" hidden="1">{"fdsup://directions/FAT%20Viewer?VAR:PED=LTM&amp;VAR:AUDIT_MODE=SUMMARY&amp;VAR:PERIOD=FIXED&amp;VAR:AUDIT_ID=00000117&amp;VAR:DATE=20090310&amp;action=UPDATE&amp;creator=factset&amp;DOC_NAME=FAT:FMA_audit_SUMMARY.fat&amp;DISPLAY_STRING=Display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EBITDA&amp;VAR:CHGPERIOD=NA&amp;VAR:FQLFORMULA=FMA_EVAL_EBITDA&amp;VAR:CURRENCY=NA&amp;VAR:P=NA&amp;VAR:V=7.05","6415&amp;VAR:null=.html"}</definedName>
    <definedName name="_213__FDSAUDITLINK__" hidden="1">{"fdsup://directions/FAT%20Viewer?VAR:PED=LTM&amp;VAR:AUDIT_MODE=SUMMARY&amp;VAR:PERIOD=FIXED&amp;VAR:AUDIT_ID=00000117&amp;VAR:DATE=20090310&amp;action=UPDATE&amp;creator=factset&amp;DOC_NAME=FAT:FMA_audit_SUMMARY.fat&amp;DISPLAY_STRING=Display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EBITDA&amp;VAR:CHGPERIOD=NA&amp;VAR:FQLFORMULA=FMA_EVAL_EBITDA&amp;VAR:CURRENCY=NA&amp;VAR:P=NA&amp;VAR:V=7.05","6415&amp;VAR:null=.html"}</definedName>
    <definedName name="_2130__FDSAUDITLINK__" localSheetId="1" hidden="1">{"fdsup://directions/FAT%20Viewer?VAR:PED=LTM&amp;VAR:AUDIT_MODE=SUMMARY&amp;VAR:PERIOD=FIXED&amp;VAR:AUDIT_ID=00000117&amp;VAR:DATE=20010723&amp;action=UPDATE&amp;creator=factset&amp;DOC_NAME=FAT:FMA_audit_SUMMARY.fat&amp;DISPLAY_STRING=Display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EBITDA&amp;VAR:CHGPERIOD=NA&amp;VAR:FQLFORMULA=FMA_EVAL_EBITDA&amp;VAR:CURRENCY=NA&amp;VAR:P=NA&amp;VAR:V=12.0","19933&amp;VAR:null=.html"}</definedName>
    <definedName name="_2130__FDSAUDITLINK__" hidden="1">{"fdsup://directions/FAT%20Viewer?VAR:PED=LTM&amp;VAR:AUDIT_MODE=SUMMARY&amp;VAR:PERIOD=FIXED&amp;VAR:AUDIT_ID=00000117&amp;VAR:DATE=20010723&amp;action=UPDATE&amp;creator=factset&amp;DOC_NAME=FAT:FMA_audit_SUMMARY.fat&amp;DISPLAY_STRING=Display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EBITDA&amp;VAR:CHGPERIOD=NA&amp;VAR:FQLFORMULA=FMA_EVAL_EBITDA&amp;VAR:CURRENCY=NA&amp;VAR:P=NA&amp;VAR:V=12.0","19933&amp;VAR:null=.html"}</definedName>
    <definedName name="_2131__FDSAUDITLINK__" localSheetId="1" hidden="1">{"fdsup://directions/FAT%20Viewer?VAR:PED=LTM&amp;VAR:AUDIT_MODE=SUMMARY&amp;VAR:PERIOD=FIXED&amp;VAR:AUDIT_ID=00000117&amp;VAR:DATE=20010720&amp;action=UPDATE&amp;creator=factset&amp;DOC_NAME=FAT:FMA_audit_SUMMARY.fat&amp;DISPLAY_STRING=Display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EBITDA&amp;VAR:CHGPERIOD=NA&amp;VAR:FQLFORMULA=FMA_EVAL_EBITDA&amp;VAR:CURRENCY=NA&amp;VAR:P=NA&amp;VAR:V=12.1","82301&amp;VAR:null=.html"}</definedName>
    <definedName name="_2131__FDSAUDITLINK__" hidden="1">{"fdsup://directions/FAT%20Viewer?VAR:PED=LTM&amp;VAR:AUDIT_MODE=SUMMARY&amp;VAR:PERIOD=FIXED&amp;VAR:AUDIT_ID=00000117&amp;VAR:DATE=20010720&amp;action=UPDATE&amp;creator=factset&amp;DOC_NAME=FAT:FMA_audit_SUMMARY.fat&amp;DISPLAY_STRING=Display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EBITDA&amp;VAR:CHGPERIOD=NA&amp;VAR:FQLFORMULA=FMA_EVAL_EBITDA&amp;VAR:CURRENCY=NA&amp;VAR:P=NA&amp;VAR:V=12.1","82301&amp;VAR:null=.html"}</definedName>
    <definedName name="_2132__FDSAUDITLINK__" localSheetId="1" hidden="1">{"fdsup://directions/FAT%20Viewer?VAR:PED=LTM&amp;VAR:AUDIT_MODE=SUMMARY&amp;VAR:PERIOD=FIXED&amp;VAR:AUDIT_ID=00000117&amp;VAR:DATE=20010719&amp;action=UPDATE&amp;creator=factset&amp;DOC_NAME=FAT:FMA_audit_SUMMARY.fat&amp;DISPLAY_STRING=Display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EBITDA&amp;VAR:CHGPERIOD=NA&amp;VAR:FQLFORMULA=FMA_EVAL_EBITDA&amp;VAR:CURRENCY=NA&amp;VAR:P=NA&amp;VAR:V=12.2","06773&amp;VAR:null=.html"}</definedName>
    <definedName name="_2132__FDSAUDITLINK__" hidden="1">{"fdsup://directions/FAT%20Viewer?VAR:PED=LTM&amp;VAR:AUDIT_MODE=SUMMARY&amp;VAR:PERIOD=FIXED&amp;VAR:AUDIT_ID=00000117&amp;VAR:DATE=20010719&amp;action=UPDATE&amp;creator=factset&amp;DOC_NAME=FAT:FMA_audit_SUMMARY.fat&amp;DISPLAY_STRING=Display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EBITDA&amp;VAR:CHGPERIOD=NA&amp;VAR:FQLFORMULA=FMA_EVAL_EBITDA&amp;VAR:CURRENCY=NA&amp;VAR:P=NA&amp;VAR:V=12.2","06773&amp;VAR:null=.html"}</definedName>
    <definedName name="_2133__FDSAUDITLINK__" localSheetId="1" hidden="1">{"fdsup://directions/FAT%20Viewer?VAR:PED=LTM&amp;VAR:AUDIT_MODE=SUMMARY&amp;VAR:PERIOD=FIXED&amp;VAR:AUDIT_ID=00000117&amp;VAR:DATE=20010718&amp;action=UPDATE&amp;creator=factset&amp;DOC_NAME=FAT:FMA_audit_SUMMARY.fat&amp;DISPLAY_STRING=Display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EBITDA&amp;VAR:CHGPERIOD=NA&amp;VAR:FQLFORMULA=FMA_EVAL_EBITDA&amp;VAR:CURRENCY=NA&amp;VAR:P=NA&amp;VAR:V=12.1","35183&amp;VAR:null=.html"}</definedName>
    <definedName name="_2133__FDSAUDITLINK__" hidden="1">{"fdsup://directions/FAT%20Viewer?VAR:PED=LTM&amp;VAR:AUDIT_MODE=SUMMARY&amp;VAR:PERIOD=FIXED&amp;VAR:AUDIT_ID=00000117&amp;VAR:DATE=20010718&amp;action=UPDATE&amp;creator=factset&amp;DOC_NAME=FAT:FMA_audit_SUMMARY.fat&amp;DISPLAY_STRING=Display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EBITDA&amp;VAR:CHGPERIOD=NA&amp;VAR:FQLFORMULA=FMA_EVAL_EBITDA&amp;VAR:CURRENCY=NA&amp;VAR:P=NA&amp;VAR:V=12.1","35183&amp;VAR:null=.html"}</definedName>
    <definedName name="_2134__FDSAUDITLINK__" localSheetId="1" hidden="1">{"fdsup://directions/FAT%20Viewer?VAR:PED=LTM&amp;VAR:AUDIT_MODE=SUMMARY&amp;VAR:PERIOD=FIXED&amp;VAR:AUDIT_ID=00000117&amp;VAR:DATE=20010717&amp;action=UPDATE&amp;creator=factset&amp;DOC_NAME=FAT:FMA_audit_SUMMARY.fat&amp;DISPLAY_STRING=Display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EBITDA&amp;VAR:CHGPERIOD=NA&amp;VAR:FQLFORMULA=FMA_EVAL_EBITDA&amp;VAR:CURRENCY=NA&amp;VAR:P=NA&amp;VAR:V=12.1","70253&amp;VAR:null=.html"}</definedName>
    <definedName name="_2134__FDSAUDITLINK__" hidden="1">{"fdsup://directions/FAT%20Viewer?VAR:PED=LTM&amp;VAR:AUDIT_MODE=SUMMARY&amp;VAR:PERIOD=FIXED&amp;VAR:AUDIT_ID=00000117&amp;VAR:DATE=20010717&amp;action=UPDATE&amp;creator=factset&amp;DOC_NAME=FAT:FMA_audit_SUMMARY.fat&amp;DISPLAY_STRING=Display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EBITDA&amp;VAR:CHGPERIOD=NA&amp;VAR:FQLFORMULA=FMA_EVAL_EBITDA&amp;VAR:CURRENCY=NA&amp;VAR:P=NA&amp;VAR:V=12.1","70253&amp;VAR:null=.html"}</definedName>
    <definedName name="_2135__FDSAUDITLINK__" localSheetId="1" hidden="1">{"fdsup://directions/FAT%20Viewer?VAR:PED=LTM&amp;VAR:AUDIT_MODE=SUMMARY&amp;VAR:PERIOD=FIXED&amp;VAR:AUDIT_ID=00000117&amp;VAR:DATE=20010716&amp;action=UPDATE&amp;creator=factset&amp;DOC_NAME=FAT:FMA_audit_SUMMARY.fat&amp;DISPLAY_STRING=Display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EBITDA&amp;VAR:CHGPERIOD=NA&amp;VAR:FQLFORMULA=FMA_EVAL_EBITDA&amp;VAR:CURRENCY=NA&amp;VAR:P=NA&amp;VAR:V=12.0","83664&amp;VAR:null=.html"}</definedName>
    <definedName name="_2135__FDSAUDITLINK__" hidden="1">{"fdsup://directions/FAT%20Viewer?VAR:PED=LTM&amp;VAR:AUDIT_MODE=SUMMARY&amp;VAR:PERIOD=FIXED&amp;VAR:AUDIT_ID=00000117&amp;VAR:DATE=20010716&amp;action=UPDATE&amp;creator=factset&amp;DOC_NAME=FAT:FMA_audit_SUMMARY.fat&amp;DISPLAY_STRING=Display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EBITDA&amp;VAR:CHGPERIOD=NA&amp;VAR:FQLFORMULA=FMA_EVAL_EBITDA&amp;VAR:CURRENCY=NA&amp;VAR:P=NA&amp;VAR:V=12.0","83664&amp;VAR:null=.html"}</definedName>
    <definedName name="_2136__FDSAUDITLINK__" localSheetId="1" hidden="1">{"fdsup://directions/FAT%20Viewer?VAR:PED=LTM&amp;VAR:AUDIT_MODE=SUMMARY&amp;VAR:PERIOD=FIXED&amp;VAR:AUDIT_ID=00000117&amp;VAR:DATE=20010713&amp;action=UPDATE&amp;creator=factset&amp;DOC_NAME=FAT:FMA_audit_SUMMARY.fat&amp;DISPLAY_STRING=Display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EBITDA&amp;VAR:CHGPERIOD=NA&amp;VAR:FQLFORMULA=FMA_EVAL_EBITDA&amp;VAR:CURRENCY=NA&amp;VAR:P=NA&amp;VAR:V=12.0","96374&amp;VAR:null=.html"}</definedName>
    <definedName name="_2136__FDSAUDITLINK__" hidden="1">{"fdsup://directions/FAT%20Viewer?VAR:PED=LTM&amp;VAR:AUDIT_MODE=SUMMARY&amp;VAR:PERIOD=FIXED&amp;VAR:AUDIT_ID=00000117&amp;VAR:DATE=20010713&amp;action=UPDATE&amp;creator=factset&amp;DOC_NAME=FAT:FMA_audit_SUMMARY.fat&amp;DISPLAY_STRING=Display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EBITDA&amp;VAR:CHGPERIOD=NA&amp;VAR:FQLFORMULA=FMA_EVAL_EBITDA&amp;VAR:CURRENCY=NA&amp;VAR:P=NA&amp;VAR:V=12.0","96374&amp;VAR:null=.html"}</definedName>
    <definedName name="_2137__FDSAUDITLINK__" localSheetId="1" hidden="1">{"fdsup://directions/FAT%20Viewer?VAR:PED=LTM&amp;VAR:AUDIT_MODE=SUMMARY&amp;VAR:PERIOD=FIXED&amp;VAR:AUDIT_ID=00000117&amp;VAR:DATE=20010712&amp;action=UPDATE&amp;creator=factset&amp;DOC_NAME=FAT:FMA_audit_SUMMARY.fat&amp;DISPLAY_STRING=Display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EBITDA&amp;VAR:CHGPERIOD=NA&amp;VAR:FQLFORMULA=FMA_EVAL_EBITDA&amp;VAR:CURRENCY=NA&amp;VAR:P=NA&amp;VAR:V=12.0","42692&amp;VAR:null=.html"}</definedName>
    <definedName name="_2137__FDSAUDITLINK__" hidden="1">{"fdsup://directions/FAT%20Viewer?VAR:PED=LTM&amp;VAR:AUDIT_MODE=SUMMARY&amp;VAR:PERIOD=FIXED&amp;VAR:AUDIT_ID=00000117&amp;VAR:DATE=20010712&amp;action=UPDATE&amp;creator=factset&amp;DOC_NAME=FAT:FMA_audit_SUMMARY.fat&amp;DISPLAY_STRING=Display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EBITDA&amp;VAR:CHGPERIOD=NA&amp;VAR:FQLFORMULA=FMA_EVAL_EBITDA&amp;VAR:CURRENCY=NA&amp;VAR:P=NA&amp;VAR:V=12.0","42692&amp;VAR:null=.html"}</definedName>
    <definedName name="_2138__FDSAUDITLINK__" localSheetId="1" hidden="1">{"fdsup://directions/FAT%20Viewer?VAR:PED=LTM&amp;VAR:AUDIT_MODE=SUMMARY&amp;VAR:PERIOD=FIXED&amp;VAR:AUDIT_ID=00000117&amp;VAR:DATE=20010711&amp;action=UPDATE&amp;creator=factset&amp;DOC_NAME=FAT:FMA_audit_SUMMARY.fat&amp;DISPLAY_STRING=Display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EBITDA&amp;VAR:CHGPERIOD=NA&amp;VAR:FQLFORMULA=FMA_EVAL_EBITDA&amp;VAR:CURRENCY=NA&amp;VAR:P=NA&amp;VAR:V=11.8","42573&amp;VAR:null=.html"}</definedName>
    <definedName name="_2138__FDSAUDITLINK__" hidden="1">{"fdsup://directions/FAT%20Viewer?VAR:PED=LTM&amp;VAR:AUDIT_MODE=SUMMARY&amp;VAR:PERIOD=FIXED&amp;VAR:AUDIT_ID=00000117&amp;VAR:DATE=20010711&amp;action=UPDATE&amp;creator=factset&amp;DOC_NAME=FAT:FMA_audit_SUMMARY.fat&amp;DISPLAY_STRING=Display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EBITDA&amp;VAR:CHGPERIOD=NA&amp;VAR:FQLFORMULA=FMA_EVAL_EBITDA&amp;VAR:CURRENCY=NA&amp;VAR:P=NA&amp;VAR:V=11.8","42573&amp;VAR:null=.html"}</definedName>
    <definedName name="_2139__FDSAUDITLINK__" localSheetId="1" hidden="1">{"fdsup://directions/FAT%20Viewer?VAR:PED=LTM&amp;VAR:AUDIT_MODE=SUMMARY&amp;VAR:PERIOD=FIXED&amp;VAR:AUDIT_ID=00000117&amp;VAR:DATE=20010710&amp;action=UPDATE&amp;creator=factset&amp;DOC_NAME=FAT:FMA_audit_SUMMARY.fat&amp;DISPLAY_STRING=Display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EBITDA&amp;VAR:CHGPERIOD=NA&amp;VAR:FQLFORMULA=FMA_EVAL_EBITDA&amp;VAR:CURRENCY=NA&amp;VAR:P=NA&amp;VAR:V=11.8","48489&amp;VAR:null=.html"}</definedName>
    <definedName name="_2139__FDSAUDITLINK__" hidden="1">{"fdsup://directions/FAT%20Viewer?VAR:PED=LTM&amp;VAR:AUDIT_MODE=SUMMARY&amp;VAR:PERIOD=FIXED&amp;VAR:AUDIT_ID=00000117&amp;VAR:DATE=20010710&amp;action=UPDATE&amp;creator=factset&amp;DOC_NAME=FAT:FMA_audit_SUMMARY.fat&amp;DISPLAY_STRING=Display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EBITDA&amp;VAR:CHGPERIOD=NA&amp;VAR:FQLFORMULA=FMA_EVAL_EBITDA&amp;VAR:CURRENCY=NA&amp;VAR:P=NA&amp;VAR:V=11.8","48489&amp;VAR:null=.html"}</definedName>
    <definedName name="_214__FDSAUDITLINK__" localSheetId="1" hidden="1">{"fdsup://directions/FAT%20Viewer?VAR:PED=LTM&amp;VAR:AUDIT_MODE=SUMMARY&amp;VAR:PERIOD=FIXED&amp;VAR:AUDIT_ID=00000117&amp;VAR:DATE=20090309&amp;action=UPDATE&amp;creator=factset&amp;DOC_NAME=FAT:FMA_audit_SUMMARY.fat&amp;DISPLAY_STRING=Display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EBITDA&amp;VAR:CHGPERIOD=NA&amp;VAR:FQLFORMULA=FMA_EVAL_EBITDA&amp;VAR:CURRENCY=NA&amp;VAR:P=NA&amp;VAR:V=6.79","5799&amp;VAR:null=.html"}</definedName>
    <definedName name="_214__FDSAUDITLINK__" hidden="1">{"fdsup://directions/FAT%20Viewer?VAR:PED=LTM&amp;VAR:AUDIT_MODE=SUMMARY&amp;VAR:PERIOD=FIXED&amp;VAR:AUDIT_ID=00000117&amp;VAR:DATE=20090309&amp;action=UPDATE&amp;creator=factset&amp;DOC_NAME=FAT:FMA_audit_SUMMARY.fat&amp;DISPLAY_STRING=Display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EBITDA&amp;VAR:CHGPERIOD=NA&amp;VAR:FQLFORMULA=FMA_EVAL_EBITDA&amp;VAR:CURRENCY=NA&amp;VAR:P=NA&amp;VAR:V=6.79","5799&amp;VAR:null=.html"}</definedName>
    <definedName name="_2140__FDSAUDITLINK__" localSheetId="1" hidden="1">{"fdsup://directions/FAT%20Viewer?VAR:PED=LTM&amp;VAR:AUDIT_MODE=SUMMARY&amp;VAR:PERIOD=FIXED&amp;VAR:AUDIT_ID=00000117&amp;VAR:DATE=20010709&amp;action=UPDATE&amp;creator=factset&amp;DOC_NAME=FAT:FMA_audit_SUMMARY.fat&amp;DISPLAY_STRING=Display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EBITDA&amp;VAR:CHGPERIOD=NA&amp;VAR:FQLFORMULA=FMA_EVAL_EBITDA&amp;VAR:CURRENCY=NA&amp;VAR:P=NA&amp;VAR:V=11.9","67841&amp;VAR:null=.html"}</definedName>
    <definedName name="_2140__FDSAUDITLINK__" hidden="1">{"fdsup://directions/FAT%20Viewer?VAR:PED=LTM&amp;VAR:AUDIT_MODE=SUMMARY&amp;VAR:PERIOD=FIXED&amp;VAR:AUDIT_ID=00000117&amp;VAR:DATE=20010709&amp;action=UPDATE&amp;creator=factset&amp;DOC_NAME=FAT:FMA_audit_SUMMARY.fat&amp;DISPLAY_STRING=Display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EBITDA&amp;VAR:CHGPERIOD=NA&amp;VAR:FQLFORMULA=FMA_EVAL_EBITDA&amp;VAR:CURRENCY=NA&amp;VAR:P=NA&amp;VAR:V=11.9","67841&amp;VAR:null=.html"}</definedName>
    <definedName name="_2141__FDSAUDITLINK__" localSheetId="1" hidden="1">{"fdsup://directions/FAT%20Viewer?VAR:PED=LTM&amp;VAR:AUDIT_MODE=SUMMARY&amp;VAR:PERIOD=FIXED&amp;VAR:AUDIT_ID=00000117&amp;VAR:DATE=20010706&amp;action=UPDATE&amp;creator=factset&amp;DOC_NAME=FAT:FMA_audit_SUMMARY.fat&amp;DISPLAY_STRING=Display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EBITDA&amp;VAR:CHGPERIOD=NA&amp;VAR:FQLFORMULA=FMA_EVAL_EBITDA&amp;VAR:CURRENCY=NA&amp;VAR:P=NA&amp;VAR:V=11.9","16320&amp;VAR:null=.html"}</definedName>
    <definedName name="_2141__FDSAUDITLINK__" hidden="1">{"fdsup://directions/FAT%20Viewer?VAR:PED=LTM&amp;VAR:AUDIT_MODE=SUMMARY&amp;VAR:PERIOD=FIXED&amp;VAR:AUDIT_ID=00000117&amp;VAR:DATE=20010706&amp;action=UPDATE&amp;creator=factset&amp;DOC_NAME=FAT:FMA_audit_SUMMARY.fat&amp;DISPLAY_STRING=Display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EBITDA&amp;VAR:CHGPERIOD=NA&amp;VAR:FQLFORMULA=FMA_EVAL_EBITDA&amp;VAR:CURRENCY=NA&amp;VAR:P=NA&amp;VAR:V=11.9","16320&amp;VAR:null=.html"}</definedName>
    <definedName name="_2142__FDSAUDITLINK__" localSheetId="1" hidden="1">{"fdsup://directions/FAT%20Viewer?VAR:PED=LTM&amp;VAR:AUDIT_MODE=SUMMARY&amp;VAR:PERIOD=FIXED&amp;VAR:AUDIT_ID=00000117&amp;VAR:DATE=20010705&amp;action=UPDATE&amp;creator=factset&amp;DOC_NAME=FAT:FMA_audit_SUMMARY.fat&amp;DISPLAY_STRING=Display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EBITDA&amp;VAR:CHGPERIOD=NA&amp;VAR:FQLFORMULA=FMA_EVAL_EBITDA&amp;VAR:CURRENCY=NA&amp;VAR:P=NA&amp;VAR:V=12.1","28974&amp;VAR:null=.html"}</definedName>
    <definedName name="_2142__FDSAUDITLINK__" hidden="1">{"fdsup://directions/FAT%20Viewer?VAR:PED=LTM&amp;VAR:AUDIT_MODE=SUMMARY&amp;VAR:PERIOD=FIXED&amp;VAR:AUDIT_ID=00000117&amp;VAR:DATE=20010705&amp;action=UPDATE&amp;creator=factset&amp;DOC_NAME=FAT:FMA_audit_SUMMARY.fat&amp;DISPLAY_STRING=Display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EBITDA&amp;VAR:CHGPERIOD=NA&amp;VAR:FQLFORMULA=FMA_EVAL_EBITDA&amp;VAR:CURRENCY=NA&amp;VAR:P=NA&amp;VAR:V=12.1","28974&amp;VAR:null=.html"}</definedName>
    <definedName name="_2143__FDSAUDITLINK__" localSheetId="1" hidden="1">{"fdsup://directions/FAT%20Viewer?VAR:PED=LTM&amp;VAR:AUDIT_MODE=SUMMARY&amp;VAR:PERIOD=FIXED&amp;VAR:AUDIT_ID=00000117&amp;VAR:DATE=20010703&amp;action=UPDATE&amp;creator=factset&amp;DOC_NAME=FAT:FMA_audit_SUMMARY.fat&amp;DISPLAY_STRING=Display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EBITDA&amp;VAR:CHGPERIOD=NA&amp;VAR:FQLFORMULA=FMA_EVAL_EBITDA&amp;VAR:CURRENCY=NA&amp;VAR:P=NA&amp;VAR:V=12.2","40689&amp;VAR:null=.html"}</definedName>
    <definedName name="_2143__FDSAUDITLINK__" hidden="1">{"fdsup://directions/FAT%20Viewer?VAR:PED=LTM&amp;VAR:AUDIT_MODE=SUMMARY&amp;VAR:PERIOD=FIXED&amp;VAR:AUDIT_ID=00000117&amp;VAR:DATE=20010703&amp;action=UPDATE&amp;creator=factset&amp;DOC_NAME=FAT:FMA_audit_SUMMARY.fat&amp;DISPLAY_STRING=Display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EBITDA&amp;VAR:CHGPERIOD=NA&amp;VAR:FQLFORMULA=FMA_EVAL_EBITDA&amp;VAR:CURRENCY=NA&amp;VAR:P=NA&amp;VAR:V=12.2","40689&amp;VAR:null=.html"}</definedName>
    <definedName name="_2144__FDSAUDITLINK__" localSheetId="1" hidden="1">{"fdsup://directions/FAT%20Viewer?VAR:PED=LTM&amp;VAR:AUDIT_MODE=SUMMARY&amp;VAR:PERIOD=FIXED&amp;VAR:AUDIT_ID=00000117&amp;VAR:DATE=20010702&amp;action=UPDATE&amp;creator=factset&amp;DOC_NAME=FAT:FMA_audit_SUMMARY.fat&amp;DISPLAY_STRING=Display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EBITDA&amp;VAR:CHGPERIOD=NA&amp;VAR:FQLFORMULA=FMA_EVAL_EBITDA&amp;VAR:CURRENCY=NA&amp;VAR:P=NA&amp;VAR:V=12.2","46155&amp;VAR:null=.html"}</definedName>
    <definedName name="_2144__FDSAUDITLINK__" hidden="1">{"fdsup://directions/FAT%20Viewer?VAR:PED=LTM&amp;VAR:AUDIT_MODE=SUMMARY&amp;VAR:PERIOD=FIXED&amp;VAR:AUDIT_ID=00000117&amp;VAR:DATE=20010702&amp;action=UPDATE&amp;creator=factset&amp;DOC_NAME=FAT:FMA_audit_SUMMARY.fat&amp;DISPLAY_STRING=Display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EBITDA&amp;VAR:CHGPERIOD=NA&amp;VAR:FQLFORMULA=FMA_EVAL_EBITDA&amp;VAR:CURRENCY=NA&amp;VAR:P=NA&amp;VAR:V=12.2","46155&amp;VAR:null=.html"}</definedName>
    <definedName name="_2145__FDSAUDITLINK__" localSheetId="1" hidden="1">{"fdsup://directions/FAT%20Viewer?VAR:PED=LTM&amp;VAR:AUDIT_MODE=SUMMARY&amp;VAR:PERIOD=FIXED&amp;VAR:AUDIT_ID=00000117&amp;VAR:DATE=20010629&amp;action=UPDATE&amp;creator=factset&amp;DOC_NAME=FAT:FMA_audit_SUMMARY.fat&amp;DISPLAY_STRING=Display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EBITDA&amp;VAR:CHGPERIOD=NA&amp;VAR:FQLFORMULA=FMA_EVAL_EBITDA&amp;VAR:CURRENCY=NA&amp;VAR:P=NA&amp;VAR:V=12.1","56093&amp;VAR:null=.html"}</definedName>
    <definedName name="_2145__FDSAUDITLINK__" hidden="1">{"fdsup://directions/FAT%20Viewer?VAR:PED=LTM&amp;VAR:AUDIT_MODE=SUMMARY&amp;VAR:PERIOD=FIXED&amp;VAR:AUDIT_ID=00000117&amp;VAR:DATE=20010629&amp;action=UPDATE&amp;creator=factset&amp;DOC_NAME=FAT:FMA_audit_SUMMARY.fat&amp;DISPLAY_STRING=Display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EBITDA&amp;VAR:CHGPERIOD=NA&amp;VAR:FQLFORMULA=FMA_EVAL_EBITDA&amp;VAR:CURRENCY=NA&amp;VAR:P=NA&amp;VAR:V=12.1","56093&amp;VAR:null=.html"}</definedName>
    <definedName name="_2146__FDSAUDITLINK__" localSheetId="1" hidden="1">{"fdsup://directions/FAT%20Viewer?VAR:PED=LTM&amp;VAR:AUDIT_MODE=SUMMARY&amp;VAR:PERIOD=FIXED&amp;VAR:AUDIT_ID=00000117&amp;VAR:DATE=20010628&amp;action=UPDATE&amp;creator=factset&amp;DOC_NAME=FAT:FMA_audit_SUMMARY.fat&amp;DISPLAY_STRING=Display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EBITDA&amp;VAR:CHGPERIOD=NA&amp;VAR:FQLFORMULA=FMA_EVAL_EBITDA&amp;VAR:CURRENCY=NA&amp;VAR:P=NA&amp;VAR:V=12.1","85132&amp;VAR:null=.html"}</definedName>
    <definedName name="_2146__FDSAUDITLINK__" hidden="1">{"fdsup://directions/FAT%20Viewer?VAR:PED=LTM&amp;VAR:AUDIT_MODE=SUMMARY&amp;VAR:PERIOD=FIXED&amp;VAR:AUDIT_ID=00000117&amp;VAR:DATE=20010628&amp;action=UPDATE&amp;creator=factset&amp;DOC_NAME=FAT:FMA_audit_SUMMARY.fat&amp;DISPLAY_STRING=Display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EBITDA&amp;VAR:CHGPERIOD=NA&amp;VAR:FQLFORMULA=FMA_EVAL_EBITDA&amp;VAR:CURRENCY=NA&amp;VAR:P=NA&amp;VAR:V=12.1","85132&amp;VAR:null=.html"}</definedName>
    <definedName name="_2147__FDSAUDITLINK__" localSheetId="1" hidden="1">{"fdsup://directions/FAT%20Viewer?VAR:PED=LTM&amp;VAR:AUDIT_MODE=SUMMARY&amp;VAR:PERIOD=FIXED&amp;VAR:AUDIT_ID=00000117&amp;VAR:DATE=20010627&amp;action=UPDATE&amp;creator=factset&amp;DOC_NAME=FAT:FMA_audit_SUMMARY.fat&amp;DISPLAY_STRING=Display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EBITDA&amp;VAR:CHGPERIOD=NA&amp;VAR:FQLFORMULA=FMA_EVAL_EBITDA&amp;VAR:CURRENCY=NA&amp;VAR:P=NA&amp;VAR:V=12.0","68905&amp;VAR:null=.html"}</definedName>
    <definedName name="_2147__FDSAUDITLINK__" hidden="1">{"fdsup://directions/FAT%20Viewer?VAR:PED=LTM&amp;VAR:AUDIT_MODE=SUMMARY&amp;VAR:PERIOD=FIXED&amp;VAR:AUDIT_ID=00000117&amp;VAR:DATE=20010627&amp;action=UPDATE&amp;creator=factset&amp;DOC_NAME=FAT:FMA_audit_SUMMARY.fat&amp;DISPLAY_STRING=Display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EBITDA&amp;VAR:CHGPERIOD=NA&amp;VAR:FQLFORMULA=FMA_EVAL_EBITDA&amp;VAR:CURRENCY=NA&amp;VAR:P=NA&amp;VAR:V=12.0","68905&amp;VAR:null=.html"}</definedName>
    <definedName name="_2148__FDSAUDITLINK__" localSheetId="1" hidden="1">{"fdsup://directions/FAT%20Viewer?VAR:PED=LTM&amp;VAR:AUDIT_MODE=SUMMARY&amp;VAR:PERIOD=FIXED&amp;VAR:AUDIT_ID=00000117&amp;VAR:DATE=20010626&amp;action=UPDATE&amp;creator=factset&amp;DOC_NAME=FAT:FMA_audit_SUMMARY.fat&amp;DISPLAY_STRING=Display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EBITDA&amp;VAR:CHGPERIOD=NA&amp;VAR:FQLFORMULA=FMA_EVAL_EBITDA&amp;VAR:CURRENCY=NA&amp;VAR:P=NA&amp;VAR:V=12.1","22232&amp;VAR:null=.html"}</definedName>
    <definedName name="_2148__FDSAUDITLINK__" hidden="1">{"fdsup://directions/FAT%20Viewer?VAR:PED=LTM&amp;VAR:AUDIT_MODE=SUMMARY&amp;VAR:PERIOD=FIXED&amp;VAR:AUDIT_ID=00000117&amp;VAR:DATE=20010626&amp;action=UPDATE&amp;creator=factset&amp;DOC_NAME=FAT:FMA_audit_SUMMARY.fat&amp;DISPLAY_STRING=Display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EBITDA&amp;VAR:CHGPERIOD=NA&amp;VAR:FQLFORMULA=FMA_EVAL_EBITDA&amp;VAR:CURRENCY=NA&amp;VAR:P=NA&amp;VAR:V=12.1","22232&amp;VAR:null=.html"}</definedName>
    <definedName name="_2149__FDSAUDITLINK__" localSheetId="1" hidden="1">{"fdsup://directions/FAT%20Viewer?VAR:PED=LTM&amp;VAR:AUDIT_MODE=SUMMARY&amp;VAR:PERIOD=FIXED&amp;VAR:AUDIT_ID=00000117&amp;VAR:DATE=20010625&amp;action=UPDATE&amp;creator=factset&amp;DOC_NAME=FAT:FMA_audit_SUMMARY.fat&amp;DISPLAY_STRING=Display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EBITDA&amp;VAR:CHGPERIOD=NA&amp;VAR:FQLFORMULA=FMA_EVAL_EBITDA&amp;VAR:CURRENCY=NA&amp;VAR:P=NA&amp;VAR:V=12.1","30138&amp;VAR:null=.html"}</definedName>
    <definedName name="_2149__FDSAUDITLINK__" hidden="1">{"fdsup://directions/FAT%20Viewer?VAR:PED=LTM&amp;VAR:AUDIT_MODE=SUMMARY&amp;VAR:PERIOD=FIXED&amp;VAR:AUDIT_ID=00000117&amp;VAR:DATE=20010625&amp;action=UPDATE&amp;creator=factset&amp;DOC_NAME=FAT:FMA_audit_SUMMARY.fat&amp;DISPLAY_STRING=Display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EBITDA&amp;VAR:CHGPERIOD=NA&amp;VAR:FQLFORMULA=FMA_EVAL_EBITDA&amp;VAR:CURRENCY=NA&amp;VAR:P=NA&amp;VAR:V=12.1","30138&amp;VAR:null=.html"}</definedName>
    <definedName name="_215__FDSAUDITLINK__" localSheetId="1" hidden="1">{"fdsup://directions/FAT%20Viewer?VAR:PED=LTM&amp;VAR:AUDIT_MODE=SUMMARY&amp;VAR:PERIOD=FIXED&amp;VAR:AUDIT_ID=00000117&amp;VAR:DATE=20090306&amp;action=UPDATE&amp;creator=factset&amp;DOC_NAME=FAT:FMA_audit_SUMMARY.fat&amp;DISPLAY_STRING=Display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EBITDA&amp;VAR:CHGPERIOD=NA&amp;VAR:FQLFORMULA=FMA_EVAL_EBITDA&amp;VAR:CURRENCY=NA&amp;VAR:P=NA&amp;VAR:V=6.86","9729&amp;VAR:null=.html"}</definedName>
    <definedName name="_215__FDSAUDITLINK__" hidden="1">{"fdsup://directions/FAT%20Viewer?VAR:PED=LTM&amp;VAR:AUDIT_MODE=SUMMARY&amp;VAR:PERIOD=FIXED&amp;VAR:AUDIT_ID=00000117&amp;VAR:DATE=20090306&amp;action=UPDATE&amp;creator=factset&amp;DOC_NAME=FAT:FMA_audit_SUMMARY.fat&amp;DISPLAY_STRING=Display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EBITDA&amp;VAR:CHGPERIOD=NA&amp;VAR:FQLFORMULA=FMA_EVAL_EBITDA&amp;VAR:CURRENCY=NA&amp;VAR:P=NA&amp;VAR:V=6.86","9729&amp;VAR:null=.html"}</definedName>
    <definedName name="_2150__FDSAUDITLINK__" localSheetId="1" hidden="1">{"fdsup://directions/FAT%20Viewer?VAR:PED=LTM&amp;VAR:AUDIT_MODE=SUMMARY&amp;VAR:PERIOD=FIXED&amp;VAR:AUDIT_ID=00000117&amp;VAR:DATE=20010622&amp;action=UPDATE&amp;creator=factset&amp;DOC_NAME=FAT:FMA_audit_SUMMARY.fat&amp;DISPLAY_STRING=Display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EBITDA&amp;VAR:CHGPERIOD=NA&amp;VAR:FQLFORMULA=FMA_EVAL_EBITDA&amp;VAR:CURRENCY=NA&amp;VAR:P=NA&amp;VAR:V=12.1","76811&amp;VAR:null=.html"}</definedName>
    <definedName name="_2150__FDSAUDITLINK__" hidden="1">{"fdsup://directions/FAT%20Viewer?VAR:PED=LTM&amp;VAR:AUDIT_MODE=SUMMARY&amp;VAR:PERIOD=FIXED&amp;VAR:AUDIT_ID=00000117&amp;VAR:DATE=20010622&amp;action=UPDATE&amp;creator=factset&amp;DOC_NAME=FAT:FMA_audit_SUMMARY.fat&amp;DISPLAY_STRING=Display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EBITDA&amp;VAR:CHGPERIOD=NA&amp;VAR:FQLFORMULA=FMA_EVAL_EBITDA&amp;VAR:CURRENCY=NA&amp;VAR:P=NA&amp;VAR:V=12.1","76811&amp;VAR:null=.html"}</definedName>
    <definedName name="_2151__FDSAUDITLINK__" localSheetId="1" hidden="1">{"fdsup://directions/FAT%20Viewer?VAR:PED=LTM&amp;VAR:AUDIT_MODE=SUMMARY&amp;VAR:PERIOD=FIXED&amp;VAR:AUDIT_ID=00000117&amp;VAR:DATE=20010621&amp;action=UPDATE&amp;creator=factset&amp;DOC_NAME=FAT:FMA_audit_SUMMARY.fat&amp;DISPLAY_STRING=Display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EBITDA&amp;VAR:CHGPERIOD=NA&amp;VAR:FQLFORMULA=FMA_EVAL_EBITDA&amp;VAR:CURRENCY=NA&amp;VAR:P=NA&amp;VAR:V=12.2","75610&amp;VAR:null=.html"}</definedName>
    <definedName name="_2151__FDSAUDITLINK__" hidden="1">{"fdsup://directions/FAT%20Viewer?VAR:PED=LTM&amp;VAR:AUDIT_MODE=SUMMARY&amp;VAR:PERIOD=FIXED&amp;VAR:AUDIT_ID=00000117&amp;VAR:DATE=20010621&amp;action=UPDATE&amp;creator=factset&amp;DOC_NAME=FAT:FMA_audit_SUMMARY.fat&amp;DISPLAY_STRING=Display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EBITDA&amp;VAR:CHGPERIOD=NA&amp;VAR:FQLFORMULA=FMA_EVAL_EBITDA&amp;VAR:CURRENCY=NA&amp;VAR:P=NA&amp;VAR:V=12.2","75610&amp;VAR:null=.html"}</definedName>
    <definedName name="_2152__FDSAUDITLINK__" localSheetId="1" hidden="1">{"fdsup://directions/FAT%20Viewer?VAR:PED=LTM&amp;VAR:AUDIT_MODE=SUMMARY&amp;VAR:PERIOD=FIXED&amp;VAR:AUDIT_ID=00000117&amp;VAR:DATE=20010620&amp;action=UPDATE&amp;creator=factset&amp;DOC_NAME=FAT:FMA_audit_SUMMARY.fat&amp;DISPLAY_STRING=Display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EBITDA&amp;VAR:CHGPERIOD=NA&amp;VAR:FQLFORMULA=FMA_EVAL_EBITDA&amp;VAR:CURRENCY=NA&amp;VAR:P=NA&amp;VAR:V=12.2","19674&amp;VAR:null=.html"}</definedName>
    <definedName name="_2152__FDSAUDITLINK__" hidden="1">{"fdsup://directions/FAT%20Viewer?VAR:PED=LTM&amp;VAR:AUDIT_MODE=SUMMARY&amp;VAR:PERIOD=FIXED&amp;VAR:AUDIT_ID=00000117&amp;VAR:DATE=20010620&amp;action=UPDATE&amp;creator=factset&amp;DOC_NAME=FAT:FMA_audit_SUMMARY.fat&amp;DISPLAY_STRING=Display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EBITDA&amp;VAR:CHGPERIOD=NA&amp;VAR:FQLFORMULA=FMA_EVAL_EBITDA&amp;VAR:CURRENCY=NA&amp;VAR:P=NA&amp;VAR:V=12.2","19674&amp;VAR:null=.html"}</definedName>
    <definedName name="_2153__FDSAUDITLINK__" localSheetId="1" hidden="1">{"fdsup://directions/FAT%20Viewer?VAR:PED=LTM&amp;VAR:AUDIT_MODE=SUMMARY&amp;VAR:PERIOD=FIXED&amp;VAR:AUDIT_ID=00000117&amp;VAR:DATE=20010619&amp;action=UPDATE&amp;creator=factset&amp;DOC_NAME=FAT:FMA_audit_SUMMARY.fat&amp;DISPLAY_STRING=Display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EBITDA&amp;VAR:CHGPERIOD=NA&amp;VAR:FQLFORMULA=FMA_EVAL_EBITDA&amp;VAR:CURRENCY=NA&amp;VAR:P=NA&amp;VAR:V=12.1","35304&amp;VAR:null=.html"}</definedName>
    <definedName name="_2153__FDSAUDITLINK__" hidden="1">{"fdsup://directions/FAT%20Viewer?VAR:PED=LTM&amp;VAR:AUDIT_MODE=SUMMARY&amp;VAR:PERIOD=FIXED&amp;VAR:AUDIT_ID=00000117&amp;VAR:DATE=20010619&amp;action=UPDATE&amp;creator=factset&amp;DOC_NAME=FAT:FMA_audit_SUMMARY.fat&amp;DISPLAY_STRING=Display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EBITDA&amp;VAR:CHGPERIOD=NA&amp;VAR:FQLFORMULA=FMA_EVAL_EBITDA&amp;VAR:CURRENCY=NA&amp;VAR:P=NA&amp;VAR:V=12.1","35304&amp;VAR:null=.html"}</definedName>
    <definedName name="_2154__FDSAUDITLINK__" localSheetId="1" hidden="1">{"fdsup://directions/FAT%20Viewer?VAR:PED=LTM&amp;VAR:AUDIT_MODE=SUMMARY&amp;VAR:PERIOD=FIXED&amp;VAR:AUDIT_ID=00000117&amp;VAR:DATE=20010618&amp;action=UPDATE&amp;creator=factset&amp;DOC_NAME=FAT:FMA_audit_SUMMARY.fat&amp;DISPLAY_STRING=Display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EBITDA&amp;VAR:CHGPERIOD=NA&amp;VAR:FQLFORMULA=FMA_EVAL_EBITDA&amp;VAR:CURRENCY=NA&amp;VAR:P=NA&amp;VAR:V=12.1","15101&amp;VAR:null=.html"}</definedName>
    <definedName name="_2154__FDSAUDITLINK__" hidden="1">{"fdsup://directions/FAT%20Viewer?VAR:PED=LTM&amp;VAR:AUDIT_MODE=SUMMARY&amp;VAR:PERIOD=FIXED&amp;VAR:AUDIT_ID=00000117&amp;VAR:DATE=20010618&amp;action=UPDATE&amp;creator=factset&amp;DOC_NAME=FAT:FMA_audit_SUMMARY.fat&amp;DISPLAY_STRING=Display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EBITDA&amp;VAR:CHGPERIOD=NA&amp;VAR:FQLFORMULA=FMA_EVAL_EBITDA&amp;VAR:CURRENCY=NA&amp;VAR:P=NA&amp;VAR:V=12.1","15101&amp;VAR:null=.html"}</definedName>
    <definedName name="_2155__FDSAUDITLINK__" localSheetId="1" hidden="1">{"fdsup://directions/FAT%20Viewer?VAR:PED=LTM&amp;VAR:AUDIT_MODE=SUMMARY&amp;VAR:PERIOD=FIXED&amp;VAR:AUDIT_ID=00000117&amp;VAR:DATE=20010615&amp;action=UPDATE&amp;creator=factset&amp;DOC_NAME=FAT:FMA_audit_SUMMARY.fat&amp;DISPLAY_STRING=Display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EBITDA&amp;VAR:CHGPERIOD=NA&amp;VAR:FQLFORMULA=FMA_EVAL_EBITDA&amp;VAR:CURRENCY=NA&amp;VAR:P=NA&amp;VAR:V=12.1","56644&amp;VAR:null=.html"}</definedName>
    <definedName name="_2155__FDSAUDITLINK__" hidden="1">{"fdsup://directions/FAT%20Viewer?VAR:PED=LTM&amp;VAR:AUDIT_MODE=SUMMARY&amp;VAR:PERIOD=FIXED&amp;VAR:AUDIT_ID=00000117&amp;VAR:DATE=20010615&amp;action=UPDATE&amp;creator=factset&amp;DOC_NAME=FAT:FMA_audit_SUMMARY.fat&amp;DISPLAY_STRING=Display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EBITDA&amp;VAR:CHGPERIOD=NA&amp;VAR:FQLFORMULA=FMA_EVAL_EBITDA&amp;VAR:CURRENCY=NA&amp;VAR:P=NA&amp;VAR:V=12.1","56644&amp;VAR:null=.html"}</definedName>
    <definedName name="_2156__FDSAUDITLINK__" localSheetId="1" hidden="1">{"fdsup://directions/FAT%20Viewer?VAR:PED=LTM&amp;VAR:AUDIT_MODE=SUMMARY&amp;VAR:PERIOD=FIXED&amp;VAR:AUDIT_ID=00000117&amp;VAR:DATE=20010614&amp;action=UPDATE&amp;creator=factset&amp;DOC_NAME=FAT:FMA_audit_SUMMARY.fat&amp;DISPLAY_STRING=Display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EBITDA&amp;VAR:CHGPERIOD=NA&amp;VAR:FQLFORMULA=FMA_EVAL_EBITDA&amp;VAR:CURRENCY=NA&amp;VAR:P=NA&amp;VAR:V=12.2","12100&amp;VAR:null=.html"}</definedName>
    <definedName name="_2156__FDSAUDITLINK__" hidden="1">{"fdsup://directions/FAT%20Viewer?VAR:PED=LTM&amp;VAR:AUDIT_MODE=SUMMARY&amp;VAR:PERIOD=FIXED&amp;VAR:AUDIT_ID=00000117&amp;VAR:DATE=20010614&amp;action=UPDATE&amp;creator=factset&amp;DOC_NAME=FAT:FMA_audit_SUMMARY.fat&amp;DISPLAY_STRING=Display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EBITDA&amp;VAR:CHGPERIOD=NA&amp;VAR:FQLFORMULA=FMA_EVAL_EBITDA&amp;VAR:CURRENCY=NA&amp;VAR:P=NA&amp;VAR:V=12.2","12100&amp;VAR:null=.html"}</definedName>
    <definedName name="_2157__FDSAUDITLINK__" localSheetId="1" hidden="1">{"fdsup://directions/FAT%20Viewer?VAR:PED=LTM&amp;VAR:AUDIT_MODE=SUMMARY&amp;VAR:PERIOD=FIXED&amp;VAR:AUDIT_ID=00000117&amp;VAR:DATE=20010613&amp;action=UPDATE&amp;creator=factset&amp;DOC_NAME=FAT:FMA_audit_SUMMARY.fat&amp;DISPLAY_STRING=Display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EBITDA&amp;VAR:CHGPERIOD=NA&amp;VAR:FQLFORMULA=FMA_EVAL_EBITDA&amp;VAR:CURRENCY=NA&amp;VAR:P=NA&amp;VAR:V=12.3","62090&amp;VAR:null=.html"}</definedName>
    <definedName name="_2157__FDSAUDITLINK__" hidden="1">{"fdsup://directions/FAT%20Viewer?VAR:PED=LTM&amp;VAR:AUDIT_MODE=SUMMARY&amp;VAR:PERIOD=FIXED&amp;VAR:AUDIT_ID=00000117&amp;VAR:DATE=20010613&amp;action=UPDATE&amp;creator=factset&amp;DOC_NAME=FAT:FMA_audit_SUMMARY.fat&amp;DISPLAY_STRING=Display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EBITDA&amp;VAR:CHGPERIOD=NA&amp;VAR:FQLFORMULA=FMA_EVAL_EBITDA&amp;VAR:CURRENCY=NA&amp;VAR:P=NA&amp;VAR:V=12.3","62090&amp;VAR:null=.html"}</definedName>
    <definedName name="_2158__FDSAUDITLINK__" localSheetId="1" hidden="1">{"fdsup://directions/FAT%20Viewer?VAR:PED=LTM&amp;VAR:AUDIT_MODE=SUMMARY&amp;VAR:PERIOD=FIXED&amp;VAR:AUDIT_ID=00000117&amp;VAR:DATE=20010612&amp;action=UPDATE&amp;creator=factset&amp;DOC_NAME=FAT:FMA_audit_SUMMARY.fat&amp;DISPLAY_STRING=Display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EBITDA&amp;VAR:CHGPERIOD=NA&amp;VAR:FQLFORMULA=FMA_EVAL_EBITDA&amp;VAR:CURRENCY=NA&amp;VAR:P=NA&amp;VAR:V=12.4","06089&amp;VAR:null=.html"}</definedName>
    <definedName name="_2158__FDSAUDITLINK__" hidden="1">{"fdsup://directions/FAT%20Viewer?VAR:PED=LTM&amp;VAR:AUDIT_MODE=SUMMARY&amp;VAR:PERIOD=FIXED&amp;VAR:AUDIT_ID=00000117&amp;VAR:DATE=20010612&amp;action=UPDATE&amp;creator=factset&amp;DOC_NAME=FAT:FMA_audit_SUMMARY.fat&amp;DISPLAY_STRING=Display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EBITDA&amp;VAR:CHGPERIOD=NA&amp;VAR:FQLFORMULA=FMA_EVAL_EBITDA&amp;VAR:CURRENCY=NA&amp;VAR:P=NA&amp;VAR:V=12.4","06089&amp;VAR:null=.html"}</definedName>
    <definedName name="_2159__FDSAUDITLINK__" localSheetId="1" hidden="1">{"fdsup://directions/FAT%20Viewer?VAR:PED=LTM&amp;VAR:AUDIT_MODE=SUMMARY&amp;VAR:PERIOD=FIXED&amp;VAR:AUDIT_ID=00000117&amp;VAR:DATE=20010611&amp;action=UPDATE&amp;creator=factset&amp;DOC_NAME=FAT:FMA_audit_SUMMARY.fat&amp;DISPLAY_STRING=Display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EBITDA&amp;VAR:CHGPERIOD=NA&amp;VAR:FQLFORMULA=FMA_EVAL_EBITDA&amp;VAR:CURRENCY=NA&amp;VAR:P=NA&amp;VAR:V=12.3","89562&amp;VAR:null=.html"}</definedName>
    <definedName name="_2159__FDSAUDITLINK__" hidden="1">{"fdsup://directions/FAT%20Viewer?VAR:PED=LTM&amp;VAR:AUDIT_MODE=SUMMARY&amp;VAR:PERIOD=FIXED&amp;VAR:AUDIT_ID=00000117&amp;VAR:DATE=20010611&amp;action=UPDATE&amp;creator=factset&amp;DOC_NAME=FAT:FMA_audit_SUMMARY.fat&amp;DISPLAY_STRING=Display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EBITDA&amp;VAR:CHGPERIOD=NA&amp;VAR:FQLFORMULA=FMA_EVAL_EBITDA&amp;VAR:CURRENCY=NA&amp;VAR:P=NA&amp;VAR:V=12.3","89562&amp;VAR:null=.html"}</definedName>
    <definedName name="_216__FDSAUDITLINK__" localSheetId="1" hidden="1">{"fdsup://directions/FAT%20Viewer?VAR:PED=LTM&amp;VAR:AUDIT_MODE=SUMMARY&amp;VAR:PERIOD=FIXED&amp;VAR:AUDIT_ID=00000117&amp;VAR:DATE=20090305&amp;action=UPDATE&amp;creator=factset&amp;DOC_NAME=FAT:FMA_audit_SUMMARY.fat&amp;DISPLAY_STRING=Display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EBITDA&amp;VAR:CHGPERIOD=NA&amp;VAR:FQLFORMULA=FMA_EVAL_EBITDA&amp;VAR:CURRENCY=NA&amp;VAR:P=NA&amp;VAR:V=6.86","9298&amp;VAR:null=.html"}</definedName>
    <definedName name="_216__FDSAUDITLINK__" hidden="1">{"fdsup://directions/FAT%20Viewer?VAR:PED=LTM&amp;VAR:AUDIT_MODE=SUMMARY&amp;VAR:PERIOD=FIXED&amp;VAR:AUDIT_ID=00000117&amp;VAR:DATE=20090305&amp;action=UPDATE&amp;creator=factset&amp;DOC_NAME=FAT:FMA_audit_SUMMARY.fat&amp;DISPLAY_STRING=Display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EBITDA&amp;VAR:CHGPERIOD=NA&amp;VAR:FQLFORMULA=FMA_EVAL_EBITDA&amp;VAR:CURRENCY=NA&amp;VAR:P=NA&amp;VAR:V=6.86","9298&amp;VAR:null=.html"}</definedName>
    <definedName name="_2160__FDSAUDITLINK__" localSheetId="1" hidden="1">{"fdsup://directions/FAT%20Viewer?VAR:PED=LTM&amp;VAR:AUDIT_MODE=SUMMARY&amp;VAR:PERIOD=FIXED&amp;VAR:AUDIT_ID=00000117&amp;VAR:DATE=20010608&amp;action=UPDATE&amp;creator=factset&amp;DOC_NAME=FAT:FMA_audit_SUMMARY.fat&amp;DISPLAY_STRING=Display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EBITDA&amp;VAR:CHGPERIOD=NA&amp;VAR:FQLFORMULA=FMA_EVAL_EBITDA&amp;VAR:CURRENCY=NA&amp;VAR:P=NA&amp;VAR:V=12.4","70905&amp;VAR:null=.html"}</definedName>
    <definedName name="_2160__FDSAUDITLINK__" hidden="1">{"fdsup://directions/FAT%20Viewer?VAR:PED=LTM&amp;VAR:AUDIT_MODE=SUMMARY&amp;VAR:PERIOD=FIXED&amp;VAR:AUDIT_ID=00000117&amp;VAR:DATE=20010608&amp;action=UPDATE&amp;creator=factset&amp;DOC_NAME=FAT:FMA_audit_SUMMARY.fat&amp;DISPLAY_STRING=Display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EBITDA&amp;VAR:CHGPERIOD=NA&amp;VAR:FQLFORMULA=FMA_EVAL_EBITDA&amp;VAR:CURRENCY=NA&amp;VAR:P=NA&amp;VAR:V=12.4","70905&amp;VAR:null=.html"}</definedName>
    <definedName name="_2161__FDSAUDITLINK__" localSheetId="1" hidden="1">{"fdsup://directions/FAT%20Viewer?VAR:PED=LTM&amp;VAR:AUDIT_MODE=SUMMARY&amp;VAR:PERIOD=FIXED&amp;VAR:AUDIT_ID=00000117&amp;VAR:DATE=20010607&amp;action=UPDATE&amp;creator=factset&amp;DOC_NAME=FAT:FMA_audit_SUMMARY.fat&amp;DISPLAY_STRING=Display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EBITDA&amp;VAR:CHGPERIOD=NA&amp;VAR:FQLFORMULA=FMA_EVAL_EBITDA&amp;VAR:CURRENCY=NA&amp;VAR:P=NA&amp;VAR:V=12.5","67973&amp;VAR:null=.html"}</definedName>
    <definedName name="_2161__FDSAUDITLINK__" hidden="1">{"fdsup://directions/FAT%20Viewer?VAR:PED=LTM&amp;VAR:AUDIT_MODE=SUMMARY&amp;VAR:PERIOD=FIXED&amp;VAR:AUDIT_ID=00000117&amp;VAR:DATE=20010607&amp;action=UPDATE&amp;creator=factset&amp;DOC_NAME=FAT:FMA_audit_SUMMARY.fat&amp;DISPLAY_STRING=Display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EBITDA&amp;VAR:CHGPERIOD=NA&amp;VAR:FQLFORMULA=FMA_EVAL_EBITDA&amp;VAR:CURRENCY=NA&amp;VAR:P=NA&amp;VAR:V=12.5","67973&amp;VAR:null=.html"}</definedName>
    <definedName name="_2162__FDSAUDITLINK__" localSheetId="1" hidden="1">{"fdsup://directions/FAT%20Viewer?VAR:PED=LTM&amp;VAR:AUDIT_MODE=SUMMARY&amp;VAR:PERIOD=FIXED&amp;VAR:AUDIT_ID=00000117&amp;VAR:DATE=20010606&amp;action=UPDATE&amp;creator=factset&amp;DOC_NAME=FAT:FMA_audit_SUMMARY.fat&amp;DISPLAY_STRING=Display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EBITDA&amp;VAR:CHGPERIOD=NA&amp;VAR:FQLFORMULA=FMA_EVAL_EBITDA&amp;VAR:CURRENCY=NA&amp;VAR:P=NA&amp;VAR:V=12.5","05350&amp;VAR:null=.html"}</definedName>
    <definedName name="_2162__FDSAUDITLINK__" hidden="1">{"fdsup://directions/FAT%20Viewer?VAR:PED=LTM&amp;VAR:AUDIT_MODE=SUMMARY&amp;VAR:PERIOD=FIXED&amp;VAR:AUDIT_ID=00000117&amp;VAR:DATE=20010606&amp;action=UPDATE&amp;creator=factset&amp;DOC_NAME=FAT:FMA_audit_SUMMARY.fat&amp;DISPLAY_STRING=Display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EBITDA&amp;VAR:CHGPERIOD=NA&amp;VAR:FQLFORMULA=FMA_EVAL_EBITDA&amp;VAR:CURRENCY=NA&amp;VAR:P=NA&amp;VAR:V=12.5","05350&amp;VAR:null=.html"}</definedName>
    <definedName name="_2163__FDSAUDITLINK__" localSheetId="1" hidden="1">{"fdsup://directions/FAT%20Viewer?VAR:PED=LTM&amp;VAR:AUDIT_MODE=SUMMARY&amp;VAR:PERIOD=FIXED&amp;VAR:AUDIT_ID=00000117&amp;VAR:DATE=20010605&amp;action=UPDATE&amp;creator=factset&amp;DOC_NAME=FAT:FMA_audit_SUMMARY.fat&amp;DISPLAY_STRING=Display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EBITDA&amp;VAR:CHGPERIOD=NA&amp;VAR:FQLFORMULA=FMA_EVAL_EBITDA&amp;VAR:CURRENCY=NA&amp;VAR:P=NA&amp;VAR:V=12.6","13801&amp;VAR:null=.html"}</definedName>
    <definedName name="_2163__FDSAUDITLINK__" hidden="1">{"fdsup://directions/FAT%20Viewer?VAR:PED=LTM&amp;VAR:AUDIT_MODE=SUMMARY&amp;VAR:PERIOD=FIXED&amp;VAR:AUDIT_ID=00000117&amp;VAR:DATE=20010605&amp;action=UPDATE&amp;creator=factset&amp;DOC_NAME=FAT:FMA_audit_SUMMARY.fat&amp;DISPLAY_STRING=Display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EBITDA&amp;VAR:CHGPERIOD=NA&amp;VAR:FQLFORMULA=FMA_EVAL_EBITDA&amp;VAR:CURRENCY=NA&amp;VAR:P=NA&amp;VAR:V=12.6","13801&amp;VAR:null=.html"}</definedName>
    <definedName name="_2164__FDSAUDITLINK__" localSheetId="1" hidden="1">{"fdsup://directions/FAT%20Viewer?VAR:PED=LTM&amp;VAR:AUDIT_MODE=SUMMARY&amp;VAR:PERIOD=FIXED&amp;VAR:AUDIT_ID=00000117&amp;VAR:DATE=20010604&amp;action=UPDATE&amp;creator=factset&amp;DOC_NAME=FAT:FMA_audit_SUMMARY.fat&amp;DISPLAY_STRING=Display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EBITDA&amp;VAR:CHGPERIOD=NA&amp;VAR:FQLFORMULA=FMA_EVAL_EBITDA&amp;VAR:CURRENCY=NA&amp;VAR:P=NA&amp;VAR:V=12.4","99120&amp;VAR:null=.html"}</definedName>
    <definedName name="_2164__FDSAUDITLINK__" hidden="1">{"fdsup://directions/FAT%20Viewer?VAR:PED=LTM&amp;VAR:AUDIT_MODE=SUMMARY&amp;VAR:PERIOD=FIXED&amp;VAR:AUDIT_ID=00000117&amp;VAR:DATE=20010604&amp;action=UPDATE&amp;creator=factset&amp;DOC_NAME=FAT:FMA_audit_SUMMARY.fat&amp;DISPLAY_STRING=Display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EBITDA&amp;VAR:CHGPERIOD=NA&amp;VAR:FQLFORMULA=FMA_EVAL_EBITDA&amp;VAR:CURRENCY=NA&amp;VAR:P=NA&amp;VAR:V=12.4","99120&amp;VAR:null=.html"}</definedName>
    <definedName name="_2165__FDSAUDITLINK__" localSheetId="1" hidden="1">{"fdsup://directions/FAT%20Viewer?VAR:PED=LTM&amp;VAR:AUDIT_MODE=SUMMARY&amp;VAR:PERIOD=FIXED&amp;VAR:AUDIT_ID=00000117&amp;VAR:DATE=20010601&amp;action=UPDATE&amp;creator=factset&amp;DOC_NAME=FAT:FMA_audit_SUMMARY.fat&amp;DISPLAY_STRING=Display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EBITDA&amp;VAR:CHGPERIOD=NA&amp;VAR:FQLFORMULA=FMA_EVAL_EBITDA&amp;VAR:CURRENCY=NA&amp;VAR:P=NA&amp;VAR:V=12.4","54881&amp;VAR:null=.html"}</definedName>
    <definedName name="_2165__FDSAUDITLINK__" hidden="1">{"fdsup://directions/FAT%20Viewer?VAR:PED=LTM&amp;VAR:AUDIT_MODE=SUMMARY&amp;VAR:PERIOD=FIXED&amp;VAR:AUDIT_ID=00000117&amp;VAR:DATE=20010601&amp;action=UPDATE&amp;creator=factset&amp;DOC_NAME=FAT:FMA_audit_SUMMARY.fat&amp;DISPLAY_STRING=Display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EBITDA&amp;VAR:CHGPERIOD=NA&amp;VAR:FQLFORMULA=FMA_EVAL_EBITDA&amp;VAR:CURRENCY=NA&amp;VAR:P=NA&amp;VAR:V=12.4","54881&amp;VAR:null=.html"}</definedName>
    <definedName name="_2166__FDSAUDITLINK__" localSheetId="1" hidden="1">{"fdsup://directions/FAT%20Viewer?VAR:PED=LTM&amp;VAR:AUDIT_MODE=SUMMARY&amp;VAR:PERIOD=FIXED&amp;VAR:AUDIT_ID=00000117&amp;VAR:DATE=20010531&amp;action=UPDATE&amp;creator=factset&amp;DOC_NAME=FAT:FMA_audit_SUMMARY.fat&amp;DISPLAY_STRING=Display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EBITDA&amp;VAR:CHGPERIOD=NA&amp;VAR:FQLFORMULA=FMA_EVAL_EBITDA&amp;VAR:CURRENCY=NA&amp;VAR:P=NA&amp;VAR:V=12.4","08302&amp;VAR:null=.html"}</definedName>
    <definedName name="_2166__FDSAUDITLINK__" hidden="1">{"fdsup://directions/FAT%20Viewer?VAR:PED=LTM&amp;VAR:AUDIT_MODE=SUMMARY&amp;VAR:PERIOD=FIXED&amp;VAR:AUDIT_ID=00000117&amp;VAR:DATE=20010531&amp;action=UPDATE&amp;creator=factset&amp;DOC_NAME=FAT:FMA_audit_SUMMARY.fat&amp;DISPLAY_STRING=Display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EBITDA&amp;VAR:CHGPERIOD=NA&amp;VAR:FQLFORMULA=FMA_EVAL_EBITDA&amp;VAR:CURRENCY=NA&amp;VAR:P=NA&amp;VAR:V=12.4","08302&amp;VAR:null=.html"}</definedName>
    <definedName name="_2167__FDSAUDITLINK__" localSheetId="1" hidden="1">{"fdsup://directions/FAT%20Viewer?VAR:PED=LTM&amp;VAR:AUDIT_MODE=SUMMARY&amp;VAR:PERIOD=FIXED&amp;VAR:AUDIT_ID=00000117&amp;VAR:DATE=20010530&amp;action=UPDATE&amp;creator=factset&amp;DOC_NAME=FAT:FMA_audit_SUMMARY.fat&amp;DISPLAY_STRING=Display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EBITDA&amp;VAR:CHGPERIOD=NA&amp;VAR:FQLFORMULA=FMA_EVAL_EBITDA&amp;VAR:CURRENCY=NA&amp;VAR:P=NA&amp;VAR:V=12.3","53129&amp;VAR:null=.html"}</definedName>
    <definedName name="_2167__FDSAUDITLINK__" hidden="1">{"fdsup://directions/FAT%20Viewer?VAR:PED=LTM&amp;VAR:AUDIT_MODE=SUMMARY&amp;VAR:PERIOD=FIXED&amp;VAR:AUDIT_ID=00000117&amp;VAR:DATE=20010530&amp;action=UPDATE&amp;creator=factset&amp;DOC_NAME=FAT:FMA_audit_SUMMARY.fat&amp;DISPLAY_STRING=Display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EBITDA&amp;VAR:CHGPERIOD=NA&amp;VAR:FQLFORMULA=FMA_EVAL_EBITDA&amp;VAR:CURRENCY=NA&amp;VAR:P=NA&amp;VAR:V=12.3","53129&amp;VAR:null=.html"}</definedName>
    <definedName name="_2168__FDSAUDITLINK__" localSheetId="1" hidden="1">{"fdsup://directions/FAT%20Viewer?VAR:PED=LTM&amp;VAR:AUDIT_MODE=SUMMARY&amp;VAR:PERIOD=FIXED&amp;VAR:AUDIT_ID=00000117&amp;VAR:DATE=20010529&amp;action=UPDATE&amp;creator=factset&amp;DOC_NAME=FAT:FMA_audit_SUMMARY.fat&amp;DISPLAY_STRING=Display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EBITDA&amp;VAR:CHGPERIOD=NA&amp;VAR:FQLFORMULA=FMA_EVAL_EBITDA&amp;VAR:CURRENCY=NA&amp;VAR:P=NA&amp;VAR:V=12.5","12921&amp;VAR:null=.html"}</definedName>
    <definedName name="_2168__FDSAUDITLINK__" hidden="1">{"fdsup://directions/FAT%20Viewer?VAR:PED=LTM&amp;VAR:AUDIT_MODE=SUMMARY&amp;VAR:PERIOD=FIXED&amp;VAR:AUDIT_ID=00000117&amp;VAR:DATE=20010529&amp;action=UPDATE&amp;creator=factset&amp;DOC_NAME=FAT:FMA_audit_SUMMARY.fat&amp;DISPLAY_STRING=Display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EBITDA&amp;VAR:CHGPERIOD=NA&amp;VAR:FQLFORMULA=FMA_EVAL_EBITDA&amp;VAR:CURRENCY=NA&amp;VAR:P=NA&amp;VAR:V=12.5","12921&amp;VAR:null=.html"}</definedName>
    <definedName name="_2169__FDSAUDITLINK__" localSheetId="1" hidden="1">{"fdsup://directions/FAT%20Viewer?VAR:PED=LTM&amp;VAR:AUDIT_MODE=SUMMARY&amp;VAR:PERIOD=FIXED&amp;VAR:AUDIT_ID=00000117&amp;VAR:DATE=20010525&amp;action=UPDATE&amp;creator=factset&amp;DOC_NAME=FAT:FMA_audit_SUMMARY.fat&amp;DISPLAY_STRING=Display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EBITDA&amp;VAR:CHGPERIOD=NA&amp;VAR:FQLFORMULA=FMA_EVAL_EBITDA&amp;VAR:CURRENCY=NA&amp;VAR:P=NA&amp;VAR:V=12.5","91217&amp;VAR:null=.html"}</definedName>
    <definedName name="_2169__FDSAUDITLINK__" hidden="1">{"fdsup://directions/FAT%20Viewer?VAR:PED=LTM&amp;VAR:AUDIT_MODE=SUMMARY&amp;VAR:PERIOD=FIXED&amp;VAR:AUDIT_ID=00000117&amp;VAR:DATE=20010525&amp;action=UPDATE&amp;creator=factset&amp;DOC_NAME=FAT:FMA_audit_SUMMARY.fat&amp;DISPLAY_STRING=Display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EBITDA&amp;VAR:CHGPERIOD=NA&amp;VAR:FQLFORMULA=FMA_EVAL_EBITDA&amp;VAR:CURRENCY=NA&amp;VAR:P=NA&amp;VAR:V=12.5","91217&amp;VAR:null=.html"}</definedName>
    <definedName name="_217__FDSAUDITLINK__" localSheetId="1" hidden="1">{"fdsup://directions/FAT%20Viewer?VAR:PED=LTM&amp;VAR:AUDIT_MODE=SUMMARY&amp;VAR:PERIOD=FIXED&amp;VAR:AUDIT_ID=00000117&amp;VAR:DATE=20090304&amp;action=UPDATE&amp;creator=factset&amp;DOC_NAME=FAT:FMA_audit_SUMMARY.fat&amp;DISPLAY_STRING=Display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EBITDA&amp;VAR:CHGPERIOD=NA&amp;VAR:FQLFORMULA=FMA_EVAL_EBITDA&amp;VAR:CURRENCY=NA&amp;VAR:P=NA&amp;VAR:V=7.04","3498&amp;VAR:null=.html"}</definedName>
    <definedName name="_217__FDSAUDITLINK__" hidden="1">{"fdsup://directions/FAT%20Viewer?VAR:PED=LTM&amp;VAR:AUDIT_MODE=SUMMARY&amp;VAR:PERIOD=FIXED&amp;VAR:AUDIT_ID=00000117&amp;VAR:DATE=20090304&amp;action=UPDATE&amp;creator=factset&amp;DOC_NAME=FAT:FMA_audit_SUMMARY.fat&amp;DISPLAY_STRING=Display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EBITDA&amp;VAR:CHGPERIOD=NA&amp;VAR:FQLFORMULA=FMA_EVAL_EBITDA&amp;VAR:CURRENCY=NA&amp;VAR:P=NA&amp;VAR:V=7.04","3498&amp;VAR:null=.html"}</definedName>
    <definedName name="_2170__FDSAUDITLINK__" localSheetId="1" hidden="1">{"fdsup://directions/FAT%20Viewer?VAR:PED=LTM&amp;VAR:AUDIT_MODE=SUMMARY&amp;VAR:PERIOD=FIXED&amp;VAR:AUDIT_ID=00000117&amp;VAR:DATE=20010524&amp;action=UPDATE&amp;creator=factset&amp;DOC_NAME=FAT:FMA_audit_SUMMARY.fat&amp;DISPLAY_STRING=Display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EBITDA&amp;VAR:CHGPERIOD=NA&amp;VAR:FQLFORMULA=FMA_EVAL_EBITDA&amp;VAR:CURRENCY=NA&amp;VAR:P=NA&amp;VAR:V=12.7","10241&amp;VAR:null=.html"}</definedName>
    <definedName name="_2170__FDSAUDITLINK__" hidden="1">{"fdsup://directions/FAT%20Viewer?VAR:PED=LTM&amp;VAR:AUDIT_MODE=SUMMARY&amp;VAR:PERIOD=FIXED&amp;VAR:AUDIT_ID=00000117&amp;VAR:DATE=20010524&amp;action=UPDATE&amp;creator=factset&amp;DOC_NAME=FAT:FMA_audit_SUMMARY.fat&amp;DISPLAY_STRING=Display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EBITDA&amp;VAR:CHGPERIOD=NA&amp;VAR:FQLFORMULA=FMA_EVAL_EBITDA&amp;VAR:CURRENCY=NA&amp;VAR:P=NA&amp;VAR:V=12.7","10241&amp;VAR:null=.html"}</definedName>
    <definedName name="_2171__FDSAUDITLINK__" localSheetId="1" hidden="1">{"fdsup://directions/FAT%20Viewer?VAR:PED=LTM&amp;VAR:AUDIT_MODE=SUMMARY&amp;VAR:PERIOD=FIXED&amp;VAR:AUDIT_ID=00000117&amp;VAR:DATE=20010523&amp;action=UPDATE&amp;creator=factset&amp;DOC_NAME=FAT:FMA_audit_SUMMARY.fat&amp;DISPLAY_STRING=Display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EBITDA&amp;VAR:CHGPERIOD=NA&amp;VAR:FQLFORMULA=FMA_EVAL_EBITDA&amp;VAR:CURRENCY=NA&amp;VAR:P=NA&amp;VAR:V=12.6","87865&amp;VAR:null=.html"}</definedName>
    <definedName name="_2171__FDSAUDITLINK__" hidden="1">{"fdsup://directions/FAT%20Viewer?VAR:PED=LTM&amp;VAR:AUDIT_MODE=SUMMARY&amp;VAR:PERIOD=FIXED&amp;VAR:AUDIT_ID=00000117&amp;VAR:DATE=20010523&amp;action=UPDATE&amp;creator=factset&amp;DOC_NAME=FAT:FMA_audit_SUMMARY.fat&amp;DISPLAY_STRING=Display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EBITDA&amp;VAR:CHGPERIOD=NA&amp;VAR:FQLFORMULA=FMA_EVAL_EBITDA&amp;VAR:CURRENCY=NA&amp;VAR:P=NA&amp;VAR:V=12.6","87865&amp;VAR:null=.html"}</definedName>
    <definedName name="_2172__FDSAUDITLINK__" localSheetId="1" hidden="1">{"fdsup://directions/FAT%20Viewer?VAR:PED=LTM&amp;VAR:AUDIT_MODE=SUMMARY&amp;VAR:PERIOD=FIXED&amp;VAR:AUDIT_ID=00000117&amp;VAR:DATE=20010522&amp;action=UPDATE&amp;creator=factset&amp;DOC_NAME=FAT:FMA_audit_SUMMARY.fat&amp;DISPLAY_STRING=Display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EBITDA&amp;VAR:CHGPERIOD=NA&amp;VAR:FQLFORMULA=FMA_EVAL_EBITDA&amp;VAR:CURRENCY=NA&amp;VAR:P=NA&amp;VAR:V=12.8","57858&amp;VAR:null=.html"}</definedName>
    <definedName name="_2172__FDSAUDITLINK__" hidden="1">{"fdsup://directions/FAT%20Viewer?VAR:PED=LTM&amp;VAR:AUDIT_MODE=SUMMARY&amp;VAR:PERIOD=FIXED&amp;VAR:AUDIT_ID=00000117&amp;VAR:DATE=20010522&amp;action=UPDATE&amp;creator=factset&amp;DOC_NAME=FAT:FMA_audit_SUMMARY.fat&amp;DISPLAY_STRING=Display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EBITDA&amp;VAR:CHGPERIOD=NA&amp;VAR:FQLFORMULA=FMA_EVAL_EBITDA&amp;VAR:CURRENCY=NA&amp;VAR:P=NA&amp;VAR:V=12.8","57858&amp;VAR:null=.html"}</definedName>
    <definedName name="_2173__FDSAUDITLINK__" localSheetId="1" hidden="1">{"fdsup://directions/FAT%20Viewer?VAR:PED=LTM&amp;VAR:AUDIT_MODE=SUMMARY&amp;VAR:PERIOD=FIXED&amp;VAR:AUDIT_ID=00000117&amp;VAR:DATE=20010521&amp;action=UPDATE&amp;creator=factset&amp;DOC_NAME=FAT:FMA_audit_SUMMARY.fat&amp;DISPLAY_STRING=Display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EBITDA&amp;VAR:CHGPERIOD=NA&amp;VAR:FQLFORMULA=FMA_EVAL_EBITDA&amp;VAR:CURRENCY=NA&amp;VAR:P=NA&amp;VAR:V=12.9","16262&amp;VAR:null=.html"}</definedName>
    <definedName name="_2173__FDSAUDITLINK__" hidden="1">{"fdsup://directions/FAT%20Viewer?VAR:PED=LTM&amp;VAR:AUDIT_MODE=SUMMARY&amp;VAR:PERIOD=FIXED&amp;VAR:AUDIT_ID=00000117&amp;VAR:DATE=20010521&amp;action=UPDATE&amp;creator=factset&amp;DOC_NAME=FAT:FMA_audit_SUMMARY.fat&amp;DISPLAY_STRING=Display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EBITDA&amp;VAR:CHGPERIOD=NA&amp;VAR:FQLFORMULA=FMA_EVAL_EBITDA&amp;VAR:CURRENCY=NA&amp;VAR:P=NA&amp;VAR:V=12.9","16262&amp;VAR:null=.html"}</definedName>
    <definedName name="_2174__FDSAUDITLINK__" localSheetId="1" hidden="1">{"fdsup://directions/FAT%20Viewer?VAR:PED=LTM&amp;VAR:AUDIT_MODE=SUMMARY&amp;VAR:PERIOD=FIXED&amp;VAR:AUDIT_ID=00000117&amp;VAR:DATE=20010518&amp;action=UPDATE&amp;creator=factset&amp;DOC_NAME=FAT:FMA_audit_SUMMARY.fat&amp;DISPLAY_STRING=Display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EBITDA&amp;VAR:CHGPERIOD=NA&amp;VAR:FQLFORMULA=FMA_EVAL_EBITDA&amp;VAR:CURRENCY=NA&amp;VAR:P=NA&amp;VAR:V=12.7","50534&amp;VAR:null=.html"}</definedName>
    <definedName name="_2174__FDSAUDITLINK__" hidden="1">{"fdsup://directions/FAT%20Viewer?VAR:PED=LTM&amp;VAR:AUDIT_MODE=SUMMARY&amp;VAR:PERIOD=FIXED&amp;VAR:AUDIT_ID=00000117&amp;VAR:DATE=20010518&amp;action=UPDATE&amp;creator=factset&amp;DOC_NAME=FAT:FMA_audit_SUMMARY.fat&amp;DISPLAY_STRING=Display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EBITDA&amp;VAR:CHGPERIOD=NA&amp;VAR:FQLFORMULA=FMA_EVAL_EBITDA&amp;VAR:CURRENCY=NA&amp;VAR:P=NA&amp;VAR:V=12.7","50534&amp;VAR:null=.html"}</definedName>
    <definedName name="_2175__FDSAUDITLINK__" localSheetId="1" hidden="1">{"fdsup://directions/FAT%20Viewer?VAR:PED=LTM&amp;VAR:AUDIT_MODE=SUMMARY&amp;VAR:PERIOD=FIXED&amp;VAR:AUDIT_ID=00000117&amp;VAR:DATE=20010517&amp;action=UPDATE&amp;creator=factset&amp;DOC_NAME=FAT:FMA_audit_SUMMARY.fat&amp;DISPLAY_STRING=Display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EBITDA&amp;VAR:CHGPERIOD=NA&amp;VAR:FQLFORMULA=FMA_EVAL_EBITDA&amp;VAR:CURRENCY=NA&amp;VAR:P=NA&amp;VAR:V=12.7","24855&amp;VAR:null=.html"}</definedName>
    <definedName name="_2175__FDSAUDITLINK__" hidden="1">{"fdsup://directions/FAT%20Viewer?VAR:PED=LTM&amp;VAR:AUDIT_MODE=SUMMARY&amp;VAR:PERIOD=FIXED&amp;VAR:AUDIT_ID=00000117&amp;VAR:DATE=20010517&amp;action=UPDATE&amp;creator=factset&amp;DOC_NAME=FAT:FMA_audit_SUMMARY.fat&amp;DISPLAY_STRING=Display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EBITDA&amp;VAR:CHGPERIOD=NA&amp;VAR:FQLFORMULA=FMA_EVAL_EBITDA&amp;VAR:CURRENCY=NA&amp;VAR:P=NA&amp;VAR:V=12.7","24855&amp;VAR:null=.html"}</definedName>
    <definedName name="_2176__FDSAUDITLINK__" localSheetId="1" hidden="1">{"fdsup://directions/FAT%20Viewer?VAR:PED=LTM&amp;VAR:AUDIT_MODE=SUMMARY&amp;VAR:PERIOD=FIXED&amp;VAR:AUDIT_ID=00000117&amp;VAR:DATE=20010516&amp;action=UPDATE&amp;creator=factset&amp;DOC_NAME=FAT:FMA_audit_SUMMARY.fat&amp;DISPLAY_STRING=Display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EBITDA&amp;VAR:CHGPERIOD=NA&amp;VAR:FQLFORMULA=FMA_EVAL_EBITDA&amp;VAR:CURRENCY=NA&amp;VAR:P=NA&amp;VAR:V=12.6","82384&amp;VAR:null=.html"}</definedName>
    <definedName name="_2176__FDSAUDITLINK__" hidden="1">{"fdsup://directions/FAT%20Viewer?VAR:PED=LTM&amp;VAR:AUDIT_MODE=SUMMARY&amp;VAR:PERIOD=FIXED&amp;VAR:AUDIT_ID=00000117&amp;VAR:DATE=20010516&amp;action=UPDATE&amp;creator=factset&amp;DOC_NAME=FAT:FMA_audit_SUMMARY.fat&amp;DISPLAY_STRING=Display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EBITDA&amp;VAR:CHGPERIOD=NA&amp;VAR:FQLFORMULA=FMA_EVAL_EBITDA&amp;VAR:CURRENCY=NA&amp;VAR:P=NA&amp;VAR:V=12.6","82384&amp;VAR:null=.html"}</definedName>
    <definedName name="_2177__FDSAUDITLINK__" localSheetId="1" hidden="1">{"fdsup://directions/FAT%20Viewer?VAR:PED=LTM&amp;VAR:AUDIT_MODE=SUMMARY&amp;VAR:PERIOD=FIXED&amp;VAR:AUDIT_ID=00000117&amp;VAR:DATE=20010515&amp;action=UPDATE&amp;creator=factset&amp;DOC_NAME=FAT:FMA_audit_SUMMARY.fat&amp;DISPLAY_STRING=Display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EBITDA&amp;VAR:CHGPERIOD=NA&amp;VAR:FQLFORMULA=FMA_EVAL_EBITDA&amp;VAR:CURRENCY=NA&amp;VAR:P=NA&amp;VAR:V=12.4","19230&amp;VAR:null=.html"}</definedName>
    <definedName name="_2177__FDSAUDITLINK__" hidden="1">{"fdsup://directions/FAT%20Viewer?VAR:PED=LTM&amp;VAR:AUDIT_MODE=SUMMARY&amp;VAR:PERIOD=FIXED&amp;VAR:AUDIT_ID=00000117&amp;VAR:DATE=20010515&amp;action=UPDATE&amp;creator=factset&amp;DOC_NAME=FAT:FMA_audit_SUMMARY.fat&amp;DISPLAY_STRING=Display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EBITDA&amp;VAR:CHGPERIOD=NA&amp;VAR:FQLFORMULA=FMA_EVAL_EBITDA&amp;VAR:CURRENCY=NA&amp;VAR:P=NA&amp;VAR:V=12.4","19230&amp;VAR:null=.html"}</definedName>
    <definedName name="_2178__FDSAUDITLINK__" localSheetId="1" hidden="1">{"fdsup://directions/FAT%20Viewer?VAR:PED=LTM&amp;VAR:AUDIT_MODE=SUMMARY&amp;VAR:PERIOD=FIXED&amp;VAR:AUDIT_ID=00000117&amp;VAR:DATE=20010514&amp;action=UPDATE&amp;creator=factset&amp;DOC_NAME=FAT:FMA_audit_SUMMARY.fat&amp;DISPLAY_STRING=Display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EBITDA&amp;VAR:CHGPERIOD=NA&amp;VAR:FQLFORMULA=FMA_EVAL_EBITDA&amp;VAR:CURRENCY=NA&amp;VAR:P=NA&amp;VAR:V=12.4","21297&amp;VAR:null=.html"}</definedName>
    <definedName name="_2178__FDSAUDITLINK__" hidden="1">{"fdsup://directions/FAT%20Viewer?VAR:PED=LTM&amp;VAR:AUDIT_MODE=SUMMARY&amp;VAR:PERIOD=FIXED&amp;VAR:AUDIT_ID=00000117&amp;VAR:DATE=20010514&amp;action=UPDATE&amp;creator=factset&amp;DOC_NAME=FAT:FMA_audit_SUMMARY.fat&amp;DISPLAY_STRING=Display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EBITDA&amp;VAR:CHGPERIOD=NA&amp;VAR:FQLFORMULA=FMA_EVAL_EBITDA&amp;VAR:CURRENCY=NA&amp;VAR:P=NA&amp;VAR:V=12.4","21297&amp;VAR:null=.html"}</definedName>
    <definedName name="_2179__FDSAUDITLINK__" localSheetId="1" hidden="1">{"fdsup://directions/FAT%20Viewer?VAR:PED=LTM&amp;VAR:AUDIT_MODE=SUMMARY&amp;VAR:PERIOD=FIXED&amp;VAR:AUDIT_ID=00000117&amp;VAR:DATE=20010511&amp;action=UPDATE&amp;creator=factset&amp;DOC_NAME=FAT:FMA_audit_SUMMARY.fat&amp;DISPLAY_STRING=Display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EBITDA&amp;VAR:CHGPERIOD=NA&amp;VAR:FQLFORMULA=FMA_EVAL_EBITDA&amp;VAR:CURRENCY=NA&amp;VAR:P=NA&amp;VAR:V=11.9","26257&amp;VAR:null=.html"}</definedName>
    <definedName name="_2179__FDSAUDITLINK__" hidden="1">{"fdsup://directions/FAT%20Viewer?VAR:PED=LTM&amp;VAR:AUDIT_MODE=SUMMARY&amp;VAR:PERIOD=FIXED&amp;VAR:AUDIT_ID=00000117&amp;VAR:DATE=20010511&amp;action=UPDATE&amp;creator=factset&amp;DOC_NAME=FAT:FMA_audit_SUMMARY.fat&amp;DISPLAY_STRING=Display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EBITDA&amp;VAR:CHGPERIOD=NA&amp;VAR:FQLFORMULA=FMA_EVAL_EBITDA&amp;VAR:CURRENCY=NA&amp;VAR:P=NA&amp;VAR:V=11.9","26257&amp;VAR:null=.html"}</definedName>
    <definedName name="_218__FDSAUDITLINK__" localSheetId="1" hidden="1">{"fdsup://directions/FAT%20Viewer?VAR:PED=LTM&amp;VAR:AUDIT_MODE=SUMMARY&amp;VAR:PERIOD=FIXED&amp;VAR:AUDIT_ID=00000117&amp;VAR:DATE=20090303&amp;action=UPDATE&amp;creator=factset&amp;DOC_NAME=FAT:FMA_audit_SUMMARY.fat&amp;DISPLAY_STRING=Display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EBITDA&amp;VAR:CHGPERIOD=NA&amp;VAR:FQLFORMULA=FMA_EVAL_EBITDA&amp;VAR:CURRENCY=NA&amp;VAR:P=NA&amp;VAR:V=6.91","7595&amp;VAR:null=.html"}</definedName>
    <definedName name="_218__FDSAUDITLINK__" hidden="1">{"fdsup://directions/FAT%20Viewer?VAR:PED=LTM&amp;VAR:AUDIT_MODE=SUMMARY&amp;VAR:PERIOD=FIXED&amp;VAR:AUDIT_ID=00000117&amp;VAR:DATE=20090303&amp;action=UPDATE&amp;creator=factset&amp;DOC_NAME=FAT:FMA_audit_SUMMARY.fat&amp;DISPLAY_STRING=Display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EBITDA&amp;VAR:CHGPERIOD=NA&amp;VAR:FQLFORMULA=FMA_EVAL_EBITDA&amp;VAR:CURRENCY=NA&amp;VAR:P=NA&amp;VAR:V=6.91","7595&amp;VAR:null=.html"}</definedName>
    <definedName name="_2180__FDSAUDITLINK__" localSheetId="1" hidden="1">{"fdsup://directions/FAT%20Viewer?VAR:PED=LTM&amp;VAR:AUDIT_MODE=SUMMARY&amp;VAR:PERIOD=FIXED&amp;VAR:AUDIT_ID=00000117&amp;VAR:DATE=20010510&amp;action=UPDATE&amp;creator=factset&amp;DOC_NAME=FAT:FMA_audit_SUMMARY.fat&amp;DISPLAY_STRING=Display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EBITDA&amp;VAR:CHGPERIOD=NA&amp;VAR:FQLFORMULA=FMA_EVAL_EBITDA&amp;VAR:CURRENCY=NA&amp;VAR:P=NA&amp;VAR:V=11.9","93859&amp;VAR:null=.html"}</definedName>
    <definedName name="_2180__FDSAUDITLINK__" hidden="1">{"fdsup://directions/FAT%20Viewer?VAR:PED=LTM&amp;VAR:AUDIT_MODE=SUMMARY&amp;VAR:PERIOD=FIXED&amp;VAR:AUDIT_ID=00000117&amp;VAR:DATE=20010510&amp;action=UPDATE&amp;creator=factset&amp;DOC_NAME=FAT:FMA_audit_SUMMARY.fat&amp;DISPLAY_STRING=Display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EBITDA&amp;VAR:CHGPERIOD=NA&amp;VAR:FQLFORMULA=FMA_EVAL_EBITDA&amp;VAR:CURRENCY=NA&amp;VAR:P=NA&amp;VAR:V=11.9","93859&amp;VAR:null=.html"}</definedName>
    <definedName name="_2181__FDSAUDITLINK__" localSheetId="1" hidden="1">{"fdsup://directions/FAT%20Viewer?VAR:PED=LTM&amp;VAR:AUDIT_MODE=SUMMARY&amp;VAR:PERIOD=FIXED&amp;VAR:AUDIT_ID=00000117&amp;VAR:DATE=20010509&amp;action=UPDATE&amp;creator=factset&amp;DOC_NAME=FAT:FMA_audit_SUMMARY.fat&amp;DISPLAY_STRING=Display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EBITDA&amp;VAR:CHGPERIOD=NA&amp;VAR:FQLFORMULA=FMA_EVAL_EBITDA&amp;VAR:CURRENCY=NA&amp;VAR:P=NA&amp;VAR:V=11.9","98600&amp;VAR:null=.html"}</definedName>
    <definedName name="_2181__FDSAUDITLINK__" hidden="1">{"fdsup://directions/FAT%20Viewer?VAR:PED=LTM&amp;VAR:AUDIT_MODE=SUMMARY&amp;VAR:PERIOD=FIXED&amp;VAR:AUDIT_ID=00000117&amp;VAR:DATE=20010509&amp;action=UPDATE&amp;creator=factset&amp;DOC_NAME=FAT:FMA_audit_SUMMARY.fat&amp;DISPLAY_STRING=Display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EBITDA&amp;VAR:CHGPERIOD=NA&amp;VAR:FQLFORMULA=FMA_EVAL_EBITDA&amp;VAR:CURRENCY=NA&amp;VAR:P=NA&amp;VAR:V=11.9","98600&amp;VAR:null=.html"}</definedName>
    <definedName name="_2182__FDSAUDITLINK__" localSheetId="1" hidden="1">{"fdsup://directions/FAT%20Viewer?VAR:PED=LTM&amp;VAR:AUDIT_MODE=SUMMARY&amp;VAR:PERIOD=FIXED&amp;VAR:AUDIT_ID=00000117&amp;VAR:DATE=20010508&amp;action=UPDATE&amp;creator=factset&amp;DOC_NAME=FAT:FMA_audit_SUMMARY.fat&amp;DISPLAY_STRING=Display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EBITDA&amp;VAR:CHGPERIOD=NA&amp;VAR:FQLFORMULA=FMA_EVAL_EBITDA&amp;VAR:CURRENCY=NA&amp;VAR:P=NA&amp;VAR:V=12.0","42223&amp;VAR:null=.html"}</definedName>
    <definedName name="_2182__FDSAUDITLINK__" hidden="1">{"fdsup://directions/FAT%20Viewer?VAR:PED=LTM&amp;VAR:AUDIT_MODE=SUMMARY&amp;VAR:PERIOD=FIXED&amp;VAR:AUDIT_ID=00000117&amp;VAR:DATE=20010508&amp;action=UPDATE&amp;creator=factset&amp;DOC_NAME=FAT:FMA_audit_SUMMARY.fat&amp;DISPLAY_STRING=Display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EBITDA&amp;VAR:CHGPERIOD=NA&amp;VAR:FQLFORMULA=FMA_EVAL_EBITDA&amp;VAR:CURRENCY=NA&amp;VAR:P=NA&amp;VAR:V=12.0","42223&amp;VAR:null=.html"}</definedName>
    <definedName name="_2183__FDSAUDITLINK__" localSheetId="1" hidden="1">{"fdsup://directions/FAT%20Viewer?VAR:PED=LTM&amp;VAR:AUDIT_MODE=SUMMARY&amp;VAR:PERIOD=FIXED&amp;VAR:AUDIT_ID=00000117&amp;VAR:DATE=20010507&amp;action=UPDATE&amp;creator=factset&amp;DOC_NAME=FAT:FMA_audit_SUMMARY.fat&amp;DISPLAY_STRING=Display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EBITDA&amp;VAR:CHGPERIOD=NA&amp;VAR:FQLFORMULA=FMA_EVAL_EBITDA&amp;VAR:CURRENCY=NA&amp;VAR:P=NA&amp;VAR:V=12.0","58257&amp;VAR:null=.html"}</definedName>
    <definedName name="_2183__FDSAUDITLINK__" hidden="1">{"fdsup://directions/FAT%20Viewer?VAR:PED=LTM&amp;VAR:AUDIT_MODE=SUMMARY&amp;VAR:PERIOD=FIXED&amp;VAR:AUDIT_ID=00000117&amp;VAR:DATE=20010507&amp;action=UPDATE&amp;creator=factset&amp;DOC_NAME=FAT:FMA_audit_SUMMARY.fat&amp;DISPLAY_STRING=Display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EBITDA&amp;VAR:CHGPERIOD=NA&amp;VAR:FQLFORMULA=FMA_EVAL_EBITDA&amp;VAR:CURRENCY=NA&amp;VAR:P=NA&amp;VAR:V=12.0","58257&amp;VAR:null=.html"}</definedName>
    <definedName name="_2184__FDSAUDITLINK__" localSheetId="1" hidden="1">{"fdsup://directions/FAT%20Viewer?VAR:PED=LTM&amp;VAR:AUDIT_MODE=SUMMARY&amp;VAR:PERIOD=FIXED&amp;VAR:AUDIT_ID=00000117&amp;VAR:DATE=20010504&amp;action=UPDATE&amp;creator=factset&amp;DOC_NAME=FAT:FMA_audit_SUMMARY.fat&amp;DISPLAY_STRING=Display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EBITDA&amp;VAR:CHGPERIOD=NA&amp;VAR:FQLFORMULA=FMA_EVAL_EBITDA&amp;VAR:CURRENCY=NA&amp;VAR:P=NA&amp;VAR:V=12.0","71141&amp;VAR:null=.html"}</definedName>
    <definedName name="_2184__FDSAUDITLINK__" hidden="1">{"fdsup://directions/FAT%20Viewer?VAR:PED=LTM&amp;VAR:AUDIT_MODE=SUMMARY&amp;VAR:PERIOD=FIXED&amp;VAR:AUDIT_ID=00000117&amp;VAR:DATE=20010504&amp;action=UPDATE&amp;creator=factset&amp;DOC_NAME=FAT:FMA_audit_SUMMARY.fat&amp;DISPLAY_STRING=Display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EBITDA&amp;VAR:CHGPERIOD=NA&amp;VAR:FQLFORMULA=FMA_EVAL_EBITDA&amp;VAR:CURRENCY=NA&amp;VAR:P=NA&amp;VAR:V=12.0","71141&amp;VAR:null=.html"}</definedName>
    <definedName name="_2185__FDSAUDITLINK__" localSheetId="1" hidden="1">{"fdsup://directions/FAT%20Viewer?VAR:PED=LTM&amp;VAR:AUDIT_MODE=SUMMARY&amp;VAR:PERIOD=FIXED&amp;VAR:AUDIT_ID=00000117&amp;VAR:DATE=20010503&amp;action=UPDATE&amp;creator=factset&amp;DOC_NAME=FAT:FMA_audit_SUMMARY.fat&amp;DISPLAY_STRING=Display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EBITDA&amp;VAR:CHGPERIOD=NA&amp;VAR:FQLFORMULA=FMA_EVAL_EBITDA&amp;VAR:CURRENCY=NA&amp;VAR:P=NA&amp;VAR:V=11.9","26624&amp;VAR:null=.html"}</definedName>
    <definedName name="_2185__FDSAUDITLINK__" hidden="1">{"fdsup://directions/FAT%20Viewer?VAR:PED=LTM&amp;VAR:AUDIT_MODE=SUMMARY&amp;VAR:PERIOD=FIXED&amp;VAR:AUDIT_ID=00000117&amp;VAR:DATE=20010503&amp;action=UPDATE&amp;creator=factset&amp;DOC_NAME=FAT:FMA_audit_SUMMARY.fat&amp;DISPLAY_STRING=Display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EBITDA&amp;VAR:CHGPERIOD=NA&amp;VAR:FQLFORMULA=FMA_EVAL_EBITDA&amp;VAR:CURRENCY=NA&amp;VAR:P=NA&amp;VAR:V=11.9","26624&amp;VAR:null=.html"}</definedName>
    <definedName name="_2186__FDSAUDITLINK__" localSheetId="1" hidden="1">{"fdsup://directions/FAT%20Viewer?VAR:PED=LTM&amp;VAR:AUDIT_MODE=SUMMARY&amp;VAR:PERIOD=FIXED&amp;VAR:AUDIT_ID=00000117&amp;VAR:DATE=20010502&amp;action=UPDATE&amp;creator=factset&amp;DOC_NAME=FAT:FMA_audit_SUMMARY.fat&amp;DISPLAY_STRING=Display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EBITDA&amp;VAR:CHGPERIOD=NA&amp;VAR:FQLFORMULA=FMA_EVAL_EBITDA&amp;VAR:CURRENCY=NA&amp;VAR:P=NA&amp;VAR:V=12.0","83965&amp;VAR:null=.html"}</definedName>
    <definedName name="_2186__FDSAUDITLINK__" hidden="1">{"fdsup://directions/FAT%20Viewer?VAR:PED=LTM&amp;VAR:AUDIT_MODE=SUMMARY&amp;VAR:PERIOD=FIXED&amp;VAR:AUDIT_ID=00000117&amp;VAR:DATE=20010502&amp;action=UPDATE&amp;creator=factset&amp;DOC_NAME=FAT:FMA_audit_SUMMARY.fat&amp;DISPLAY_STRING=Display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EBITDA&amp;VAR:CHGPERIOD=NA&amp;VAR:FQLFORMULA=FMA_EVAL_EBITDA&amp;VAR:CURRENCY=NA&amp;VAR:P=NA&amp;VAR:V=12.0","83965&amp;VAR:null=.html"}</definedName>
    <definedName name="_2187__FDSAUDITLINK__" localSheetId="1" hidden="1">{"fdsup://directions/FAT%20Viewer?VAR:PED=LTM&amp;VAR:AUDIT_MODE=SUMMARY&amp;VAR:PERIOD=FIXED&amp;VAR:AUDIT_ID=00000117&amp;VAR:DATE=20010501&amp;action=UPDATE&amp;creator=factset&amp;DOC_NAME=FAT:FMA_audit_SUMMARY.fat&amp;DISPLAY_STRING=Display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EBITDA&amp;VAR:CHGPERIOD=NA&amp;VAR:FQLFORMULA=FMA_EVAL_EBITDA&amp;VAR:CURRENCY=NA&amp;VAR:P=NA&amp;VAR:V=12.0","65347&amp;VAR:null=.html"}</definedName>
    <definedName name="_2187__FDSAUDITLINK__" hidden="1">{"fdsup://directions/FAT%20Viewer?VAR:PED=LTM&amp;VAR:AUDIT_MODE=SUMMARY&amp;VAR:PERIOD=FIXED&amp;VAR:AUDIT_ID=00000117&amp;VAR:DATE=20010501&amp;action=UPDATE&amp;creator=factset&amp;DOC_NAME=FAT:FMA_audit_SUMMARY.fat&amp;DISPLAY_STRING=Display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EBITDA&amp;VAR:CHGPERIOD=NA&amp;VAR:FQLFORMULA=FMA_EVAL_EBITDA&amp;VAR:CURRENCY=NA&amp;VAR:P=NA&amp;VAR:V=12.0","65347&amp;VAR:null=.html"}</definedName>
    <definedName name="_2188__FDSAUDITLINK__" localSheetId="1" hidden="1">{"fdsup://directions/FAT%20Viewer?VAR:PED=LTM&amp;VAR:AUDIT_MODE=SUMMARY&amp;VAR:PERIOD=FIXED&amp;VAR:AUDIT_ID=00000117&amp;VAR:DATE=20010430&amp;action=UPDATE&amp;creator=factset&amp;DOC_NAME=FAT:FMA_audit_SUMMARY.fat&amp;DISPLAY_STRING=Display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EBITDA&amp;VAR:CHGPERIOD=NA&amp;VAR:FQLFORMULA=FMA_EVAL_EBITDA&amp;VAR:CURRENCY=NA&amp;VAR:P=NA&amp;VAR:V=11.9","44076&amp;VAR:null=.html"}</definedName>
    <definedName name="_2188__FDSAUDITLINK__" hidden="1">{"fdsup://directions/FAT%20Viewer?VAR:PED=LTM&amp;VAR:AUDIT_MODE=SUMMARY&amp;VAR:PERIOD=FIXED&amp;VAR:AUDIT_ID=00000117&amp;VAR:DATE=20010430&amp;action=UPDATE&amp;creator=factset&amp;DOC_NAME=FAT:FMA_audit_SUMMARY.fat&amp;DISPLAY_STRING=Display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EBITDA&amp;VAR:CHGPERIOD=NA&amp;VAR:FQLFORMULA=FMA_EVAL_EBITDA&amp;VAR:CURRENCY=NA&amp;VAR:P=NA&amp;VAR:V=11.9","44076&amp;VAR:null=.html"}</definedName>
    <definedName name="_2189__FDSAUDITLINK__" localSheetId="1" hidden="1">{"fdsup://directions/FAT%20Viewer?VAR:PED=LTM&amp;VAR:AUDIT_MODE=SUMMARY&amp;VAR:PERIOD=FIXED&amp;VAR:AUDIT_ID=00000117&amp;VAR:DATE=20010427&amp;action=UPDATE&amp;creator=factset&amp;DOC_NAME=FAT:FMA_audit_SUMMARY.fat&amp;DISPLAY_STRING=Display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EBITDA&amp;VAR:CHGPERIOD=NA&amp;VAR:FQLFORMULA=FMA_EVAL_EBITDA&amp;VAR:CURRENCY=NA&amp;VAR:P=NA&amp;VAR:V=11.9","56904&amp;VAR:null=.html"}</definedName>
    <definedName name="_2189__FDSAUDITLINK__" hidden="1">{"fdsup://directions/FAT%20Viewer?VAR:PED=LTM&amp;VAR:AUDIT_MODE=SUMMARY&amp;VAR:PERIOD=FIXED&amp;VAR:AUDIT_ID=00000117&amp;VAR:DATE=20010427&amp;action=UPDATE&amp;creator=factset&amp;DOC_NAME=FAT:FMA_audit_SUMMARY.fat&amp;DISPLAY_STRING=Display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EBITDA&amp;VAR:CHGPERIOD=NA&amp;VAR:FQLFORMULA=FMA_EVAL_EBITDA&amp;VAR:CURRENCY=NA&amp;VAR:P=NA&amp;VAR:V=11.9","56904&amp;VAR:null=.html"}</definedName>
    <definedName name="_219__FDSAUDITLINK__" localSheetId="1" hidden="1">{"fdsup://directions/FAT%20Viewer?VAR:PED=LTM&amp;VAR:AUDIT_MODE=SUMMARY&amp;VAR:PERIOD=FIXED&amp;VAR:AUDIT_ID=00000117&amp;VAR:DATE=20090302&amp;action=UPDATE&amp;creator=factset&amp;DOC_NAME=FAT:FMA_audit_SUMMARY.fat&amp;DISPLAY_STRING=Display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EBITDA&amp;VAR:CHGPERIOD=NA&amp;VAR:FQLFORMULA=FMA_EVAL_EBITDA&amp;VAR:CURRENCY=NA&amp;VAR:P=NA&amp;VAR:V=6.94","0887&amp;VAR:null=.html"}</definedName>
    <definedName name="_219__FDSAUDITLINK__" hidden="1">{"fdsup://directions/FAT%20Viewer?VAR:PED=LTM&amp;VAR:AUDIT_MODE=SUMMARY&amp;VAR:PERIOD=FIXED&amp;VAR:AUDIT_ID=00000117&amp;VAR:DATE=20090302&amp;action=UPDATE&amp;creator=factset&amp;DOC_NAME=FAT:FMA_audit_SUMMARY.fat&amp;DISPLAY_STRING=Display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EBITDA&amp;VAR:CHGPERIOD=NA&amp;VAR:FQLFORMULA=FMA_EVAL_EBITDA&amp;VAR:CURRENCY=NA&amp;VAR:P=NA&amp;VAR:V=6.94","0887&amp;VAR:null=.html"}</definedName>
    <definedName name="_2190__FDSAUDITLINK__" localSheetId="1" hidden="1">{"fdsup://directions/FAT%20Viewer?VAR:PED=LTM&amp;VAR:AUDIT_MODE=SUMMARY&amp;VAR:PERIOD=FIXED&amp;VAR:AUDIT_ID=00000117&amp;VAR:DATE=20010426&amp;action=UPDATE&amp;creator=factset&amp;DOC_NAME=FAT:FMA_audit_SUMMARY.fat&amp;DISPLAY_STRING=Display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EBITDA&amp;VAR:CHGPERIOD=NA&amp;VAR:FQLFORMULA=FMA_EVAL_EBITDA&amp;VAR:CURRENCY=NA&amp;VAR:P=NA&amp;VAR:V=11.8","30254&amp;VAR:null=.html"}</definedName>
    <definedName name="_2190__FDSAUDITLINK__" hidden="1">{"fdsup://directions/FAT%20Viewer?VAR:PED=LTM&amp;VAR:AUDIT_MODE=SUMMARY&amp;VAR:PERIOD=FIXED&amp;VAR:AUDIT_ID=00000117&amp;VAR:DATE=20010426&amp;action=UPDATE&amp;creator=factset&amp;DOC_NAME=FAT:FMA_audit_SUMMARY.fat&amp;DISPLAY_STRING=Display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EBITDA&amp;VAR:CHGPERIOD=NA&amp;VAR:FQLFORMULA=FMA_EVAL_EBITDA&amp;VAR:CURRENCY=NA&amp;VAR:P=NA&amp;VAR:V=11.8","30254&amp;VAR:null=.html"}</definedName>
    <definedName name="_2191__FDSAUDITLINK__" localSheetId="1" hidden="1">{"fdsup://directions/FAT%20Viewer?VAR:PED=LTM&amp;VAR:AUDIT_MODE=SUMMARY&amp;VAR:PERIOD=FIXED&amp;VAR:AUDIT_ID=00000117&amp;VAR:DATE=20010425&amp;action=UPDATE&amp;creator=factset&amp;DOC_NAME=FAT:FMA_audit_SUMMARY.fat&amp;DISPLAY_STRING=Display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EBITDA&amp;VAR:CHGPERIOD=NA&amp;VAR:FQLFORMULA=FMA_EVAL_EBITDA&amp;VAR:CURRENCY=NA&amp;VAR:P=NA&amp;VAR:V=11.7","84371&amp;VAR:null=.html"}</definedName>
    <definedName name="_2191__FDSAUDITLINK__" hidden="1">{"fdsup://directions/FAT%20Viewer?VAR:PED=LTM&amp;VAR:AUDIT_MODE=SUMMARY&amp;VAR:PERIOD=FIXED&amp;VAR:AUDIT_ID=00000117&amp;VAR:DATE=20010425&amp;action=UPDATE&amp;creator=factset&amp;DOC_NAME=FAT:FMA_audit_SUMMARY.fat&amp;DISPLAY_STRING=Display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EBITDA&amp;VAR:CHGPERIOD=NA&amp;VAR:FQLFORMULA=FMA_EVAL_EBITDA&amp;VAR:CURRENCY=NA&amp;VAR:P=NA&amp;VAR:V=11.7","84371&amp;VAR:null=.html"}</definedName>
    <definedName name="_2192__FDSAUDITLINK__" localSheetId="1" hidden="1">{"fdsup://directions/FAT%20Viewer?VAR:PED=LTM&amp;VAR:AUDIT_MODE=SUMMARY&amp;VAR:PERIOD=FIXED&amp;VAR:AUDIT_ID=00000117&amp;VAR:DATE=20010424&amp;action=UPDATE&amp;creator=factset&amp;DOC_NAME=FAT:FMA_audit_SUMMARY.fat&amp;DISPLAY_STRING=Display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EBITDA&amp;VAR:CHGPERIOD=NA&amp;VAR:FQLFORMULA=FMA_EVAL_EBITDA&amp;VAR:CURRENCY=NA&amp;VAR:P=NA&amp;VAR:V=11.6","45063&amp;VAR:null=.html"}</definedName>
    <definedName name="_2192__FDSAUDITLINK__" hidden="1">{"fdsup://directions/FAT%20Viewer?VAR:PED=LTM&amp;VAR:AUDIT_MODE=SUMMARY&amp;VAR:PERIOD=FIXED&amp;VAR:AUDIT_ID=00000117&amp;VAR:DATE=20010424&amp;action=UPDATE&amp;creator=factset&amp;DOC_NAME=FAT:FMA_audit_SUMMARY.fat&amp;DISPLAY_STRING=Display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EBITDA&amp;VAR:CHGPERIOD=NA&amp;VAR:FQLFORMULA=FMA_EVAL_EBITDA&amp;VAR:CURRENCY=NA&amp;VAR:P=NA&amp;VAR:V=11.6","45063&amp;VAR:null=.html"}</definedName>
    <definedName name="_2193__FDSAUDITLINK__" localSheetId="1" hidden="1">{"fdsup://directions/FAT%20Viewer?VAR:PED=LTM&amp;VAR:AUDIT_MODE=SUMMARY&amp;VAR:PERIOD=FIXED&amp;VAR:AUDIT_ID=00000117&amp;VAR:DATE=20010423&amp;action=UPDATE&amp;creator=factset&amp;DOC_NAME=FAT:FMA_audit_SUMMARY.fat&amp;DISPLAY_STRING=Display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EBITDA&amp;VAR:CHGPERIOD=NA&amp;VAR:FQLFORMULA=FMA_EVAL_EBITDA&amp;VAR:CURRENCY=NA&amp;VAR:P=NA&amp;VAR:V=11.7","60464&amp;VAR:null=.html"}</definedName>
    <definedName name="_2193__FDSAUDITLINK__" hidden="1">{"fdsup://directions/FAT%20Viewer?VAR:PED=LTM&amp;VAR:AUDIT_MODE=SUMMARY&amp;VAR:PERIOD=FIXED&amp;VAR:AUDIT_ID=00000117&amp;VAR:DATE=20010423&amp;action=UPDATE&amp;creator=factset&amp;DOC_NAME=FAT:FMA_audit_SUMMARY.fat&amp;DISPLAY_STRING=Display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EBITDA&amp;VAR:CHGPERIOD=NA&amp;VAR:FQLFORMULA=FMA_EVAL_EBITDA&amp;VAR:CURRENCY=NA&amp;VAR:P=NA&amp;VAR:V=11.7","60464&amp;VAR:null=.html"}</definedName>
    <definedName name="_2194__FDSAUDITLINK__" localSheetId="1" hidden="1">{"fdsup://directions/FAT%20Viewer?VAR:PED=LTM&amp;VAR:AUDIT_MODE=SUMMARY&amp;VAR:PERIOD=FIXED&amp;VAR:AUDIT_ID=00000117&amp;VAR:DATE=20010420&amp;action=UPDATE&amp;creator=factset&amp;DOC_NAME=FAT:FMA_audit_SUMMARY.fat&amp;DISPLAY_STRING=Display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EBITDA&amp;VAR:CHGPERIOD=NA&amp;VAR:FQLFORMULA=FMA_EVAL_EBITDA&amp;VAR:CURRENCY=NA&amp;VAR:P=NA&amp;VAR:V=11.9","04130&amp;VAR:null=.html"}</definedName>
    <definedName name="_2194__FDSAUDITLINK__" hidden="1">{"fdsup://directions/FAT%20Viewer?VAR:PED=LTM&amp;VAR:AUDIT_MODE=SUMMARY&amp;VAR:PERIOD=FIXED&amp;VAR:AUDIT_ID=00000117&amp;VAR:DATE=20010420&amp;action=UPDATE&amp;creator=factset&amp;DOC_NAME=FAT:FMA_audit_SUMMARY.fat&amp;DISPLAY_STRING=Display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EBITDA&amp;VAR:CHGPERIOD=NA&amp;VAR:FQLFORMULA=FMA_EVAL_EBITDA&amp;VAR:CURRENCY=NA&amp;VAR:P=NA&amp;VAR:V=11.9","04130&amp;VAR:null=.html"}</definedName>
    <definedName name="_2195__FDSAUDITLINK__" localSheetId="1" hidden="1">{"fdsup://directions/FAT%20Viewer?VAR:PED=LTM&amp;VAR:AUDIT_MODE=SUMMARY&amp;VAR:PERIOD=FIXED&amp;VAR:AUDIT_ID=00000117&amp;VAR:DATE=20010419&amp;action=UPDATE&amp;creator=factset&amp;DOC_NAME=FAT:FMA_audit_SUMMARY.fat&amp;DISPLAY_STRING=Display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EBITDA&amp;VAR:CHGPERIOD=NA&amp;VAR:FQLFORMULA=FMA_EVAL_EBITDA&amp;VAR:CURRENCY=NA&amp;VAR:P=NA&amp;VAR:V=11.9","72202&amp;VAR:null=.html"}</definedName>
    <definedName name="_2195__FDSAUDITLINK__" hidden="1">{"fdsup://directions/FAT%20Viewer?VAR:PED=LTM&amp;VAR:AUDIT_MODE=SUMMARY&amp;VAR:PERIOD=FIXED&amp;VAR:AUDIT_ID=00000117&amp;VAR:DATE=20010419&amp;action=UPDATE&amp;creator=factset&amp;DOC_NAME=FAT:FMA_audit_SUMMARY.fat&amp;DISPLAY_STRING=Display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EBITDA&amp;VAR:CHGPERIOD=NA&amp;VAR:FQLFORMULA=FMA_EVAL_EBITDA&amp;VAR:CURRENCY=NA&amp;VAR:P=NA&amp;VAR:V=11.9","72202&amp;VAR:null=.html"}</definedName>
    <definedName name="_2196__FDSAUDITLINK__" localSheetId="1" hidden="1">{"fdsup://directions/FAT%20Viewer?VAR:PED=LTM&amp;VAR:AUDIT_MODE=SUMMARY&amp;VAR:PERIOD=FIXED&amp;VAR:AUDIT_ID=00000117&amp;VAR:DATE=20010418&amp;action=UPDATE&amp;creator=factset&amp;DOC_NAME=FAT:FMA_audit_SUMMARY.fat&amp;DISPLAY_STRING=Display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EBITDA&amp;VAR:CHGPERIOD=NA&amp;VAR:FQLFORMULA=FMA_EVAL_EBITDA&amp;VAR:CURRENCY=NA&amp;VAR:P=NA&amp;VAR:V=11.8","69301&amp;VAR:null=.html"}</definedName>
    <definedName name="_2196__FDSAUDITLINK__" hidden="1">{"fdsup://directions/FAT%20Viewer?VAR:PED=LTM&amp;VAR:AUDIT_MODE=SUMMARY&amp;VAR:PERIOD=FIXED&amp;VAR:AUDIT_ID=00000117&amp;VAR:DATE=20010418&amp;action=UPDATE&amp;creator=factset&amp;DOC_NAME=FAT:FMA_audit_SUMMARY.fat&amp;DISPLAY_STRING=Display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EBITDA&amp;VAR:CHGPERIOD=NA&amp;VAR:FQLFORMULA=FMA_EVAL_EBITDA&amp;VAR:CURRENCY=NA&amp;VAR:P=NA&amp;VAR:V=11.8","69301&amp;VAR:null=.html"}</definedName>
    <definedName name="_2197__FDSAUDITLINK__" localSheetId="1" hidden="1">{"fdsup://directions/FAT%20Viewer?VAR:PED=LTM&amp;VAR:AUDIT_MODE=SUMMARY&amp;VAR:PERIOD=FIXED&amp;VAR:AUDIT_ID=00000117&amp;VAR:DATE=20010417&amp;action=UPDATE&amp;creator=factset&amp;DOC_NAME=FAT:FMA_audit_SUMMARY.fat&amp;DISPLAY_STRING=Display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EBITDA&amp;VAR:CHGPERIOD=NA&amp;VAR:FQLFORMULA=FMA_EVAL_EBITDA&amp;VAR:CURRENCY=NA&amp;VAR:P=NA&amp;VAR:V=11.5","42646&amp;VAR:null=.html"}</definedName>
    <definedName name="_2197__FDSAUDITLINK__" hidden="1">{"fdsup://directions/FAT%20Viewer?VAR:PED=LTM&amp;VAR:AUDIT_MODE=SUMMARY&amp;VAR:PERIOD=FIXED&amp;VAR:AUDIT_ID=00000117&amp;VAR:DATE=20010417&amp;action=UPDATE&amp;creator=factset&amp;DOC_NAME=FAT:FMA_audit_SUMMARY.fat&amp;DISPLAY_STRING=Display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EBITDA&amp;VAR:CHGPERIOD=NA&amp;VAR:FQLFORMULA=FMA_EVAL_EBITDA&amp;VAR:CURRENCY=NA&amp;VAR:P=NA&amp;VAR:V=11.5","42646&amp;VAR:null=.html"}</definedName>
    <definedName name="_2198__FDSAUDITLINK__" localSheetId="1" hidden="1">{"fdsup://directions/FAT%20Viewer?VAR:PED=LTM&amp;VAR:AUDIT_MODE=SUMMARY&amp;VAR:PERIOD=FIXED&amp;VAR:AUDIT_ID=00000117&amp;VAR:DATE=20010416&amp;action=UPDATE&amp;creator=factset&amp;DOC_NAME=FAT:FMA_audit_SUMMARY.fat&amp;DISPLAY_STRING=Display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EBITDA&amp;VAR:CHGPERIOD=NA&amp;VAR:FQLFORMULA=FMA_EVAL_EBITDA&amp;VAR:CURRENCY=NA&amp;VAR:P=NA&amp;VAR:V=11.4","41622&amp;VAR:null=.html"}</definedName>
    <definedName name="_2198__FDSAUDITLINK__" hidden="1">{"fdsup://directions/FAT%20Viewer?VAR:PED=LTM&amp;VAR:AUDIT_MODE=SUMMARY&amp;VAR:PERIOD=FIXED&amp;VAR:AUDIT_ID=00000117&amp;VAR:DATE=20010416&amp;action=UPDATE&amp;creator=factset&amp;DOC_NAME=FAT:FMA_audit_SUMMARY.fat&amp;DISPLAY_STRING=Display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EBITDA&amp;VAR:CHGPERIOD=NA&amp;VAR:FQLFORMULA=FMA_EVAL_EBITDA&amp;VAR:CURRENCY=NA&amp;VAR:P=NA&amp;VAR:V=11.4","41622&amp;VAR:null=.html"}</definedName>
    <definedName name="_2199__FDSAUDITLINK__" localSheetId="1" hidden="1">{"fdsup://directions/FAT%20Viewer?VAR:PED=LTM&amp;VAR:AUDIT_MODE=SUMMARY&amp;VAR:PERIOD=FIXED&amp;VAR:AUDIT_ID=00000117&amp;VAR:DATE=20010412&amp;action=UPDATE&amp;creator=factset&amp;DOC_NAME=FAT:FMA_audit_SUMMARY.fat&amp;DISPLAY_STRING=Display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EBITDA&amp;VAR:CHGPERIOD=NA&amp;VAR:FQLFORMULA=FMA_EVAL_EBITDA&amp;VAR:CURRENCY=NA&amp;VAR:P=NA&amp;VAR:V=11.4","24545&amp;VAR:null=.html"}</definedName>
    <definedName name="_2199__FDSAUDITLINK__" hidden="1">{"fdsup://directions/FAT%20Viewer?VAR:PED=LTM&amp;VAR:AUDIT_MODE=SUMMARY&amp;VAR:PERIOD=FIXED&amp;VAR:AUDIT_ID=00000117&amp;VAR:DATE=20010412&amp;action=UPDATE&amp;creator=factset&amp;DOC_NAME=FAT:FMA_audit_SUMMARY.fat&amp;DISPLAY_STRING=Display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EBITDA&amp;VAR:CHGPERIOD=NA&amp;VAR:FQLFORMULA=FMA_EVAL_EBITDA&amp;VAR:CURRENCY=NA&amp;VAR:P=NA&amp;VAR:V=11.4","24545&amp;VAR:null=.html"}</definedName>
    <definedName name="_22__FDSAUDITLINK__" localSheetId="1"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10"}</definedName>
    <definedName name="_22__FDSAUDITLINK__"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10"}</definedName>
    <definedName name="_220__FDSAUDITLINK__" localSheetId="1" hidden="1">{"fdsup://directions/FAT%20Viewer?VAR:PED=LTM&amp;VAR:AUDIT_MODE=SUMMARY&amp;VAR:PERIOD=FIXED&amp;VAR:AUDIT_ID=00000117&amp;VAR:DATE=20090227&amp;action=UPDATE&amp;creator=factset&amp;DOC_NAME=FAT:FMA_audit_SUMMARY.fat&amp;DISPLAY_STRING=Display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EBITDA&amp;VAR:CHGPERIOD=NA&amp;VAR:FQLFORMULA=FMA_EVAL_EBITDA&amp;VAR:CURRENCY=NA&amp;VAR:P=NA&amp;VAR:V=7.15","8214&amp;VAR:null=.html"}</definedName>
    <definedName name="_220__FDSAUDITLINK__" hidden="1">{"fdsup://directions/FAT%20Viewer?VAR:PED=LTM&amp;VAR:AUDIT_MODE=SUMMARY&amp;VAR:PERIOD=FIXED&amp;VAR:AUDIT_ID=00000117&amp;VAR:DATE=20090227&amp;action=UPDATE&amp;creator=factset&amp;DOC_NAME=FAT:FMA_audit_SUMMARY.fat&amp;DISPLAY_STRING=Display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EBITDA&amp;VAR:CHGPERIOD=NA&amp;VAR:FQLFORMULA=FMA_EVAL_EBITDA&amp;VAR:CURRENCY=NA&amp;VAR:P=NA&amp;VAR:V=7.15","8214&amp;VAR:null=.html"}</definedName>
    <definedName name="_2200__FDSAUDITLINK__" localSheetId="1" hidden="1">{"fdsup://directions/FAT%20Viewer?VAR:PED=LTM&amp;VAR:AUDIT_MODE=SUMMARY&amp;VAR:PERIOD=FIXED&amp;VAR:AUDIT_ID=00000117&amp;VAR:DATE=20010411&amp;action=UPDATE&amp;creator=factset&amp;DOC_NAME=FAT:FMA_audit_SUMMARY.fat&amp;DISPLAY_STRING=Display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EBITDA&amp;VAR:CHGPERIOD=NA&amp;VAR:FQLFORMULA=FMA_EVAL_EBITDA&amp;VAR:CURRENCY=NA&amp;VAR:P=NA&amp;VAR:V=11.2","78444&amp;VAR:null=.html"}</definedName>
    <definedName name="_2200__FDSAUDITLINK__" hidden="1">{"fdsup://directions/FAT%20Viewer?VAR:PED=LTM&amp;VAR:AUDIT_MODE=SUMMARY&amp;VAR:PERIOD=FIXED&amp;VAR:AUDIT_ID=00000117&amp;VAR:DATE=20010411&amp;action=UPDATE&amp;creator=factset&amp;DOC_NAME=FAT:FMA_audit_SUMMARY.fat&amp;DISPLAY_STRING=Display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EBITDA&amp;VAR:CHGPERIOD=NA&amp;VAR:FQLFORMULA=FMA_EVAL_EBITDA&amp;VAR:CURRENCY=NA&amp;VAR:P=NA&amp;VAR:V=11.2","78444&amp;VAR:null=.html"}</definedName>
    <definedName name="_2201__FDSAUDITLINK__" localSheetId="1" hidden="1">{"fdsup://directions/FAT%20Viewer?VAR:PED=LTM&amp;VAR:AUDIT_MODE=SUMMARY&amp;VAR:PERIOD=FIXED&amp;VAR:AUDIT_ID=00000117&amp;VAR:DATE=20010410&amp;action=UPDATE&amp;creator=factset&amp;DOC_NAME=FAT:FMA_audit_SUMMARY.fat&amp;DISPLAY_STRING=Display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EBITDA&amp;VAR:CHGPERIOD=NA&amp;VAR:FQLFORMULA=FMA_EVAL_EBITDA&amp;VAR:CURRENCY=NA&amp;VAR:P=NA&amp;VAR:V=11.2","89696&amp;VAR:null=.html"}</definedName>
    <definedName name="_2201__FDSAUDITLINK__" hidden="1">{"fdsup://directions/FAT%20Viewer?VAR:PED=LTM&amp;VAR:AUDIT_MODE=SUMMARY&amp;VAR:PERIOD=FIXED&amp;VAR:AUDIT_ID=00000117&amp;VAR:DATE=20010410&amp;action=UPDATE&amp;creator=factset&amp;DOC_NAME=FAT:FMA_audit_SUMMARY.fat&amp;DISPLAY_STRING=Display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EBITDA&amp;VAR:CHGPERIOD=NA&amp;VAR:FQLFORMULA=FMA_EVAL_EBITDA&amp;VAR:CURRENCY=NA&amp;VAR:P=NA&amp;VAR:V=11.2","89696&amp;VAR:null=.html"}</definedName>
    <definedName name="_2202__FDSAUDITLINK__" localSheetId="1" hidden="1">{"fdsup://directions/FAT%20Viewer?VAR:PED=LTM&amp;VAR:AUDIT_MODE=SUMMARY&amp;VAR:PERIOD=FIXED&amp;VAR:AUDIT_ID=00000117&amp;VAR:DATE=20010409&amp;action=UPDATE&amp;creator=factset&amp;DOC_NAME=FAT:FMA_audit_SUMMARY.fat&amp;DISPLAY_STRING=Display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EBITDA&amp;VAR:CHGPERIOD=NA&amp;VAR:FQLFORMULA=FMA_EVAL_EBITDA&amp;VAR:CURRENCY=NA&amp;VAR:P=NA&amp;VAR:V=11.0","60742&amp;VAR:null=.html"}</definedName>
    <definedName name="_2202__FDSAUDITLINK__" hidden="1">{"fdsup://directions/FAT%20Viewer?VAR:PED=LTM&amp;VAR:AUDIT_MODE=SUMMARY&amp;VAR:PERIOD=FIXED&amp;VAR:AUDIT_ID=00000117&amp;VAR:DATE=20010409&amp;action=UPDATE&amp;creator=factset&amp;DOC_NAME=FAT:FMA_audit_SUMMARY.fat&amp;DISPLAY_STRING=Display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EBITDA&amp;VAR:CHGPERIOD=NA&amp;VAR:FQLFORMULA=FMA_EVAL_EBITDA&amp;VAR:CURRENCY=NA&amp;VAR:P=NA&amp;VAR:V=11.0","60742&amp;VAR:null=.html"}</definedName>
    <definedName name="_2203__FDSAUDITLINK__" localSheetId="1" hidden="1">{"fdsup://directions/FAT%20Viewer?VAR:PED=LTM&amp;VAR:AUDIT_MODE=SUMMARY&amp;VAR:PERIOD=FIXED&amp;VAR:AUDIT_ID=00000117&amp;VAR:DATE=20010406&amp;action=UPDATE&amp;creator=factset&amp;DOC_NAME=FAT:FMA_audit_SUMMARY.fat&amp;DISPLAY_STRING=Display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EBITDA&amp;VAR:CHGPERIOD=NA&amp;VAR:FQLFORMULA=FMA_EVAL_EBITDA&amp;VAR:CURRENCY=NA&amp;VAR:P=NA&amp;VAR:V=10.9","97022&amp;VAR:null=.html"}</definedName>
    <definedName name="_2203__FDSAUDITLINK__" hidden="1">{"fdsup://directions/FAT%20Viewer?VAR:PED=LTM&amp;VAR:AUDIT_MODE=SUMMARY&amp;VAR:PERIOD=FIXED&amp;VAR:AUDIT_ID=00000117&amp;VAR:DATE=20010406&amp;action=UPDATE&amp;creator=factset&amp;DOC_NAME=FAT:FMA_audit_SUMMARY.fat&amp;DISPLAY_STRING=Display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EBITDA&amp;VAR:CHGPERIOD=NA&amp;VAR:FQLFORMULA=FMA_EVAL_EBITDA&amp;VAR:CURRENCY=NA&amp;VAR:P=NA&amp;VAR:V=10.9","97022&amp;VAR:null=.html"}</definedName>
    <definedName name="_2204__FDSAUDITLINK__" localSheetId="1" hidden="1">{"fdsup://directions/FAT%20Viewer?VAR:PED=LTM&amp;VAR:AUDIT_MODE=SUMMARY&amp;VAR:PERIOD=FIXED&amp;VAR:AUDIT_ID=00000117&amp;VAR:DATE=20010405&amp;action=UPDATE&amp;creator=factset&amp;DOC_NAME=FAT:FMA_audit_SUMMARY.fat&amp;DISPLAY_STRING=Display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EBITDA&amp;VAR:CHGPERIOD=NA&amp;VAR:FQLFORMULA=FMA_EVAL_EBITDA&amp;VAR:CURRENCY=NA&amp;VAR:P=NA&amp;VAR:V=11.1","59836&amp;VAR:null=.html"}</definedName>
    <definedName name="_2204__FDSAUDITLINK__" hidden="1">{"fdsup://directions/FAT%20Viewer?VAR:PED=LTM&amp;VAR:AUDIT_MODE=SUMMARY&amp;VAR:PERIOD=FIXED&amp;VAR:AUDIT_ID=00000117&amp;VAR:DATE=20010405&amp;action=UPDATE&amp;creator=factset&amp;DOC_NAME=FAT:FMA_audit_SUMMARY.fat&amp;DISPLAY_STRING=Display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EBITDA&amp;VAR:CHGPERIOD=NA&amp;VAR:FQLFORMULA=FMA_EVAL_EBITDA&amp;VAR:CURRENCY=NA&amp;VAR:P=NA&amp;VAR:V=11.1","59836&amp;VAR:null=.html"}</definedName>
    <definedName name="_2205__FDSAUDITLINK__" localSheetId="1" hidden="1">{"fdsup://directions/FAT%20Viewer?VAR:PED=LTM&amp;VAR:AUDIT_MODE=SUMMARY&amp;VAR:PERIOD=FIXED&amp;VAR:AUDIT_ID=00000117&amp;VAR:DATE=20010404&amp;action=UPDATE&amp;creator=factset&amp;DOC_NAME=FAT:FMA_audit_SUMMARY.fat&amp;DISPLAY_STRING=Display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EBITDA&amp;VAR:CHGPERIOD=NA&amp;VAR:FQLFORMULA=FMA_EVAL_EBITDA&amp;VAR:CURRENCY=NA&amp;VAR:P=NA&amp;VAR:V=10.8","10809&amp;VAR:null=.html"}</definedName>
    <definedName name="_2205__FDSAUDITLINK__" hidden="1">{"fdsup://directions/FAT%20Viewer?VAR:PED=LTM&amp;VAR:AUDIT_MODE=SUMMARY&amp;VAR:PERIOD=FIXED&amp;VAR:AUDIT_ID=00000117&amp;VAR:DATE=20010404&amp;action=UPDATE&amp;creator=factset&amp;DOC_NAME=FAT:FMA_audit_SUMMARY.fat&amp;DISPLAY_STRING=Display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EBITDA&amp;VAR:CHGPERIOD=NA&amp;VAR:FQLFORMULA=FMA_EVAL_EBITDA&amp;VAR:CURRENCY=NA&amp;VAR:P=NA&amp;VAR:V=10.8","10809&amp;VAR:null=.html"}</definedName>
    <definedName name="_2206__FDSAUDITLINK__" localSheetId="1" hidden="1">{"fdsup://directions/FAT%20Viewer?VAR:PED=LTM&amp;VAR:AUDIT_MODE=SUMMARY&amp;VAR:PERIOD=FIXED&amp;VAR:AUDIT_ID=00000117&amp;VAR:DATE=20010403&amp;action=UPDATE&amp;creator=factset&amp;DOC_NAME=FAT:FMA_audit_SUMMARY.fat&amp;DISPLAY_STRING=Display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EBITDA&amp;VAR:CHGPERIOD=NA&amp;VAR:FQLFORMULA=FMA_EVAL_EBITDA&amp;VAR:CURRENCY=NA&amp;VAR:P=NA&amp;VAR:V=10.8","02567&amp;VAR:null=.html"}</definedName>
    <definedName name="_2206__FDSAUDITLINK__" hidden="1">{"fdsup://directions/FAT%20Viewer?VAR:PED=LTM&amp;VAR:AUDIT_MODE=SUMMARY&amp;VAR:PERIOD=FIXED&amp;VAR:AUDIT_ID=00000117&amp;VAR:DATE=20010403&amp;action=UPDATE&amp;creator=factset&amp;DOC_NAME=FAT:FMA_audit_SUMMARY.fat&amp;DISPLAY_STRING=Display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EBITDA&amp;VAR:CHGPERIOD=NA&amp;VAR:FQLFORMULA=FMA_EVAL_EBITDA&amp;VAR:CURRENCY=NA&amp;VAR:P=NA&amp;VAR:V=10.8","02567&amp;VAR:null=.html"}</definedName>
    <definedName name="_2207__FDSAUDITLINK__" localSheetId="1" hidden="1">{"fdsup://directions/FAT%20Viewer?VAR:PED=LTM&amp;VAR:AUDIT_MODE=SUMMARY&amp;VAR:PERIOD=FIXED&amp;VAR:AUDIT_ID=00000117&amp;VAR:DATE=20010402&amp;action=UPDATE&amp;creator=factset&amp;DOC_NAME=FAT:FMA_audit_SUMMARY.fat&amp;DISPLAY_STRING=Display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EBITDA&amp;VAR:CHGPERIOD=NA&amp;VAR:FQLFORMULA=FMA_EVAL_EBITDA&amp;VAR:CURRENCY=NA&amp;VAR:P=NA&amp;VAR:V=11.0","84509&amp;VAR:null=.html"}</definedName>
    <definedName name="_2207__FDSAUDITLINK__" hidden="1">{"fdsup://directions/FAT%20Viewer?VAR:PED=LTM&amp;VAR:AUDIT_MODE=SUMMARY&amp;VAR:PERIOD=FIXED&amp;VAR:AUDIT_ID=00000117&amp;VAR:DATE=20010402&amp;action=UPDATE&amp;creator=factset&amp;DOC_NAME=FAT:FMA_audit_SUMMARY.fat&amp;DISPLAY_STRING=Display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EBITDA&amp;VAR:CHGPERIOD=NA&amp;VAR:FQLFORMULA=FMA_EVAL_EBITDA&amp;VAR:CURRENCY=NA&amp;VAR:P=NA&amp;VAR:V=11.0","84509&amp;VAR:null=.html"}</definedName>
    <definedName name="_2208__FDSAUDITLINK__" localSheetId="1" hidden="1">{"fdsup://directions/FAT%20Viewer?VAR:PED=LTM&amp;VAR:AUDIT_MODE=SUMMARY&amp;VAR:PERIOD=FIXED&amp;VAR:AUDIT_ID=00000117&amp;VAR:DATE=20010330&amp;action=UPDATE&amp;creator=factset&amp;DOC_NAME=FAT:FMA_audit_SUMMARY.fat&amp;DISPLAY_STRING=Display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EBITDA&amp;VAR:CHGPERIOD=NA&amp;VAR:FQLFORMULA=FMA_EVAL_EBITDA&amp;VAR:CURRENCY=NA&amp;VAR:P=NA&amp;VAR:V=11.2","14126&amp;VAR:null=.html"}</definedName>
    <definedName name="_2208__FDSAUDITLINK__" hidden="1">{"fdsup://directions/FAT%20Viewer?VAR:PED=LTM&amp;VAR:AUDIT_MODE=SUMMARY&amp;VAR:PERIOD=FIXED&amp;VAR:AUDIT_ID=00000117&amp;VAR:DATE=20010330&amp;action=UPDATE&amp;creator=factset&amp;DOC_NAME=FAT:FMA_audit_SUMMARY.fat&amp;DISPLAY_STRING=Display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EBITDA&amp;VAR:CHGPERIOD=NA&amp;VAR:FQLFORMULA=FMA_EVAL_EBITDA&amp;VAR:CURRENCY=NA&amp;VAR:P=NA&amp;VAR:V=11.2","14126&amp;VAR:null=.html"}</definedName>
    <definedName name="_2209__FDSAUDITLINK__" localSheetId="1" hidden="1">{"fdsup://directions/FAT%20Viewer?VAR:PED=LTM&amp;VAR:AUDIT_MODE=SUMMARY&amp;VAR:PERIOD=FIXED&amp;VAR:AUDIT_ID=00000117&amp;VAR:DATE=20010329&amp;action=UPDATE&amp;creator=factset&amp;DOC_NAME=FAT:FMA_audit_SUMMARY.fat&amp;DISPLAY_STRING=Display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EBITDA&amp;VAR:CHGPERIOD=NA&amp;VAR:FQLFORMULA=FMA_EVAL_EBITDA&amp;VAR:CURRENCY=NA&amp;VAR:P=NA&amp;VAR:V=11.1","28819&amp;VAR:null=.html"}</definedName>
    <definedName name="_2209__FDSAUDITLINK__" hidden="1">{"fdsup://directions/FAT%20Viewer?VAR:PED=LTM&amp;VAR:AUDIT_MODE=SUMMARY&amp;VAR:PERIOD=FIXED&amp;VAR:AUDIT_ID=00000117&amp;VAR:DATE=20010329&amp;action=UPDATE&amp;creator=factset&amp;DOC_NAME=FAT:FMA_audit_SUMMARY.fat&amp;DISPLAY_STRING=Display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EBITDA&amp;VAR:CHGPERIOD=NA&amp;VAR:FQLFORMULA=FMA_EVAL_EBITDA&amp;VAR:CURRENCY=NA&amp;VAR:P=NA&amp;VAR:V=11.1","28819&amp;VAR:null=.html"}</definedName>
    <definedName name="_221__FDSAUDITLINK__" localSheetId="1" hidden="1">{"fdsup://directions/FAT%20Viewer?VAR:PED=LTM&amp;VAR:AUDIT_MODE=SUMMARY&amp;VAR:PERIOD=FIXED&amp;VAR:AUDIT_ID=00000117&amp;VAR:DATE=20090226&amp;action=UPDATE&amp;creator=factset&amp;DOC_NAME=FAT:FMA_audit_SUMMARY.fat&amp;DISPLAY_STRING=Display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EBITDA&amp;VAR:CHGPERIOD=NA&amp;VAR:FQLFORMULA=FMA_EVAL_EBITDA&amp;VAR:CURRENCY=NA&amp;VAR:P=NA&amp;VAR:V=7.24","5270&amp;VAR:null=.html"}</definedName>
    <definedName name="_221__FDSAUDITLINK__" hidden="1">{"fdsup://directions/FAT%20Viewer?VAR:PED=LTM&amp;VAR:AUDIT_MODE=SUMMARY&amp;VAR:PERIOD=FIXED&amp;VAR:AUDIT_ID=00000117&amp;VAR:DATE=20090226&amp;action=UPDATE&amp;creator=factset&amp;DOC_NAME=FAT:FMA_audit_SUMMARY.fat&amp;DISPLAY_STRING=Display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EBITDA&amp;VAR:CHGPERIOD=NA&amp;VAR:FQLFORMULA=FMA_EVAL_EBITDA&amp;VAR:CURRENCY=NA&amp;VAR:P=NA&amp;VAR:V=7.24","5270&amp;VAR:null=.html"}</definedName>
    <definedName name="_2210__FDSAUDITLINK__" localSheetId="1" hidden="1">{"fdsup://directions/FAT%20Viewer?VAR:PED=LTM&amp;VAR:AUDIT_MODE=SUMMARY&amp;VAR:PERIOD=FIXED&amp;VAR:AUDIT_ID=00000117&amp;VAR:DATE=20010328&amp;action=UPDATE&amp;creator=factset&amp;DOC_NAME=FAT:FMA_audit_SUMMARY.fat&amp;DISPLAY_STRING=Display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EBITDA&amp;VAR:CHGPERIOD=NA&amp;VAR:FQLFORMULA=FMA_EVAL_EBITDA&amp;VAR:CURRENCY=NA&amp;VAR:P=NA&amp;VAR:V=11.1","56373&amp;VAR:null=.html"}</definedName>
    <definedName name="_2210__FDSAUDITLINK__" hidden="1">{"fdsup://directions/FAT%20Viewer?VAR:PED=LTM&amp;VAR:AUDIT_MODE=SUMMARY&amp;VAR:PERIOD=FIXED&amp;VAR:AUDIT_ID=00000117&amp;VAR:DATE=20010328&amp;action=UPDATE&amp;creator=factset&amp;DOC_NAME=FAT:FMA_audit_SUMMARY.fat&amp;DISPLAY_STRING=Display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EBITDA&amp;VAR:CHGPERIOD=NA&amp;VAR:FQLFORMULA=FMA_EVAL_EBITDA&amp;VAR:CURRENCY=NA&amp;VAR:P=NA&amp;VAR:V=11.1","56373&amp;VAR:null=.html"}</definedName>
    <definedName name="_2211__FDSAUDITLINK__" localSheetId="1" hidden="1">{"fdsup://directions/FAT%20Viewer?VAR:PED=LTM&amp;VAR:AUDIT_MODE=SUMMARY&amp;VAR:PERIOD=FIXED&amp;VAR:AUDIT_ID=00000117&amp;VAR:DATE=20010327&amp;action=UPDATE&amp;creator=factset&amp;DOC_NAME=FAT:FMA_audit_SUMMARY.fat&amp;DISPLAY_STRING=Display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EBITDA&amp;VAR:CHGPERIOD=NA&amp;VAR:FQLFORMULA=FMA_EVAL_EBITDA&amp;VAR:CURRENCY=NA&amp;VAR:P=NA&amp;VAR:V=11.3","65160&amp;VAR:null=.html"}</definedName>
    <definedName name="_2211__FDSAUDITLINK__" hidden="1">{"fdsup://directions/FAT%20Viewer?VAR:PED=LTM&amp;VAR:AUDIT_MODE=SUMMARY&amp;VAR:PERIOD=FIXED&amp;VAR:AUDIT_ID=00000117&amp;VAR:DATE=20010327&amp;action=UPDATE&amp;creator=factset&amp;DOC_NAME=FAT:FMA_audit_SUMMARY.fat&amp;DISPLAY_STRING=Display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EBITDA&amp;VAR:CHGPERIOD=NA&amp;VAR:FQLFORMULA=FMA_EVAL_EBITDA&amp;VAR:CURRENCY=NA&amp;VAR:P=NA&amp;VAR:V=11.3","65160&amp;VAR:null=.html"}</definedName>
    <definedName name="_2212__FDSAUDITLINK__" localSheetId="1" hidden="1">{"fdsup://directions/FAT%20Viewer?VAR:PED=LTM&amp;VAR:AUDIT_MODE=SUMMARY&amp;VAR:PERIOD=FIXED&amp;VAR:AUDIT_ID=00000117&amp;VAR:DATE=20010326&amp;action=UPDATE&amp;creator=factset&amp;DOC_NAME=FAT:FMA_audit_SUMMARY.fat&amp;DISPLAY_STRING=Display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EBITDA&amp;VAR:CHGPERIOD=NA&amp;VAR:FQLFORMULA=FMA_EVAL_EBITDA&amp;VAR:CURRENCY=NA&amp;VAR:P=NA&amp;VAR:V=11.1","60143&amp;VAR:null=.html"}</definedName>
    <definedName name="_2212__FDSAUDITLINK__" hidden="1">{"fdsup://directions/FAT%20Viewer?VAR:PED=LTM&amp;VAR:AUDIT_MODE=SUMMARY&amp;VAR:PERIOD=FIXED&amp;VAR:AUDIT_ID=00000117&amp;VAR:DATE=20010326&amp;action=UPDATE&amp;creator=factset&amp;DOC_NAME=FAT:FMA_audit_SUMMARY.fat&amp;DISPLAY_STRING=Display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EBITDA&amp;VAR:CHGPERIOD=NA&amp;VAR:FQLFORMULA=FMA_EVAL_EBITDA&amp;VAR:CURRENCY=NA&amp;VAR:P=NA&amp;VAR:V=11.1","60143&amp;VAR:null=.html"}</definedName>
    <definedName name="_2213__FDSAUDITLINK__" localSheetId="1" hidden="1">{"fdsup://directions/FAT%20Viewer?VAR:PED=LTM&amp;VAR:AUDIT_MODE=SUMMARY&amp;VAR:PERIOD=FIXED&amp;VAR:AUDIT_ID=00000117&amp;VAR:DATE=20010323&amp;action=UPDATE&amp;creator=factset&amp;DOC_NAME=FAT:FMA_audit_SUMMARY.fat&amp;DISPLAY_STRING=Display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EBITDA&amp;VAR:CHGPERIOD=NA&amp;VAR:FQLFORMULA=FMA_EVAL_EBITDA&amp;VAR:CURRENCY=NA&amp;VAR:P=NA&amp;VAR:V=11.0","84637&amp;VAR:null=.html"}</definedName>
    <definedName name="_2213__FDSAUDITLINK__" hidden="1">{"fdsup://directions/FAT%20Viewer?VAR:PED=LTM&amp;VAR:AUDIT_MODE=SUMMARY&amp;VAR:PERIOD=FIXED&amp;VAR:AUDIT_ID=00000117&amp;VAR:DATE=20010323&amp;action=UPDATE&amp;creator=factset&amp;DOC_NAME=FAT:FMA_audit_SUMMARY.fat&amp;DISPLAY_STRING=Display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EBITDA&amp;VAR:CHGPERIOD=NA&amp;VAR:FQLFORMULA=FMA_EVAL_EBITDA&amp;VAR:CURRENCY=NA&amp;VAR:P=NA&amp;VAR:V=11.0","84637&amp;VAR:null=.html"}</definedName>
    <definedName name="_2214__FDSAUDITLINK__" localSheetId="1" hidden="1">{"fdsup://directions/FAT%20Viewer?VAR:PED=LTM&amp;VAR:AUDIT_MODE=SUMMARY&amp;VAR:PERIOD=FIXED&amp;VAR:AUDIT_ID=00000117&amp;VAR:DATE=20010322&amp;action=UPDATE&amp;creator=factset&amp;DOC_NAME=FAT:FMA_audit_SUMMARY.fat&amp;DISPLAY_STRING=Display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EBITDA&amp;VAR:CHGPERIOD=NA&amp;VAR:FQLFORMULA=FMA_EVAL_EBITDA&amp;VAR:CURRENCY=NA&amp;VAR:P=NA&amp;VAR:V=10.9","42369&amp;VAR:null=.html"}</definedName>
    <definedName name="_2214__FDSAUDITLINK__" hidden="1">{"fdsup://directions/FAT%20Viewer?VAR:PED=LTM&amp;VAR:AUDIT_MODE=SUMMARY&amp;VAR:PERIOD=FIXED&amp;VAR:AUDIT_ID=00000117&amp;VAR:DATE=20010322&amp;action=UPDATE&amp;creator=factset&amp;DOC_NAME=FAT:FMA_audit_SUMMARY.fat&amp;DISPLAY_STRING=Display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EBITDA&amp;VAR:CHGPERIOD=NA&amp;VAR:FQLFORMULA=FMA_EVAL_EBITDA&amp;VAR:CURRENCY=NA&amp;VAR:P=NA&amp;VAR:V=10.9","42369&amp;VAR:null=.html"}</definedName>
    <definedName name="_2215__FDSAUDITLINK__" localSheetId="1" hidden="1">{"fdsup://directions/FAT%20Viewer?VAR:PED=LTM&amp;VAR:AUDIT_MODE=SUMMARY&amp;VAR:PERIOD=FIXED&amp;VAR:AUDIT_ID=00000117&amp;VAR:DATE=20010321&amp;action=UPDATE&amp;creator=factset&amp;DOC_NAME=FAT:FMA_audit_SUMMARY.fat&amp;DISPLAY_STRING=Display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EBITDA&amp;VAR:CHGPERIOD=NA&amp;VAR:FQLFORMULA=FMA_EVAL_EBITDA&amp;VAR:CURRENCY=NA&amp;VAR:P=NA&amp;VAR:V=10.9","56520&amp;VAR:null=.html"}</definedName>
    <definedName name="_2215__FDSAUDITLINK__" hidden="1">{"fdsup://directions/FAT%20Viewer?VAR:PED=LTM&amp;VAR:AUDIT_MODE=SUMMARY&amp;VAR:PERIOD=FIXED&amp;VAR:AUDIT_ID=00000117&amp;VAR:DATE=20010321&amp;action=UPDATE&amp;creator=factset&amp;DOC_NAME=FAT:FMA_audit_SUMMARY.fat&amp;DISPLAY_STRING=Display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EBITDA&amp;VAR:CHGPERIOD=NA&amp;VAR:FQLFORMULA=FMA_EVAL_EBITDA&amp;VAR:CURRENCY=NA&amp;VAR:P=NA&amp;VAR:V=10.9","56520&amp;VAR:null=.html"}</definedName>
    <definedName name="_2216__FDSAUDITLINK__" localSheetId="1" hidden="1">{"fdsup://directions/FAT%20Viewer?VAR:PED=LTM&amp;VAR:AUDIT_MODE=SUMMARY&amp;VAR:PERIOD=FIXED&amp;VAR:AUDIT_ID=00000117&amp;VAR:DATE=20010320&amp;action=UPDATE&amp;creator=factset&amp;DOC_NAME=FAT:FMA_audit_SUMMARY.fat&amp;DISPLAY_STRING=Display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EBITDA&amp;VAR:CHGPERIOD=NA&amp;VAR:FQLFORMULA=FMA_EVAL_EBITDA&amp;VAR:CURRENCY=NA&amp;VAR:P=NA&amp;VAR:V=11.0","92407&amp;VAR:null=.html"}</definedName>
    <definedName name="_2216__FDSAUDITLINK__" hidden="1">{"fdsup://directions/FAT%20Viewer?VAR:PED=LTM&amp;VAR:AUDIT_MODE=SUMMARY&amp;VAR:PERIOD=FIXED&amp;VAR:AUDIT_ID=00000117&amp;VAR:DATE=20010320&amp;action=UPDATE&amp;creator=factset&amp;DOC_NAME=FAT:FMA_audit_SUMMARY.fat&amp;DISPLAY_STRING=Display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EBITDA&amp;VAR:CHGPERIOD=NA&amp;VAR:FQLFORMULA=FMA_EVAL_EBITDA&amp;VAR:CURRENCY=NA&amp;VAR:P=NA&amp;VAR:V=11.0","92407&amp;VAR:null=.html"}</definedName>
    <definedName name="_2217__FDSAUDITLINK__" localSheetId="1" hidden="1">{"fdsup://directions/FAT%20Viewer?VAR:PED=LTM&amp;VAR:AUDIT_MODE=SUMMARY&amp;VAR:PERIOD=FIXED&amp;VAR:AUDIT_ID=00000117&amp;VAR:DATE=20010319&amp;action=UPDATE&amp;creator=factset&amp;DOC_NAME=FAT:FMA_audit_SUMMARY.fat&amp;DISPLAY_STRING=Display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EBITDA&amp;VAR:CHGPERIOD=NA&amp;VAR:FQLFORMULA=FMA_EVAL_EBITDA&amp;VAR:CURRENCY=NA&amp;VAR:P=NA&amp;VAR:V=11.2","95951&amp;VAR:null=.html"}</definedName>
    <definedName name="_2217__FDSAUDITLINK__" hidden="1">{"fdsup://directions/FAT%20Viewer?VAR:PED=LTM&amp;VAR:AUDIT_MODE=SUMMARY&amp;VAR:PERIOD=FIXED&amp;VAR:AUDIT_ID=00000117&amp;VAR:DATE=20010319&amp;action=UPDATE&amp;creator=factset&amp;DOC_NAME=FAT:FMA_audit_SUMMARY.fat&amp;DISPLAY_STRING=Display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EBITDA&amp;VAR:CHGPERIOD=NA&amp;VAR:FQLFORMULA=FMA_EVAL_EBITDA&amp;VAR:CURRENCY=NA&amp;VAR:P=NA&amp;VAR:V=11.2","95951&amp;VAR:null=.html"}</definedName>
    <definedName name="_2218__FDSAUDITLINK__" localSheetId="1" hidden="1">{"fdsup://directions/FAT%20Viewer?VAR:PED=LTM&amp;VAR:AUDIT_MODE=SUMMARY&amp;VAR:PERIOD=FIXED&amp;VAR:AUDIT_ID=00000117&amp;VAR:DATE=20010316&amp;action=UPDATE&amp;creator=factset&amp;DOC_NAME=FAT:FMA_audit_SUMMARY.fat&amp;DISPLAY_STRING=Display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EBITDA&amp;VAR:CHGPERIOD=NA&amp;VAR:FQLFORMULA=FMA_EVAL_EBITDA&amp;VAR:CURRENCY=NA&amp;VAR:P=NA&amp;VAR:V=11.1","39779&amp;VAR:null=.html"}</definedName>
    <definedName name="_2218__FDSAUDITLINK__" hidden="1">{"fdsup://directions/FAT%20Viewer?VAR:PED=LTM&amp;VAR:AUDIT_MODE=SUMMARY&amp;VAR:PERIOD=FIXED&amp;VAR:AUDIT_ID=00000117&amp;VAR:DATE=20010316&amp;action=UPDATE&amp;creator=factset&amp;DOC_NAME=FAT:FMA_audit_SUMMARY.fat&amp;DISPLAY_STRING=Display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EBITDA&amp;VAR:CHGPERIOD=NA&amp;VAR:FQLFORMULA=FMA_EVAL_EBITDA&amp;VAR:CURRENCY=NA&amp;VAR:P=NA&amp;VAR:V=11.1","39779&amp;VAR:null=.html"}</definedName>
    <definedName name="_2219__FDSAUDITLINK__" localSheetId="1" hidden="1">{"fdsup://directions/FAT%20Viewer?VAR:PED=LTM&amp;VAR:AUDIT_MODE=SUMMARY&amp;VAR:PERIOD=FIXED&amp;VAR:AUDIT_ID=00000117&amp;VAR:DATE=20010315&amp;action=UPDATE&amp;creator=factset&amp;DOC_NAME=FAT:FMA_audit_SUMMARY.fat&amp;DISPLAY_STRING=Display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EBITDA&amp;VAR:CHGPERIOD=NA&amp;VAR:FQLFORMULA=FMA_EVAL_EBITDA&amp;VAR:CURRENCY=NA&amp;VAR:P=NA&amp;VAR:V=11.2","84170&amp;VAR:null=.html"}</definedName>
    <definedName name="_2219__FDSAUDITLINK__" hidden="1">{"fdsup://directions/FAT%20Viewer?VAR:PED=LTM&amp;VAR:AUDIT_MODE=SUMMARY&amp;VAR:PERIOD=FIXED&amp;VAR:AUDIT_ID=00000117&amp;VAR:DATE=20010315&amp;action=UPDATE&amp;creator=factset&amp;DOC_NAME=FAT:FMA_audit_SUMMARY.fat&amp;DISPLAY_STRING=Display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EBITDA&amp;VAR:CHGPERIOD=NA&amp;VAR:FQLFORMULA=FMA_EVAL_EBITDA&amp;VAR:CURRENCY=NA&amp;VAR:P=NA&amp;VAR:V=11.2","84170&amp;VAR:null=.html"}</definedName>
    <definedName name="_222__FDSAUDITLINK__" localSheetId="1" hidden="1">{"fdsup://directions/FAT%20Viewer?VAR:PED=LTM&amp;VAR:AUDIT_MODE=SUMMARY&amp;VAR:PERIOD=FIXED&amp;VAR:AUDIT_ID=00000117&amp;VAR:DATE=20090225&amp;action=UPDATE&amp;creator=factset&amp;DOC_NAME=FAT:FMA_audit_SUMMARY.fat&amp;DISPLAY_STRING=Display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EBITDA&amp;VAR:CHGPERIOD=NA&amp;VAR:FQLFORMULA=FMA_EVAL_EBITDA&amp;VAR:CURRENCY=NA&amp;VAR:P=NA&amp;VAR:V=7.34","0314&amp;VAR:null=.html"}</definedName>
    <definedName name="_222__FDSAUDITLINK__" hidden="1">{"fdsup://directions/FAT%20Viewer?VAR:PED=LTM&amp;VAR:AUDIT_MODE=SUMMARY&amp;VAR:PERIOD=FIXED&amp;VAR:AUDIT_ID=00000117&amp;VAR:DATE=20090225&amp;action=UPDATE&amp;creator=factset&amp;DOC_NAME=FAT:FMA_audit_SUMMARY.fat&amp;DISPLAY_STRING=Display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EBITDA&amp;VAR:CHGPERIOD=NA&amp;VAR:FQLFORMULA=FMA_EVAL_EBITDA&amp;VAR:CURRENCY=NA&amp;VAR:P=NA&amp;VAR:V=7.34","0314&amp;VAR:null=.html"}</definedName>
    <definedName name="_2220__FDSAUDITLINK__" localSheetId="1" hidden="1">{"fdsup://directions/FAT%20Viewer?VAR:PED=LTM&amp;VAR:AUDIT_MODE=SUMMARY&amp;VAR:PERIOD=FIXED&amp;VAR:AUDIT_ID=00000117&amp;VAR:DATE=20010314&amp;action=UPDATE&amp;creator=factset&amp;DOC_NAME=FAT:FMA_audit_SUMMARY.fat&amp;DISPLAY_STRING=Display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EBITDA&amp;VAR:CHGPERIOD=NA&amp;VAR:FQLFORMULA=FMA_EVAL_EBITDA&amp;VAR:CURRENCY=NA&amp;VAR:P=NA&amp;VAR:V=11.2","64485&amp;VAR:null=.html"}</definedName>
    <definedName name="_2220__FDSAUDITLINK__" hidden="1">{"fdsup://directions/FAT%20Viewer?VAR:PED=LTM&amp;VAR:AUDIT_MODE=SUMMARY&amp;VAR:PERIOD=FIXED&amp;VAR:AUDIT_ID=00000117&amp;VAR:DATE=20010314&amp;action=UPDATE&amp;creator=factset&amp;DOC_NAME=FAT:FMA_audit_SUMMARY.fat&amp;DISPLAY_STRING=Display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EBITDA&amp;VAR:CHGPERIOD=NA&amp;VAR:FQLFORMULA=FMA_EVAL_EBITDA&amp;VAR:CURRENCY=NA&amp;VAR:P=NA&amp;VAR:V=11.2","64485&amp;VAR:null=.html"}</definedName>
    <definedName name="_2221__FDSAUDITLINK__" localSheetId="1" hidden="1">{"fdsup://directions/FAT%20Viewer?VAR:PED=LTM&amp;VAR:AUDIT_MODE=SUMMARY&amp;VAR:PERIOD=FIXED&amp;VAR:AUDIT_ID=00000117&amp;VAR:DATE=20010313&amp;action=UPDATE&amp;creator=factset&amp;DOC_NAME=FAT:FMA_audit_SUMMARY.fat&amp;DISPLAY_STRING=Display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EBITDA&amp;VAR:CHGPERIOD=NA&amp;VAR:FQLFORMULA=FMA_EVAL_EBITDA&amp;VAR:CURRENCY=NA&amp;VAR:P=NA&amp;VAR:V=11.4","67776&amp;VAR:null=.html"}</definedName>
    <definedName name="_2221__FDSAUDITLINK__" hidden="1">{"fdsup://directions/FAT%20Viewer?VAR:PED=LTM&amp;VAR:AUDIT_MODE=SUMMARY&amp;VAR:PERIOD=FIXED&amp;VAR:AUDIT_ID=00000117&amp;VAR:DATE=20010313&amp;action=UPDATE&amp;creator=factset&amp;DOC_NAME=FAT:FMA_audit_SUMMARY.fat&amp;DISPLAY_STRING=Display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EBITDA&amp;VAR:CHGPERIOD=NA&amp;VAR:FQLFORMULA=FMA_EVAL_EBITDA&amp;VAR:CURRENCY=NA&amp;VAR:P=NA&amp;VAR:V=11.4","67776&amp;VAR:null=.html"}</definedName>
    <definedName name="_2222__FDSAUDITLINK__" localSheetId="1" hidden="1">{"fdsup://directions/FAT%20Viewer?VAR:PED=LTM&amp;VAR:AUDIT_MODE=SUMMARY&amp;VAR:PERIOD=FIXED&amp;VAR:AUDIT_ID=00000117&amp;VAR:DATE=20010312&amp;action=UPDATE&amp;creator=factset&amp;DOC_NAME=FAT:FMA_audit_SUMMARY.fat&amp;DISPLAY_STRING=Display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EBITDA&amp;VAR:CHGPERIOD=NA&amp;VAR:FQLFORMULA=FMA_EVAL_EBITDA&amp;VAR:CURRENCY=NA&amp;VAR:P=NA&amp;VAR:V=11.3","36022&amp;VAR:null=.html"}</definedName>
    <definedName name="_2222__FDSAUDITLINK__" hidden="1">{"fdsup://directions/FAT%20Viewer?VAR:PED=LTM&amp;VAR:AUDIT_MODE=SUMMARY&amp;VAR:PERIOD=FIXED&amp;VAR:AUDIT_ID=00000117&amp;VAR:DATE=20010312&amp;action=UPDATE&amp;creator=factset&amp;DOC_NAME=FAT:FMA_audit_SUMMARY.fat&amp;DISPLAY_STRING=Display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EBITDA&amp;VAR:CHGPERIOD=NA&amp;VAR:FQLFORMULA=FMA_EVAL_EBITDA&amp;VAR:CURRENCY=NA&amp;VAR:P=NA&amp;VAR:V=11.3","36022&amp;VAR:null=.html"}</definedName>
    <definedName name="_2223__FDSAUDITLINK__" localSheetId="1" hidden="1">{"fdsup://directions/FAT%20Viewer?VAR:PED=LTM&amp;VAR:AUDIT_MODE=SUMMARY&amp;VAR:PERIOD=FIXED&amp;VAR:AUDIT_ID=00000117&amp;VAR:DATE=20010309&amp;action=UPDATE&amp;creator=factset&amp;DOC_NAME=FAT:FMA_audit_SUMMARY.fat&amp;DISPLAY_STRING=Display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EBITDA&amp;VAR:CHGPERIOD=NA&amp;VAR:FQLFORMULA=FMA_EVAL_EBITDA&amp;VAR:CURRENCY=NA&amp;VAR:P=NA&amp;VAR:V=11.7","02918&amp;VAR:null=.html"}</definedName>
    <definedName name="_2223__FDSAUDITLINK__" hidden="1">{"fdsup://directions/FAT%20Viewer?VAR:PED=LTM&amp;VAR:AUDIT_MODE=SUMMARY&amp;VAR:PERIOD=FIXED&amp;VAR:AUDIT_ID=00000117&amp;VAR:DATE=20010309&amp;action=UPDATE&amp;creator=factset&amp;DOC_NAME=FAT:FMA_audit_SUMMARY.fat&amp;DISPLAY_STRING=Display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EBITDA&amp;VAR:CHGPERIOD=NA&amp;VAR:FQLFORMULA=FMA_EVAL_EBITDA&amp;VAR:CURRENCY=NA&amp;VAR:P=NA&amp;VAR:V=11.7","02918&amp;VAR:null=.html"}</definedName>
    <definedName name="_2224__FDSAUDITLINK__" localSheetId="1" hidden="1">{"fdsup://directions/FAT%20Viewer?VAR:PED=LTM&amp;VAR:AUDIT_MODE=SUMMARY&amp;VAR:PERIOD=FIXED&amp;VAR:AUDIT_ID=00000117&amp;VAR:DATE=20010308&amp;action=UPDATE&amp;creator=factset&amp;DOC_NAME=FAT:FMA_audit_SUMMARY.fat&amp;DISPLAY_STRING=Display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EBITDA&amp;VAR:CHGPERIOD=NA&amp;VAR:FQLFORMULA=FMA_EVAL_EBITDA&amp;VAR:CURRENCY=NA&amp;VAR:P=NA&amp;VAR:V=11.9","31908&amp;VAR:null=.html"}</definedName>
    <definedName name="_2224__FDSAUDITLINK__" hidden="1">{"fdsup://directions/FAT%20Viewer?VAR:PED=LTM&amp;VAR:AUDIT_MODE=SUMMARY&amp;VAR:PERIOD=FIXED&amp;VAR:AUDIT_ID=00000117&amp;VAR:DATE=20010308&amp;action=UPDATE&amp;creator=factset&amp;DOC_NAME=FAT:FMA_audit_SUMMARY.fat&amp;DISPLAY_STRING=Display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EBITDA&amp;VAR:CHGPERIOD=NA&amp;VAR:FQLFORMULA=FMA_EVAL_EBITDA&amp;VAR:CURRENCY=NA&amp;VAR:P=NA&amp;VAR:V=11.9","31908&amp;VAR:null=.html"}</definedName>
    <definedName name="_2225__FDSAUDITLINK__" localSheetId="1" hidden="1">{"fdsup://directions/FAT%20Viewer?VAR:PED=LTM&amp;VAR:AUDIT_MODE=SUMMARY&amp;VAR:PERIOD=FIXED&amp;VAR:AUDIT_ID=00000117&amp;VAR:DATE=20010307&amp;action=UPDATE&amp;creator=factset&amp;DOC_NAME=FAT:FMA_audit_SUMMARY.fat&amp;DISPLAY_STRING=Display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EBITDA&amp;VAR:CHGPERIOD=NA&amp;VAR:FQLFORMULA=FMA_EVAL_EBITDA&amp;VAR:CURRENCY=NA&amp;VAR:P=NA&amp;VAR:V=11.9","10543&amp;VAR:null=.html"}</definedName>
    <definedName name="_2225__FDSAUDITLINK__" hidden="1">{"fdsup://directions/FAT%20Viewer?VAR:PED=LTM&amp;VAR:AUDIT_MODE=SUMMARY&amp;VAR:PERIOD=FIXED&amp;VAR:AUDIT_ID=00000117&amp;VAR:DATE=20010307&amp;action=UPDATE&amp;creator=factset&amp;DOC_NAME=FAT:FMA_audit_SUMMARY.fat&amp;DISPLAY_STRING=Display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EBITDA&amp;VAR:CHGPERIOD=NA&amp;VAR:FQLFORMULA=FMA_EVAL_EBITDA&amp;VAR:CURRENCY=NA&amp;VAR:P=NA&amp;VAR:V=11.9","10543&amp;VAR:null=.html"}</definedName>
    <definedName name="_2226__FDSAUDITLINK__" localSheetId="1" hidden="1">{"fdsup://directions/FAT%20Viewer?VAR:PED=LTM&amp;VAR:AUDIT_MODE=SUMMARY&amp;VAR:PERIOD=FIXED&amp;VAR:AUDIT_ID=00000117&amp;VAR:DATE=20010306&amp;action=UPDATE&amp;creator=factset&amp;DOC_NAME=FAT:FMA_audit_SUMMARY.fat&amp;DISPLAY_STRING=Display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EBITDA&amp;VAR:CHGPERIOD=NA&amp;VAR:FQLFORMULA=FMA_EVAL_EBITDA&amp;VAR:CURRENCY=NA&amp;VAR:P=NA&amp;VAR:V=11.8","86052&amp;VAR:null=.html"}</definedName>
    <definedName name="_2226__FDSAUDITLINK__" hidden="1">{"fdsup://directions/FAT%20Viewer?VAR:PED=LTM&amp;VAR:AUDIT_MODE=SUMMARY&amp;VAR:PERIOD=FIXED&amp;VAR:AUDIT_ID=00000117&amp;VAR:DATE=20010306&amp;action=UPDATE&amp;creator=factset&amp;DOC_NAME=FAT:FMA_audit_SUMMARY.fat&amp;DISPLAY_STRING=Display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EBITDA&amp;VAR:CHGPERIOD=NA&amp;VAR:FQLFORMULA=FMA_EVAL_EBITDA&amp;VAR:CURRENCY=NA&amp;VAR:P=NA&amp;VAR:V=11.8","86052&amp;VAR:null=.html"}</definedName>
    <definedName name="_2227__FDSAUDITLINK__" localSheetId="1" hidden="1">{"fdsup://directions/FAT%20Viewer?VAR:PED=LTM&amp;VAR:AUDIT_MODE=SUMMARY&amp;VAR:PERIOD=FIXED&amp;VAR:AUDIT_ID=00000117&amp;VAR:DATE=20010305&amp;action=UPDATE&amp;creator=factset&amp;DOC_NAME=FAT:FMA_audit_SUMMARY.fat&amp;DISPLAY_STRING=Display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EBITDA&amp;VAR:CHGPERIOD=NA&amp;VAR:FQLFORMULA=FMA_EVAL_EBITDA&amp;VAR:CURRENCY=NA&amp;VAR:P=NA&amp;VAR:V=11.7","88335&amp;VAR:null=.html"}</definedName>
    <definedName name="_2227__FDSAUDITLINK__" hidden="1">{"fdsup://directions/FAT%20Viewer?VAR:PED=LTM&amp;VAR:AUDIT_MODE=SUMMARY&amp;VAR:PERIOD=FIXED&amp;VAR:AUDIT_ID=00000117&amp;VAR:DATE=20010305&amp;action=UPDATE&amp;creator=factset&amp;DOC_NAME=FAT:FMA_audit_SUMMARY.fat&amp;DISPLAY_STRING=Display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EBITDA&amp;VAR:CHGPERIOD=NA&amp;VAR:FQLFORMULA=FMA_EVAL_EBITDA&amp;VAR:CURRENCY=NA&amp;VAR:P=NA&amp;VAR:V=11.7","88335&amp;VAR:null=.html"}</definedName>
    <definedName name="_2228__FDSAUDITLINK__" localSheetId="1" hidden="1">{"fdsup://directions/FAT%20Viewer?VAR:PED=LTM&amp;VAR:AUDIT_MODE=SUMMARY&amp;VAR:PERIOD=FIXED&amp;VAR:AUDIT_ID=00000117&amp;VAR:DATE=20010302&amp;action=UPDATE&amp;creator=factset&amp;DOC_NAME=FAT:FMA_audit_SUMMARY.fat&amp;DISPLAY_STRING=Display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EBITDA&amp;VAR:CHGPERIOD=NA&amp;VAR:FQLFORMULA=FMA_EVAL_EBITDA&amp;VAR:CURRENCY=NA&amp;VAR:P=NA&amp;VAR:V=11.7","18276&amp;VAR:null=.html"}</definedName>
    <definedName name="_2228__FDSAUDITLINK__" hidden="1">{"fdsup://directions/FAT%20Viewer?VAR:PED=LTM&amp;VAR:AUDIT_MODE=SUMMARY&amp;VAR:PERIOD=FIXED&amp;VAR:AUDIT_ID=00000117&amp;VAR:DATE=20010302&amp;action=UPDATE&amp;creator=factset&amp;DOC_NAME=FAT:FMA_audit_SUMMARY.fat&amp;DISPLAY_STRING=Display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EBITDA&amp;VAR:CHGPERIOD=NA&amp;VAR:FQLFORMULA=FMA_EVAL_EBITDA&amp;VAR:CURRENCY=NA&amp;VAR:P=NA&amp;VAR:V=11.7","18276&amp;VAR:null=.html"}</definedName>
    <definedName name="_2229__FDSAUDITLINK__" localSheetId="1" hidden="1">{"fdsup://directions/FAT%20Viewer?VAR:PED=LTM&amp;VAR:AUDIT_MODE=SUMMARY&amp;VAR:PERIOD=FIXED&amp;VAR:AUDIT_ID=00000117&amp;VAR:DATE=20010301&amp;action=UPDATE&amp;creator=factset&amp;DOC_NAME=FAT:FMA_audit_SUMMARY.fat&amp;DISPLAY_STRING=Display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EBITDA&amp;VAR:CHGPERIOD=NA&amp;VAR:FQLFORMULA=FMA_EVAL_EBITDA&amp;VAR:CURRENCY=NA&amp;VAR:P=NA&amp;VAR:V=11.7","81953&amp;VAR:null=.html"}</definedName>
    <definedName name="_2229__FDSAUDITLINK__" hidden="1">{"fdsup://directions/FAT%20Viewer?VAR:PED=LTM&amp;VAR:AUDIT_MODE=SUMMARY&amp;VAR:PERIOD=FIXED&amp;VAR:AUDIT_ID=00000117&amp;VAR:DATE=20010301&amp;action=UPDATE&amp;creator=factset&amp;DOC_NAME=FAT:FMA_audit_SUMMARY.fat&amp;DISPLAY_STRING=Display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EBITDA&amp;VAR:CHGPERIOD=NA&amp;VAR:FQLFORMULA=FMA_EVAL_EBITDA&amp;VAR:CURRENCY=NA&amp;VAR:P=NA&amp;VAR:V=11.7","81953&amp;VAR:null=.html"}</definedName>
    <definedName name="_223__FDSAUDITLINK__" localSheetId="1" hidden="1">{"fdsup://directions/FAT%20Viewer?VAR:PED=LTM&amp;VAR:AUDIT_MODE=SUMMARY&amp;VAR:PERIOD=FIXED&amp;VAR:AUDIT_ID=00000117&amp;VAR:DATE=20090224&amp;action=UPDATE&amp;creator=factset&amp;DOC_NAME=FAT:FMA_audit_SUMMARY.fat&amp;DISPLAY_STRING=Display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EBITDA&amp;VAR:CHGPERIOD=NA&amp;VAR:FQLFORMULA=FMA_EVAL_EBITDA&amp;VAR:CURRENCY=NA&amp;VAR:P=NA&amp;VAR:V=7.40","0283&amp;VAR:null=.html"}</definedName>
    <definedName name="_223__FDSAUDITLINK__" hidden="1">{"fdsup://directions/FAT%20Viewer?VAR:PED=LTM&amp;VAR:AUDIT_MODE=SUMMARY&amp;VAR:PERIOD=FIXED&amp;VAR:AUDIT_ID=00000117&amp;VAR:DATE=20090224&amp;action=UPDATE&amp;creator=factset&amp;DOC_NAME=FAT:FMA_audit_SUMMARY.fat&amp;DISPLAY_STRING=Display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EBITDA&amp;VAR:CHGPERIOD=NA&amp;VAR:FQLFORMULA=FMA_EVAL_EBITDA&amp;VAR:CURRENCY=NA&amp;VAR:P=NA&amp;VAR:V=7.40","0283&amp;VAR:null=.html"}</definedName>
    <definedName name="_2230__FDSAUDITLINK__" localSheetId="1" hidden="1">{"fdsup://directions/FAT%20Viewer?VAR:PED=LTM&amp;VAR:AUDIT_MODE=SUMMARY&amp;VAR:PERIOD=FIXED&amp;VAR:AUDIT_ID=00000117&amp;VAR:DATE=20010228&amp;action=UPDATE&amp;creator=factset&amp;DOC_NAME=FAT:FMA_audit_SUMMARY.fat&amp;DISPLAY_STRING=Display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EBITDA&amp;VAR:CHGPERIOD=NA&amp;VAR:FQLFORMULA=FMA_EVAL_EBITDA&amp;VAR:CURRENCY=NA&amp;VAR:P=NA&amp;VAR:V=11.7","83884&amp;VAR:null=.html"}</definedName>
    <definedName name="_2230__FDSAUDITLINK__" hidden="1">{"fdsup://directions/FAT%20Viewer?VAR:PED=LTM&amp;VAR:AUDIT_MODE=SUMMARY&amp;VAR:PERIOD=FIXED&amp;VAR:AUDIT_ID=00000117&amp;VAR:DATE=20010228&amp;action=UPDATE&amp;creator=factset&amp;DOC_NAME=FAT:FMA_audit_SUMMARY.fat&amp;DISPLAY_STRING=Display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EBITDA&amp;VAR:CHGPERIOD=NA&amp;VAR:FQLFORMULA=FMA_EVAL_EBITDA&amp;VAR:CURRENCY=NA&amp;VAR:P=NA&amp;VAR:V=11.7","83884&amp;VAR:null=.html"}</definedName>
    <definedName name="_2231__FDSAUDITLINK__" localSheetId="1" hidden="1">{"fdsup://directions/FAT%20Viewer?VAR:PED=LTM&amp;VAR:AUDIT_MODE=SUMMARY&amp;VAR:PERIOD=FIXED&amp;VAR:AUDIT_ID=00000117&amp;VAR:DATE=20010227&amp;action=UPDATE&amp;creator=factset&amp;DOC_NAME=FAT:FMA_audit_SUMMARY.fat&amp;DISPLAY_STRING=Display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EBITDA&amp;VAR:CHGPERIOD=NA&amp;VAR:FQLFORMULA=FMA_EVAL_EBITDA&amp;VAR:CURRENCY=NA&amp;VAR:P=NA&amp;VAR:V=11.9","26119&amp;VAR:null=.html"}</definedName>
    <definedName name="_2231__FDSAUDITLINK__" hidden="1">{"fdsup://directions/FAT%20Viewer?VAR:PED=LTM&amp;VAR:AUDIT_MODE=SUMMARY&amp;VAR:PERIOD=FIXED&amp;VAR:AUDIT_ID=00000117&amp;VAR:DATE=20010227&amp;action=UPDATE&amp;creator=factset&amp;DOC_NAME=FAT:FMA_audit_SUMMARY.fat&amp;DISPLAY_STRING=Display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EBITDA&amp;VAR:CHGPERIOD=NA&amp;VAR:FQLFORMULA=FMA_EVAL_EBITDA&amp;VAR:CURRENCY=NA&amp;VAR:P=NA&amp;VAR:V=11.9","26119&amp;VAR:null=.html"}</definedName>
    <definedName name="_2232__FDSAUDITLINK__" localSheetId="1" hidden="1">{"fdsup://directions/FAT%20Viewer?VAR:PED=LTM&amp;VAR:AUDIT_MODE=SUMMARY&amp;VAR:PERIOD=FIXED&amp;VAR:AUDIT_ID=00000117&amp;VAR:DATE=20010226&amp;action=UPDATE&amp;creator=factset&amp;DOC_NAME=FAT:FMA_audit_SUMMARY.fat&amp;DISPLAY_STRING=Display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EBITDA&amp;VAR:CHGPERIOD=NA&amp;VAR:FQLFORMULA=FMA_EVAL_EBITDA&amp;VAR:CURRENCY=NA&amp;VAR:P=NA&amp;VAR:V=12.0","29731&amp;VAR:null=.html"}</definedName>
    <definedName name="_2232__FDSAUDITLINK__" hidden="1">{"fdsup://directions/FAT%20Viewer?VAR:PED=LTM&amp;VAR:AUDIT_MODE=SUMMARY&amp;VAR:PERIOD=FIXED&amp;VAR:AUDIT_ID=00000117&amp;VAR:DATE=20010226&amp;action=UPDATE&amp;creator=factset&amp;DOC_NAME=FAT:FMA_audit_SUMMARY.fat&amp;DISPLAY_STRING=Display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EBITDA&amp;VAR:CHGPERIOD=NA&amp;VAR:FQLFORMULA=FMA_EVAL_EBITDA&amp;VAR:CURRENCY=NA&amp;VAR:P=NA&amp;VAR:V=12.0","29731&amp;VAR:null=.html"}</definedName>
    <definedName name="_2233__FDSAUDITLINK__" localSheetId="1" hidden="1">{"fdsup://directions/FAT%20Viewer?VAR:PED=LTM&amp;VAR:AUDIT_MODE=SUMMARY&amp;VAR:PERIOD=FIXED&amp;VAR:AUDIT_ID=00000117&amp;VAR:DATE=20010223&amp;action=UPDATE&amp;creator=factset&amp;DOC_NAME=FAT:FMA_audit_SUMMARY.fat&amp;DISPLAY_STRING=Display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EBITDA&amp;VAR:CHGPERIOD=NA&amp;VAR:FQLFORMULA=FMA_EVAL_EBITDA&amp;VAR:CURRENCY=NA&amp;VAR:P=NA&amp;VAR:V=11.8","75208&amp;VAR:null=.html"}</definedName>
    <definedName name="_2233__FDSAUDITLINK__" hidden="1">{"fdsup://directions/FAT%20Viewer?VAR:PED=LTM&amp;VAR:AUDIT_MODE=SUMMARY&amp;VAR:PERIOD=FIXED&amp;VAR:AUDIT_ID=00000117&amp;VAR:DATE=20010223&amp;action=UPDATE&amp;creator=factset&amp;DOC_NAME=FAT:FMA_audit_SUMMARY.fat&amp;DISPLAY_STRING=Display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EBITDA&amp;VAR:CHGPERIOD=NA&amp;VAR:FQLFORMULA=FMA_EVAL_EBITDA&amp;VAR:CURRENCY=NA&amp;VAR:P=NA&amp;VAR:V=11.8","75208&amp;VAR:null=.html"}</definedName>
    <definedName name="_2234__FDSAUDITLINK__" localSheetId="1" hidden="1">{"fdsup://directions/FAT%20Viewer?VAR:PED=LTM&amp;VAR:AUDIT_MODE=SUMMARY&amp;VAR:PERIOD=FIXED&amp;VAR:AUDIT_ID=00000117&amp;VAR:DATE=20010222&amp;action=UPDATE&amp;creator=factset&amp;DOC_NAME=FAT:FMA_audit_SUMMARY.fat&amp;DISPLAY_STRING=Display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EBITDA&amp;VAR:CHGPERIOD=NA&amp;VAR:FQLFORMULA=FMA_EVAL_EBITDA&amp;VAR:CURRENCY=NA&amp;VAR:P=NA&amp;VAR:V=11.9","17654&amp;VAR:null=.html"}</definedName>
    <definedName name="_2234__FDSAUDITLINK__" hidden="1">{"fdsup://directions/FAT%20Viewer?VAR:PED=LTM&amp;VAR:AUDIT_MODE=SUMMARY&amp;VAR:PERIOD=FIXED&amp;VAR:AUDIT_ID=00000117&amp;VAR:DATE=20010222&amp;action=UPDATE&amp;creator=factset&amp;DOC_NAME=FAT:FMA_audit_SUMMARY.fat&amp;DISPLAY_STRING=Display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EBITDA&amp;VAR:CHGPERIOD=NA&amp;VAR:FQLFORMULA=FMA_EVAL_EBITDA&amp;VAR:CURRENCY=NA&amp;VAR:P=NA&amp;VAR:V=11.9","17654&amp;VAR:null=.html"}</definedName>
    <definedName name="_2235__FDSAUDITLINK__" localSheetId="1" hidden="1">{"fdsup://directions/FAT%20Viewer?VAR:PED=LTM&amp;VAR:AUDIT_MODE=SUMMARY&amp;VAR:PERIOD=FIXED&amp;VAR:AUDIT_ID=00000117&amp;VAR:DATE=20010221&amp;action=UPDATE&amp;creator=factset&amp;DOC_NAME=FAT:FMA_audit_SUMMARY.fat&amp;DISPLAY_STRING=Display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EBITDA&amp;VAR:CHGPERIOD=NA&amp;VAR:FQLFORMULA=FMA_EVAL_EBITDA&amp;VAR:CURRENCY=NA&amp;VAR:P=NA&amp;VAR:V=11.9","45667&amp;VAR:null=.html"}</definedName>
    <definedName name="_2235__FDSAUDITLINK__" hidden="1">{"fdsup://directions/FAT%20Viewer?VAR:PED=LTM&amp;VAR:AUDIT_MODE=SUMMARY&amp;VAR:PERIOD=FIXED&amp;VAR:AUDIT_ID=00000117&amp;VAR:DATE=20010221&amp;action=UPDATE&amp;creator=factset&amp;DOC_NAME=FAT:FMA_audit_SUMMARY.fat&amp;DISPLAY_STRING=Display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EBITDA&amp;VAR:CHGPERIOD=NA&amp;VAR:FQLFORMULA=FMA_EVAL_EBITDA&amp;VAR:CURRENCY=NA&amp;VAR:P=NA&amp;VAR:V=11.9","45667&amp;VAR:null=.html"}</definedName>
    <definedName name="_2236__FDSAUDITLINK__" localSheetId="1" hidden="1">{"fdsup://directions/FAT%20Viewer?VAR:PED=LTM&amp;VAR:AUDIT_MODE=SUMMARY&amp;VAR:PERIOD=FIXED&amp;VAR:AUDIT_ID=00000117&amp;VAR:DATE=20010220&amp;action=UPDATE&amp;creator=factset&amp;DOC_NAME=FAT:FMA_audit_SUMMARY.fat&amp;DISPLAY_STRING=Display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EBITDA&amp;VAR:CHGPERIOD=NA&amp;VAR:FQLFORMULA=FMA_EVAL_EBITDA&amp;VAR:CURRENCY=NA&amp;VAR:P=NA&amp;VAR:V=12.1","01330&amp;VAR:null=.html"}</definedName>
    <definedName name="_2236__FDSAUDITLINK__" hidden="1">{"fdsup://directions/FAT%20Viewer?VAR:PED=LTM&amp;VAR:AUDIT_MODE=SUMMARY&amp;VAR:PERIOD=FIXED&amp;VAR:AUDIT_ID=00000117&amp;VAR:DATE=20010220&amp;action=UPDATE&amp;creator=factset&amp;DOC_NAME=FAT:FMA_audit_SUMMARY.fat&amp;DISPLAY_STRING=Display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EBITDA&amp;VAR:CHGPERIOD=NA&amp;VAR:FQLFORMULA=FMA_EVAL_EBITDA&amp;VAR:CURRENCY=NA&amp;VAR:P=NA&amp;VAR:V=12.1","01330&amp;VAR:null=.html"}</definedName>
    <definedName name="_2237__FDSAUDITLINK__" localSheetId="1" hidden="1">{"fdsup://directions/FAT%20Viewer?VAR:PED=LTM&amp;VAR:AUDIT_MODE=SUMMARY&amp;VAR:PERIOD=FIXED&amp;VAR:AUDIT_ID=00000117&amp;VAR:DATE=20010216&amp;action=UPDATE&amp;creator=factset&amp;DOC_NAME=FAT:FMA_audit_SUMMARY.fat&amp;DISPLAY_STRING=Display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EBITDA&amp;VAR:CHGPERIOD=NA&amp;VAR:FQLFORMULA=FMA_EVAL_EBITDA&amp;VAR:CURRENCY=NA&amp;VAR:P=NA&amp;VAR:V=12.2","32288&amp;VAR:null=.html"}</definedName>
    <definedName name="_2237__FDSAUDITLINK__" hidden="1">{"fdsup://directions/FAT%20Viewer?VAR:PED=LTM&amp;VAR:AUDIT_MODE=SUMMARY&amp;VAR:PERIOD=FIXED&amp;VAR:AUDIT_ID=00000117&amp;VAR:DATE=20010216&amp;action=UPDATE&amp;creator=factset&amp;DOC_NAME=FAT:FMA_audit_SUMMARY.fat&amp;DISPLAY_STRING=Display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EBITDA&amp;VAR:CHGPERIOD=NA&amp;VAR:FQLFORMULA=FMA_EVAL_EBITDA&amp;VAR:CURRENCY=NA&amp;VAR:P=NA&amp;VAR:V=12.2","32288&amp;VAR:null=.html"}</definedName>
    <definedName name="_2238__FDSAUDITLINK__" localSheetId="1" hidden="1">{"fdsup://directions/FAT%20Viewer?VAR:PED=LTM&amp;VAR:AUDIT_MODE=SUMMARY&amp;VAR:PERIOD=FIXED&amp;VAR:AUDIT_ID=00000117&amp;VAR:DATE=20010215&amp;action=UPDATE&amp;creator=factset&amp;DOC_NAME=FAT:FMA_audit_SUMMARY.fat&amp;DISPLAY_STRING=Display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EBITDA&amp;VAR:CHGPERIOD=NA&amp;VAR:FQLFORMULA=FMA_EVAL_EBITDA&amp;VAR:CURRENCY=NA&amp;VAR:P=NA&amp;VAR:V=12.4","08666&amp;VAR:null=.html"}</definedName>
    <definedName name="_2238__FDSAUDITLINK__" hidden="1">{"fdsup://directions/FAT%20Viewer?VAR:PED=LTM&amp;VAR:AUDIT_MODE=SUMMARY&amp;VAR:PERIOD=FIXED&amp;VAR:AUDIT_ID=00000117&amp;VAR:DATE=20010215&amp;action=UPDATE&amp;creator=factset&amp;DOC_NAME=FAT:FMA_audit_SUMMARY.fat&amp;DISPLAY_STRING=Display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EBITDA&amp;VAR:CHGPERIOD=NA&amp;VAR:FQLFORMULA=FMA_EVAL_EBITDA&amp;VAR:CURRENCY=NA&amp;VAR:P=NA&amp;VAR:V=12.4","08666&amp;VAR:null=.html"}</definedName>
    <definedName name="_2239__FDSAUDITLINK__" localSheetId="1" hidden="1">{"fdsup://directions/FAT%20Viewer?VAR:PED=LTM&amp;VAR:AUDIT_MODE=SUMMARY&amp;VAR:PERIOD=FIXED&amp;VAR:AUDIT_ID=00000117&amp;VAR:DATE=20010214&amp;action=UPDATE&amp;creator=factset&amp;DOC_NAME=FAT:FMA_audit_SUMMARY.fat&amp;DISPLAY_STRING=Display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EBITDA&amp;VAR:CHGPERIOD=NA&amp;VAR:FQLFORMULA=FMA_EVAL_EBITDA&amp;VAR:CURRENCY=NA&amp;VAR:P=NA&amp;VAR:V=12.3","22769&amp;VAR:null=.html"}</definedName>
    <definedName name="_2239__FDSAUDITLINK__" hidden="1">{"fdsup://directions/FAT%20Viewer?VAR:PED=LTM&amp;VAR:AUDIT_MODE=SUMMARY&amp;VAR:PERIOD=FIXED&amp;VAR:AUDIT_ID=00000117&amp;VAR:DATE=20010214&amp;action=UPDATE&amp;creator=factset&amp;DOC_NAME=FAT:FMA_audit_SUMMARY.fat&amp;DISPLAY_STRING=Display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EBITDA&amp;VAR:CHGPERIOD=NA&amp;VAR:FQLFORMULA=FMA_EVAL_EBITDA&amp;VAR:CURRENCY=NA&amp;VAR:P=NA&amp;VAR:V=12.3","22769&amp;VAR:null=.html"}</definedName>
    <definedName name="_224__FDSAUDITLINK__" localSheetId="1" hidden="1">{"fdsup://directions/FAT%20Viewer?VAR:PED=LTM&amp;VAR:AUDIT_MODE=SUMMARY&amp;VAR:PERIOD=FIXED&amp;VAR:AUDIT_ID=00000117&amp;VAR:DATE=20090223&amp;action=UPDATE&amp;creator=factset&amp;DOC_NAME=FAT:FMA_audit_SUMMARY.fat&amp;DISPLAY_STRING=Display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EBITDA&amp;VAR:CHGPERIOD=NA&amp;VAR:FQLFORMULA=FMA_EVAL_EBITDA&amp;VAR:CURRENCY=NA&amp;VAR:P=NA&amp;VAR:V=7.22","3884&amp;VAR:null=.html"}</definedName>
    <definedName name="_224__FDSAUDITLINK__" hidden="1">{"fdsup://directions/FAT%20Viewer?VAR:PED=LTM&amp;VAR:AUDIT_MODE=SUMMARY&amp;VAR:PERIOD=FIXED&amp;VAR:AUDIT_ID=00000117&amp;VAR:DATE=20090223&amp;action=UPDATE&amp;creator=factset&amp;DOC_NAME=FAT:FMA_audit_SUMMARY.fat&amp;DISPLAY_STRING=Display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EBITDA&amp;VAR:CHGPERIOD=NA&amp;VAR:FQLFORMULA=FMA_EVAL_EBITDA&amp;VAR:CURRENCY=NA&amp;VAR:P=NA&amp;VAR:V=7.22","3884&amp;VAR:null=.html"}</definedName>
    <definedName name="_2240__FDSAUDITLINK__" localSheetId="1" hidden="1">{"fdsup://directions/FAT%20Viewer?VAR:PED=LTM&amp;VAR:AUDIT_MODE=SUMMARY&amp;VAR:PERIOD=FIXED&amp;VAR:AUDIT_ID=00000117&amp;VAR:DATE=20010213&amp;action=UPDATE&amp;creator=factset&amp;DOC_NAME=FAT:FMA_audit_SUMMARY.fat&amp;DISPLAY_STRING=Display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EBITDA&amp;VAR:CHGPERIOD=NA&amp;VAR:FQLFORMULA=FMA_EVAL_EBITDA&amp;VAR:CURRENCY=NA&amp;VAR:P=NA&amp;VAR:V=12.3","21229&amp;VAR:null=.html"}</definedName>
    <definedName name="_2240__FDSAUDITLINK__" hidden="1">{"fdsup://directions/FAT%20Viewer?VAR:PED=LTM&amp;VAR:AUDIT_MODE=SUMMARY&amp;VAR:PERIOD=FIXED&amp;VAR:AUDIT_ID=00000117&amp;VAR:DATE=20010213&amp;action=UPDATE&amp;creator=factset&amp;DOC_NAME=FAT:FMA_audit_SUMMARY.fat&amp;DISPLAY_STRING=Display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EBITDA&amp;VAR:CHGPERIOD=NA&amp;VAR:FQLFORMULA=FMA_EVAL_EBITDA&amp;VAR:CURRENCY=NA&amp;VAR:P=NA&amp;VAR:V=12.3","21229&amp;VAR:null=.html"}</definedName>
    <definedName name="_2241__FDSAUDITLINK__" localSheetId="1" hidden="1">{"fdsup://directions/FAT%20Viewer?VAR:PED=LTM&amp;VAR:AUDIT_MODE=SUMMARY&amp;VAR:PERIOD=FIXED&amp;VAR:AUDIT_ID=00000117&amp;VAR:DATE=20010212&amp;action=UPDATE&amp;creator=factset&amp;DOC_NAME=FAT:FMA_audit_SUMMARY.fat&amp;DISPLAY_STRING=Display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EBITDA&amp;VAR:CHGPERIOD=NA&amp;VAR:FQLFORMULA=FMA_EVAL_EBITDA&amp;VAR:CURRENCY=NA&amp;VAR:P=NA&amp;VAR:V=12.3","96077&amp;VAR:null=.html"}</definedName>
    <definedName name="_2241__FDSAUDITLINK__" hidden="1">{"fdsup://directions/FAT%20Viewer?VAR:PED=LTM&amp;VAR:AUDIT_MODE=SUMMARY&amp;VAR:PERIOD=FIXED&amp;VAR:AUDIT_ID=00000117&amp;VAR:DATE=20010212&amp;action=UPDATE&amp;creator=factset&amp;DOC_NAME=FAT:FMA_audit_SUMMARY.fat&amp;DISPLAY_STRING=Display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EBITDA&amp;VAR:CHGPERIOD=NA&amp;VAR:FQLFORMULA=FMA_EVAL_EBITDA&amp;VAR:CURRENCY=NA&amp;VAR:P=NA&amp;VAR:V=12.3","96077&amp;VAR:null=.html"}</definedName>
    <definedName name="_2242__FDSAUDITLINK__" localSheetId="1" hidden="1">{"fdsup://directions/FAT%20Viewer?VAR:PED=LTM&amp;VAR:AUDIT_MODE=SUMMARY&amp;VAR:PERIOD=FIXED&amp;VAR:AUDIT_ID=00000117&amp;VAR:DATE=20010209&amp;action=UPDATE&amp;creator=factset&amp;DOC_NAME=FAT:FMA_audit_SUMMARY.fat&amp;DISPLAY_STRING=Display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EBITDA&amp;VAR:CHGPERIOD=NA&amp;VAR:FQLFORMULA=FMA_EVAL_EBITDA&amp;VAR:CURRENCY=NA&amp;VAR:P=NA&amp;VAR:V=14.9","78837&amp;VAR:null=.html"}</definedName>
    <definedName name="_2242__FDSAUDITLINK__" hidden="1">{"fdsup://directions/FAT%20Viewer?VAR:PED=LTM&amp;VAR:AUDIT_MODE=SUMMARY&amp;VAR:PERIOD=FIXED&amp;VAR:AUDIT_ID=00000117&amp;VAR:DATE=20010209&amp;action=UPDATE&amp;creator=factset&amp;DOC_NAME=FAT:FMA_audit_SUMMARY.fat&amp;DISPLAY_STRING=Display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EBITDA&amp;VAR:CHGPERIOD=NA&amp;VAR:FQLFORMULA=FMA_EVAL_EBITDA&amp;VAR:CURRENCY=NA&amp;VAR:P=NA&amp;VAR:V=14.9","78837&amp;VAR:null=.html"}</definedName>
    <definedName name="_2243__FDSAUDITLINK__" localSheetId="1" hidden="1">{"fdsup://directions/FAT%20Viewer?VAR:PED=LTM&amp;VAR:AUDIT_MODE=SUMMARY&amp;VAR:PERIOD=FIXED&amp;VAR:AUDIT_ID=00000117&amp;VAR:DATE=20010208&amp;action=UPDATE&amp;creator=factset&amp;DOC_NAME=FAT:FMA_audit_SUMMARY.fat&amp;DISPLAY_STRING=Display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EBITDA&amp;VAR:CHGPERIOD=NA&amp;VAR:FQLFORMULA=FMA_EVAL_EBITDA&amp;VAR:CURRENCY=NA&amp;VAR:P=NA&amp;VAR:V=15.1","38107&amp;VAR:null=.html"}</definedName>
    <definedName name="_2243__FDSAUDITLINK__" hidden="1">{"fdsup://directions/FAT%20Viewer?VAR:PED=LTM&amp;VAR:AUDIT_MODE=SUMMARY&amp;VAR:PERIOD=FIXED&amp;VAR:AUDIT_ID=00000117&amp;VAR:DATE=20010208&amp;action=UPDATE&amp;creator=factset&amp;DOC_NAME=FAT:FMA_audit_SUMMARY.fat&amp;DISPLAY_STRING=Display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EBITDA&amp;VAR:CHGPERIOD=NA&amp;VAR:FQLFORMULA=FMA_EVAL_EBITDA&amp;VAR:CURRENCY=NA&amp;VAR:P=NA&amp;VAR:V=15.1","38107&amp;VAR:null=.html"}</definedName>
    <definedName name="_2244__FDSAUDITLINK__" localSheetId="1" hidden="1">{"fdsup://directions/FAT%20Viewer?VAR:PED=LTM&amp;VAR:AUDIT_MODE=SUMMARY&amp;VAR:PERIOD=FIXED&amp;VAR:AUDIT_ID=00000117&amp;VAR:DATE=20010207&amp;action=UPDATE&amp;creator=factset&amp;DOC_NAME=FAT:FMA_audit_SUMMARY.fat&amp;DISPLAY_STRING=Display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EBITDA&amp;VAR:CHGPERIOD=NA&amp;VAR:FQLFORMULA=FMA_EVAL_EBITDA&amp;VAR:CURRENCY=NA&amp;VAR:P=NA&amp;VAR:V=15.2","05090&amp;VAR:null=.html"}</definedName>
    <definedName name="_2244__FDSAUDITLINK__" hidden="1">{"fdsup://directions/FAT%20Viewer?VAR:PED=LTM&amp;VAR:AUDIT_MODE=SUMMARY&amp;VAR:PERIOD=FIXED&amp;VAR:AUDIT_ID=00000117&amp;VAR:DATE=20010207&amp;action=UPDATE&amp;creator=factset&amp;DOC_NAME=FAT:FMA_audit_SUMMARY.fat&amp;DISPLAY_STRING=Display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EBITDA&amp;VAR:CHGPERIOD=NA&amp;VAR:FQLFORMULA=FMA_EVAL_EBITDA&amp;VAR:CURRENCY=NA&amp;VAR:P=NA&amp;VAR:V=15.2","05090&amp;VAR:null=.html"}</definedName>
    <definedName name="_2245__FDSAUDITLINK__" localSheetId="1" hidden="1">{"fdsup://directions/FAT%20Viewer?VAR:PED=LTM&amp;VAR:AUDIT_MODE=SUMMARY&amp;VAR:PERIOD=FIXED&amp;VAR:AUDIT_ID=00000117&amp;VAR:DATE=20010206&amp;action=UPDATE&amp;creator=factset&amp;DOC_NAME=FAT:FMA_audit_SUMMARY.fat&amp;DISPLAY_STRING=Display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EBITDA&amp;VAR:CHGPERIOD=NA&amp;VAR:FQLFORMULA=FMA_EVAL_EBITDA&amp;VAR:CURRENCY=NA&amp;VAR:P=NA&amp;VAR:V=15.3","02986&amp;VAR:null=.html"}</definedName>
    <definedName name="_2245__FDSAUDITLINK__" hidden="1">{"fdsup://directions/FAT%20Viewer?VAR:PED=LTM&amp;VAR:AUDIT_MODE=SUMMARY&amp;VAR:PERIOD=FIXED&amp;VAR:AUDIT_ID=00000117&amp;VAR:DATE=20010206&amp;action=UPDATE&amp;creator=factset&amp;DOC_NAME=FAT:FMA_audit_SUMMARY.fat&amp;DISPLAY_STRING=Display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EBITDA&amp;VAR:CHGPERIOD=NA&amp;VAR:FQLFORMULA=FMA_EVAL_EBITDA&amp;VAR:CURRENCY=NA&amp;VAR:P=NA&amp;VAR:V=15.3","02986&amp;VAR:null=.html"}</definedName>
    <definedName name="_2246__FDSAUDITLINK__" localSheetId="1" hidden="1">{"fdsup://directions/FAT%20Viewer?VAR:PED=LTM&amp;VAR:AUDIT_MODE=SUMMARY&amp;VAR:PERIOD=FIXED&amp;VAR:AUDIT_ID=00000117&amp;VAR:DATE=20010205&amp;action=UPDATE&amp;creator=factset&amp;DOC_NAME=FAT:FMA_audit_SUMMARY.fat&amp;DISPLAY_STRING=Display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EBITDA&amp;VAR:CHGPERIOD=NA&amp;VAR:FQLFORMULA=FMA_EVAL_EBITDA&amp;VAR:CURRENCY=NA&amp;VAR:P=NA&amp;VAR:V=15.2","77268&amp;VAR:null=.html"}</definedName>
    <definedName name="_2246__FDSAUDITLINK__" hidden="1">{"fdsup://directions/FAT%20Viewer?VAR:PED=LTM&amp;VAR:AUDIT_MODE=SUMMARY&amp;VAR:PERIOD=FIXED&amp;VAR:AUDIT_ID=00000117&amp;VAR:DATE=20010205&amp;action=UPDATE&amp;creator=factset&amp;DOC_NAME=FAT:FMA_audit_SUMMARY.fat&amp;DISPLAY_STRING=Display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EBITDA&amp;VAR:CHGPERIOD=NA&amp;VAR:FQLFORMULA=FMA_EVAL_EBITDA&amp;VAR:CURRENCY=NA&amp;VAR:P=NA&amp;VAR:V=15.2","77268&amp;VAR:null=.html"}</definedName>
    <definedName name="_2247__FDSAUDITLINK__" localSheetId="1" hidden="1">{"fdsup://directions/FAT%20Viewer?VAR:PED=LTM&amp;VAR:AUDIT_MODE=SUMMARY&amp;VAR:PERIOD=FIXED&amp;VAR:AUDIT_ID=00000117&amp;VAR:DATE=20010202&amp;action=UPDATE&amp;creator=factset&amp;DOC_NAME=FAT:FMA_audit_SUMMARY.fat&amp;DISPLAY_STRING=Display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EBITDA&amp;VAR:CHGPERIOD=NA&amp;VAR:FQLFORMULA=FMA_EVAL_EBITDA&amp;VAR:CURRENCY=NA&amp;VAR:P=NA&amp;VAR:V=15.2","61313&amp;VAR:null=.html"}</definedName>
    <definedName name="_2247__FDSAUDITLINK__" hidden="1">{"fdsup://directions/FAT%20Viewer?VAR:PED=LTM&amp;VAR:AUDIT_MODE=SUMMARY&amp;VAR:PERIOD=FIXED&amp;VAR:AUDIT_ID=00000117&amp;VAR:DATE=20010202&amp;action=UPDATE&amp;creator=factset&amp;DOC_NAME=FAT:FMA_audit_SUMMARY.fat&amp;DISPLAY_STRING=Display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EBITDA&amp;VAR:CHGPERIOD=NA&amp;VAR:FQLFORMULA=FMA_EVAL_EBITDA&amp;VAR:CURRENCY=NA&amp;VAR:P=NA&amp;VAR:V=15.2","61313&amp;VAR:null=.html"}</definedName>
    <definedName name="_2248__FDSAUDITLINK__" localSheetId="1" hidden="1">{"fdsup://directions/FAT%20Viewer?VAR:PED=LTM&amp;VAR:AUDIT_MODE=SUMMARY&amp;VAR:PERIOD=FIXED&amp;VAR:AUDIT_ID=00000117&amp;VAR:DATE=20010201&amp;action=UPDATE&amp;creator=factset&amp;DOC_NAME=FAT:FMA_audit_SUMMARY.fat&amp;DISPLAY_STRING=Display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EBITDA&amp;VAR:CHGPERIOD=NA&amp;VAR:FQLFORMULA=FMA_EVAL_EBITDA&amp;VAR:CURRENCY=NA&amp;VAR:P=NA&amp;VAR:V=15.4","54148&amp;VAR:null=.html"}</definedName>
    <definedName name="_2248__FDSAUDITLINK__" hidden="1">{"fdsup://directions/FAT%20Viewer?VAR:PED=LTM&amp;VAR:AUDIT_MODE=SUMMARY&amp;VAR:PERIOD=FIXED&amp;VAR:AUDIT_ID=00000117&amp;VAR:DATE=20010201&amp;action=UPDATE&amp;creator=factset&amp;DOC_NAME=FAT:FMA_audit_SUMMARY.fat&amp;DISPLAY_STRING=Display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EBITDA&amp;VAR:CHGPERIOD=NA&amp;VAR:FQLFORMULA=FMA_EVAL_EBITDA&amp;VAR:CURRENCY=NA&amp;VAR:P=NA&amp;VAR:V=15.4","54148&amp;VAR:null=.html"}</definedName>
    <definedName name="_2249__FDSAUDITLINK__" localSheetId="1" hidden="1">{"fdsup://directions/FAT%20Viewer?VAR:PED=LTM&amp;VAR:AUDIT_MODE=SUMMARY&amp;VAR:PERIOD=FIXED&amp;VAR:AUDIT_ID=00000117&amp;VAR:DATE=20010131&amp;action=UPDATE&amp;creator=factset&amp;DOC_NAME=FAT:FMA_audit_SUMMARY.fat&amp;DISPLAY_STRING=Display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EBITDA&amp;VAR:CHGPERIOD=NA&amp;VAR:FQLFORMULA=FMA_EVAL_EBITDA&amp;VAR:CURRENCY=NA&amp;VAR:P=NA&amp;VAR:V=15.3","98531&amp;VAR:null=.html"}</definedName>
    <definedName name="_2249__FDSAUDITLINK__" hidden="1">{"fdsup://directions/FAT%20Viewer?VAR:PED=LTM&amp;VAR:AUDIT_MODE=SUMMARY&amp;VAR:PERIOD=FIXED&amp;VAR:AUDIT_ID=00000117&amp;VAR:DATE=20010131&amp;action=UPDATE&amp;creator=factset&amp;DOC_NAME=FAT:FMA_audit_SUMMARY.fat&amp;DISPLAY_STRING=Display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EBITDA&amp;VAR:CHGPERIOD=NA&amp;VAR:FQLFORMULA=FMA_EVAL_EBITDA&amp;VAR:CURRENCY=NA&amp;VAR:P=NA&amp;VAR:V=15.3","98531&amp;VAR:null=.html"}</definedName>
    <definedName name="_225__FDSAUDITLINK__" localSheetId="1" hidden="1">{"fdsup://directions/FAT%20Viewer?VAR:PED=LTM&amp;VAR:AUDIT_MODE=SUMMARY&amp;VAR:PERIOD=FIXED&amp;VAR:AUDIT_ID=00000117&amp;VAR:DATE=20090220&amp;action=UPDATE&amp;creator=factset&amp;DOC_NAME=FAT:FMA_audit_SUMMARY.fat&amp;DISPLAY_STRING=Display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EBITDA&amp;VAR:CHGPERIOD=NA&amp;VAR:FQLFORMULA=FMA_EVAL_EBITDA&amp;VAR:CURRENCY=NA&amp;VAR:P=NA&amp;VAR:V=7.40","4764&amp;VAR:null=.html"}</definedName>
    <definedName name="_225__FDSAUDITLINK__" hidden="1">{"fdsup://directions/FAT%20Viewer?VAR:PED=LTM&amp;VAR:AUDIT_MODE=SUMMARY&amp;VAR:PERIOD=FIXED&amp;VAR:AUDIT_ID=00000117&amp;VAR:DATE=20090220&amp;action=UPDATE&amp;creator=factset&amp;DOC_NAME=FAT:FMA_audit_SUMMARY.fat&amp;DISPLAY_STRING=Display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EBITDA&amp;VAR:CHGPERIOD=NA&amp;VAR:FQLFORMULA=FMA_EVAL_EBITDA&amp;VAR:CURRENCY=NA&amp;VAR:P=NA&amp;VAR:V=7.40","4764&amp;VAR:null=.html"}</definedName>
    <definedName name="_2250__FDSAUDITLINK__" localSheetId="1" hidden="1">{"fdsup://directions/FAT%20Viewer?VAR:PED=LTM&amp;VAR:AUDIT_MODE=SUMMARY&amp;VAR:PERIOD=FIXED&amp;VAR:AUDIT_ID=00000117&amp;VAR:DATE=20010130&amp;action=UPDATE&amp;creator=factset&amp;DOC_NAME=FAT:FMA_audit_SUMMARY.fat&amp;DISPLAY_STRING=Display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EBITDA&amp;VAR:CHGPERIOD=NA&amp;VAR:FQLFORMULA=FMA_EVAL_EBITDA&amp;VAR:CURRENCY=NA&amp;VAR:P=NA&amp;VAR:V=15.4","39905&amp;VAR:null=.html"}</definedName>
    <definedName name="_2250__FDSAUDITLINK__" hidden="1">{"fdsup://directions/FAT%20Viewer?VAR:PED=LTM&amp;VAR:AUDIT_MODE=SUMMARY&amp;VAR:PERIOD=FIXED&amp;VAR:AUDIT_ID=00000117&amp;VAR:DATE=20010130&amp;action=UPDATE&amp;creator=factset&amp;DOC_NAME=FAT:FMA_audit_SUMMARY.fat&amp;DISPLAY_STRING=Display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EBITDA&amp;VAR:CHGPERIOD=NA&amp;VAR:FQLFORMULA=FMA_EVAL_EBITDA&amp;VAR:CURRENCY=NA&amp;VAR:P=NA&amp;VAR:V=15.4","39905&amp;VAR:null=.html"}</definedName>
    <definedName name="_2251__FDSAUDITLINK__" localSheetId="1" hidden="1">{"fdsup://directions/FAT%20Viewer?VAR:PED=LTM&amp;VAR:AUDIT_MODE=SUMMARY&amp;VAR:PERIOD=FIXED&amp;VAR:AUDIT_ID=00000117&amp;VAR:DATE=20010129&amp;action=UPDATE&amp;creator=factset&amp;DOC_NAME=FAT:FMA_audit_SUMMARY.fat&amp;DISPLAY_STRING=Display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EBITDA&amp;VAR:CHGPERIOD=NA&amp;VAR:FQLFORMULA=FMA_EVAL_EBITDA&amp;VAR:CURRENCY=NA&amp;VAR:P=NA&amp;VAR:V=15.3","74585&amp;VAR:null=.html"}</definedName>
    <definedName name="_2251__FDSAUDITLINK__" hidden="1">{"fdsup://directions/FAT%20Viewer?VAR:PED=LTM&amp;VAR:AUDIT_MODE=SUMMARY&amp;VAR:PERIOD=FIXED&amp;VAR:AUDIT_ID=00000117&amp;VAR:DATE=20010129&amp;action=UPDATE&amp;creator=factset&amp;DOC_NAME=FAT:FMA_audit_SUMMARY.fat&amp;DISPLAY_STRING=Display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EBITDA&amp;VAR:CHGPERIOD=NA&amp;VAR:FQLFORMULA=FMA_EVAL_EBITDA&amp;VAR:CURRENCY=NA&amp;VAR:P=NA&amp;VAR:V=15.3","74585&amp;VAR:null=.html"}</definedName>
    <definedName name="_2252__FDSAUDITLINK__" localSheetId="1" hidden="1">{"fdsup://directions/FAT%20Viewer?VAR:PED=LTM&amp;VAR:AUDIT_MODE=SUMMARY&amp;VAR:PERIOD=FIXED&amp;VAR:AUDIT_ID=00000117&amp;VAR:DATE=20010126&amp;action=UPDATE&amp;creator=factset&amp;DOC_NAME=FAT:FMA_audit_SUMMARY.fat&amp;DISPLAY_STRING=Display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EBITDA&amp;VAR:CHGPERIOD=NA&amp;VAR:FQLFORMULA=FMA_EVAL_EBITDA&amp;VAR:CURRENCY=NA&amp;VAR:P=NA&amp;VAR:V=15.3","03251&amp;VAR:null=.html"}</definedName>
    <definedName name="_2252__FDSAUDITLINK__" hidden="1">{"fdsup://directions/FAT%20Viewer?VAR:PED=LTM&amp;VAR:AUDIT_MODE=SUMMARY&amp;VAR:PERIOD=FIXED&amp;VAR:AUDIT_ID=00000117&amp;VAR:DATE=20010126&amp;action=UPDATE&amp;creator=factset&amp;DOC_NAME=FAT:FMA_audit_SUMMARY.fat&amp;DISPLAY_STRING=Display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EBITDA&amp;VAR:CHGPERIOD=NA&amp;VAR:FQLFORMULA=FMA_EVAL_EBITDA&amp;VAR:CURRENCY=NA&amp;VAR:P=NA&amp;VAR:V=15.3","03251&amp;VAR:null=.html"}</definedName>
    <definedName name="_2253__FDSAUDITLINK__" localSheetId="1" hidden="1">{"fdsup://directions/FAT%20Viewer?VAR:PED=LTM&amp;VAR:AUDIT_MODE=SUMMARY&amp;VAR:PERIOD=FIXED&amp;VAR:AUDIT_ID=00000117&amp;VAR:DATE=20010125&amp;action=UPDATE&amp;creator=factset&amp;DOC_NAME=FAT:FMA_audit_SUMMARY.fat&amp;DISPLAY_STRING=Display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EBITDA&amp;VAR:CHGPERIOD=NA&amp;VAR:FQLFORMULA=FMA_EVAL_EBITDA&amp;VAR:CURRENCY=NA&amp;VAR:P=NA&amp;VAR:V=15.3","19275&amp;VAR:null=.html"}</definedName>
    <definedName name="_2253__FDSAUDITLINK__" hidden="1">{"fdsup://directions/FAT%20Viewer?VAR:PED=LTM&amp;VAR:AUDIT_MODE=SUMMARY&amp;VAR:PERIOD=FIXED&amp;VAR:AUDIT_ID=00000117&amp;VAR:DATE=20010125&amp;action=UPDATE&amp;creator=factset&amp;DOC_NAME=FAT:FMA_audit_SUMMARY.fat&amp;DISPLAY_STRING=Display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EBITDA&amp;VAR:CHGPERIOD=NA&amp;VAR:FQLFORMULA=FMA_EVAL_EBITDA&amp;VAR:CURRENCY=NA&amp;VAR:P=NA&amp;VAR:V=15.3","19275&amp;VAR:null=.html"}</definedName>
    <definedName name="_2254__FDSAUDITLINK__" localSheetId="1" hidden="1">{"fdsup://directions/FAT%20Viewer?VAR:PED=LTM&amp;VAR:AUDIT_MODE=SUMMARY&amp;VAR:PERIOD=FIXED&amp;VAR:AUDIT_ID=00000117&amp;VAR:DATE=20010124&amp;action=UPDATE&amp;creator=factset&amp;DOC_NAME=FAT:FMA_audit_SUMMARY.fat&amp;DISPLAY_STRING=Display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EBITDA&amp;VAR:CHGPERIOD=NA&amp;VAR:FQLFORMULA=FMA_EVAL_EBITDA&amp;VAR:CURRENCY=NA&amp;VAR:P=NA&amp;VAR:V=15.3","90259&amp;VAR:null=.html"}</definedName>
    <definedName name="_2254__FDSAUDITLINK__" hidden="1">{"fdsup://directions/FAT%20Viewer?VAR:PED=LTM&amp;VAR:AUDIT_MODE=SUMMARY&amp;VAR:PERIOD=FIXED&amp;VAR:AUDIT_ID=00000117&amp;VAR:DATE=20010124&amp;action=UPDATE&amp;creator=factset&amp;DOC_NAME=FAT:FMA_audit_SUMMARY.fat&amp;DISPLAY_STRING=Display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EBITDA&amp;VAR:CHGPERIOD=NA&amp;VAR:FQLFORMULA=FMA_EVAL_EBITDA&amp;VAR:CURRENCY=NA&amp;VAR:P=NA&amp;VAR:V=15.3","90259&amp;VAR:null=.html"}</definedName>
    <definedName name="_2255__FDSAUDITLINK__" localSheetId="1" hidden="1">{"fdsup://directions/FAT%20Viewer?VAR:PED=LTM&amp;VAR:AUDIT_MODE=SUMMARY&amp;VAR:PERIOD=FIXED&amp;VAR:AUDIT_ID=00000117&amp;VAR:DATE=20010123&amp;action=UPDATE&amp;creator=factset&amp;DOC_NAME=FAT:FMA_audit_SUMMARY.fat&amp;DISPLAY_STRING=Display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EBITDA&amp;VAR:CHGPERIOD=NA&amp;VAR:FQLFORMULA=FMA_EVAL_EBITDA&amp;VAR:CURRENCY=NA&amp;VAR:P=NA&amp;VAR:V=15.3","77070&amp;VAR:null=.html"}</definedName>
    <definedName name="_2255__FDSAUDITLINK__" hidden="1">{"fdsup://directions/FAT%20Viewer?VAR:PED=LTM&amp;VAR:AUDIT_MODE=SUMMARY&amp;VAR:PERIOD=FIXED&amp;VAR:AUDIT_ID=00000117&amp;VAR:DATE=20010123&amp;action=UPDATE&amp;creator=factset&amp;DOC_NAME=FAT:FMA_audit_SUMMARY.fat&amp;DISPLAY_STRING=Display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EBITDA&amp;VAR:CHGPERIOD=NA&amp;VAR:FQLFORMULA=FMA_EVAL_EBITDA&amp;VAR:CURRENCY=NA&amp;VAR:P=NA&amp;VAR:V=15.3","77070&amp;VAR:null=.html"}</definedName>
    <definedName name="_2256__FDSAUDITLINK__" localSheetId="1" hidden="1">{"fdsup://directions/FAT%20Viewer?VAR:PED=LTM&amp;VAR:AUDIT_MODE=SUMMARY&amp;VAR:PERIOD=FIXED&amp;VAR:AUDIT_ID=00000117&amp;VAR:DATE=20010122&amp;action=UPDATE&amp;creator=factset&amp;DOC_NAME=FAT:FMA_audit_SUMMARY.fat&amp;DISPLAY_STRING=Display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EBITDA&amp;VAR:CHGPERIOD=NA&amp;VAR:FQLFORMULA=FMA_EVAL_EBITDA&amp;VAR:CURRENCY=NA&amp;VAR:P=NA&amp;VAR:V=15.2","41790&amp;VAR:null=.html"}</definedName>
    <definedName name="_2256__FDSAUDITLINK__" hidden="1">{"fdsup://directions/FAT%20Viewer?VAR:PED=LTM&amp;VAR:AUDIT_MODE=SUMMARY&amp;VAR:PERIOD=FIXED&amp;VAR:AUDIT_ID=00000117&amp;VAR:DATE=20010122&amp;action=UPDATE&amp;creator=factset&amp;DOC_NAME=FAT:FMA_audit_SUMMARY.fat&amp;DISPLAY_STRING=Display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EBITDA&amp;VAR:CHGPERIOD=NA&amp;VAR:FQLFORMULA=FMA_EVAL_EBITDA&amp;VAR:CURRENCY=NA&amp;VAR:P=NA&amp;VAR:V=15.2","41790&amp;VAR:null=.html"}</definedName>
    <definedName name="_2257__FDSAUDITLINK__" localSheetId="1" hidden="1">{"fdsup://directions/FAT%20Viewer?VAR:PED=LTM&amp;VAR:AUDIT_MODE=SUMMARY&amp;VAR:PERIOD=FIXED&amp;VAR:AUDIT_ID=00000117&amp;VAR:DATE=20010119&amp;action=UPDATE&amp;creator=factset&amp;DOC_NAME=FAT:FMA_audit_SUMMARY.fat&amp;DISPLAY_STRING=Display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EBITDA&amp;VAR:CHGPERIOD=NA&amp;VAR:FQLFORMULA=FMA_EVAL_EBITDA&amp;VAR:CURRENCY=NA&amp;VAR:P=NA&amp;VAR:V=15.2","58297&amp;VAR:null=.html"}</definedName>
    <definedName name="_2257__FDSAUDITLINK__" hidden="1">{"fdsup://directions/FAT%20Viewer?VAR:PED=LTM&amp;VAR:AUDIT_MODE=SUMMARY&amp;VAR:PERIOD=FIXED&amp;VAR:AUDIT_ID=00000117&amp;VAR:DATE=20010119&amp;action=UPDATE&amp;creator=factset&amp;DOC_NAME=FAT:FMA_audit_SUMMARY.fat&amp;DISPLAY_STRING=Display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EBITDA&amp;VAR:CHGPERIOD=NA&amp;VAR:FQLFORMULA=FMA_EVAL_EBITDA&amp;VAR:CURRENCY=NA&amp;VAR:P=NA&amp;VAR:V=15.2","58297&amp;VAR:null=.html"}</definedName>
    <definedName name="_2258__FDSAUDITLINK__" localSheetId="1" hidden="1">{"fdsup://directions/FAT%20Viewer?VAR:PED=LTM&amp;VAR:AUDIT_MODE=SUMMARY&amp;VAR:PERIOD=FIXED&amp;VAR:AUDIT_ID=00000117&amp;VAR:DATE=20010118&amp;action=UPDATE&amp;creator=factset&amp;DOC_NAME=FAT:FMA_audit_SUMMARY.fat&amp;DISPLAY_STRING=Display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EBITDA&amp;VAR:CHGPERIOD=NA&amp;VAR:FQLFORMULA=FMA_EVAL_EBITDA&amp;VAR:CURRENCY=NA&amp;VAR:P=NA&amp;VAR:V=15.2","99258&amp;VAR:null=.html"}</definedName>
    <definedName name="_2258__FDSAUDITLINK__" hidden="1">{"fdsup://directions/FAT%20Viewer?VAR:PED=LTM&amp;VAR:AUDIT_MODE=SUMMARY&amp;VAR:PERIOD=FIXED&amp;VAR:AUDIT_ID=00000117&amp;VAR:DATE=20010118&amp;action=UPDATE&amp;creator=factset&amp;DOC_NAME=FAT:FMA_audit_SUMMARY.fat&amp;DISPLAY_STRING=Display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EBITDA&amp;VAR:CHGPERIOD=NA&amp;VAR:FQLFORMULA=FMA_EVAL_EBITDA&amp;VAR:CURRENCY=NA&amp;VAR:P=NA&amp;VAR:V=15.2","99258&amp;VAR:null=.html"}</definedName>
    <definedName name="_2259__FDSAUDITLINK__" localSheetId="1" hidden="1">{"fdsup://directions/FAT%20Viewer?VAR:PED=LTM&amp;VAR:AUDIT_MODE=SUMMARY&amp;VAR:PERIOD=FIXED&amp;VAR:AUDIT_ID=00000117&amp;VAR:DATE=20010117&amp;action=UPDATE&amp;creator=factset&amp;DOC_NAME=FAT:FMA_audit_SUMMARY.fat&amp;DISPLAY_STRING=Display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EBITDA&amp;VAR:CHGPERIOD=NA&amp;VAR:FQLFORMULA=FMA_EVAL_EBITDA&amp;VAR:CURRENCY=NA&amp;VAR:P=NA&amp;VAR:V=15.1","48374&amp;VAR:null=.html"}</definedName>
    <definedName name="_2259__FDSAUDITLINK__" hidden="1">{"fdsup://directions/FAT%20Viewer?VAR:PED=LTM&amp;VAR:AUDIT_MODE=SUMMARY&amp;VAR:PERIOD=FIXED&amp;VAR:AUDIT_ID=00000117&amp;VAR:DATE=20010117&amp;action=UPDATE&amp;creator=factset&amp;DOC_NAME=FAT:FMA_audit_SUMMARY.fat&amp;DISPLAY_STRING=Display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EBITDA&amp;VAR:CHGPERIOD=NA&amp;VAR:FQLFORMULA=FMA_EVAL_EBITDA&amp;VAR:CURRENCY=NA&amp;VAR:P=NA&amp;VAR:V=15.1","48374&amp;VAR:null=.html"}</definedName>
    <definedName name="_226__FDSAUDITLINK__" localSheetId="1" hidden="1">{"fdsup://directions/FAT%20Viewer?VAR:PED=LTM&amp;VAR:AUDIT_MODE=SUMMARY&amp;VAR:PERIOD=FIXED&amp;VAR:AUDIT_ID=00000117&amp;VAR:DATE=20090219&amp;action=UPDATE&amp;creator=factset&amp;DOC_NAME=FAT:FMA_audit_SUMMARY.fat&amp;DISPLAY_STRING=Display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EBITDA&amp;VAR:CHGPERIOD=NA&amp;VAR:FQLFORMULA=FMA_EVAL_EBITDA&amp;VAR:CURRENCY=NA&amp;VAR:P=NA&amp;VAR:V=7.45","3469&amp;VAR:null=.html"}</definedName>
    <definedName name="_226__FDSAUDITLINK__" hidden="1">{"fdsup://directions/FAT%20Viewer?VAR:PED=LTM&amp;VAR:AUDIT_MODE=SUMMARY&amp;VAR:PERIOD=FIXED&amp;VAR:AUDIT_ID=00000117&amp;VAR:DATE=20090219&amp;action=UPDATE&amp;creator=factset&amp;DOC_NAME=FAT:FMA_audit_SUMMARY.fat&amp;DISPLAY_STRING=Display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EBITDA&amp;VAR:CHGPERIOD=NA&amp;VAR:FQLFORMULA=FMA_EVAL_EBITDA&amp;VAR:CURRENCY=NA&amp;VAR:P=NA&amp;VAR:V=7.45","3469&amp;VAR:null=.html"}</definedName>
    <definedName name="_2260__FDSAUDITLINK__" localSheetId="1" hidden="1">{"fdsup://directions/FAT%20Viewer?VAR:PED=LTM&amp;VAR:AUDIT_MODE=SUMMARY&amp;VAR:PERIOD=FIXED&amp;VAR:AUDIT_ID=00000117&amp;VAR:DATE=20010116&amp;action=UPDATE&amp;creator=factset&amp;DOC_NAME=FAT:FMA_audit_SUMMARY.fat&amp;DISPLAY_STRING=Display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EBITDA&amp;VAR:CHGPERIOD=NA&amp;VAR:FQLFORMULA=FMA_EVAL_EBITDA&amp;VAR:CURRENCY=NA&amp;VAR:P=NA&amp;VAR:V=15.1","29499&amp;VAR:null=.html"}</definedName>
    <definedName name="_2260__FDSAUDITLINK__" hidden="1">{"fdsup://directions/FAT%20Viewer?VAR:PED=LTM&amp;VAR:AUDIT_MODE=SUMMARY&amp;VAR:PERIOD=FIXED&amp;VAR:AUDIT_ID=00000117&amp;VAR:DATE=20010116&amp;action=UPDATE&amp;creator=factset&amp;DOC_NAME=FAT:FMA_audit_SUMMARY.fat&amp;DISPLAY_STRING=Display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EBITDA&amp;VAR:CHGPERIOD=NA&amp;VAR:FQLFORMULA=FMA_EVAL_EBITDA&amp;VAR:CURRENCY=NA&amp;VAR:P=NA&amp;VAR:V=15.1","29499&amp;VAR:null=.html"}</definedName>
    <definedName name="_2261__FDSAUDITLINK__" localSheetId="1" hidden="1">{"fdsup://directions/FAT%20Viewer?VAR:PED=LTM&amp;VAR:AUDIT_MODE=SUMMARY&amp;VAR:PERIOD=FIXED&amp;VAR:AUDIT_ID=00000117&amp;VAR:DATE=20010112&amp;action=UPDATE&amp;creator=factset&amp;DOC_NAME=FAT:FMA_audit_SUMMARY.fat&amp;DISPLAY_STRING=Display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EBITDA&amp;VAR:CHGPERIOD=NA&amp;VAR:FQLFORMULA=FMA_EVAL_EBITDA&amp;VAR:CURRENCY=NA&amp;VAR:P=NA&amp;VAR:V=15.1","50689&amp;VAR:null=.html"}</definedName>
    <definedName name="_2261__FDSAUDITLINK__" hidden="1">{"fdsup://directions/FAT%20Viewer?VAR:PED=LTM&amp;VAR:AUDIT_MODE=SUMMARY&amp;VAR:PERIOD=FIXED&amp;VAR:AUDIT_ID=00000117&amp;VAR:DATE=20010112&amp;action=UPDATE&amp;creator=factset&amp;DOC_NAME=FAT:FMA_audit_SUMMARY.fat&amp;DISPLAY_STRING=Display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EBITDA&amp;VAR:CHGPERIOD=NA&amp;VAR:FQLFORMULA=FMA_EVAL_EBITDA&amp;VAR:CURRENCY=NA&amp;VAR:P=NA&amp;VAR:V=15.1","50689&amp;VAR:null=.html"}</definedName>
    <definedName name="_2262__FDSAUDITLINK__" localSheetId="1" hidden="1">{"fdsup://directions/FAT%20Viewer?VAR:PED=LTM&amp;VAR:AUDIT_MODE=SUMMARY&amp;VAR:PERIOD=FIXED&amp;VAR:AUDIT_ID=00000117&amp;VAR:DATE=20010111&amp;action=UPDATE&amp;creator=factset&amp;DOC_NAME=FAT:FMA_audit_SUMMARY.fat&amp;DISPLAY_STRING=Display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EBITDA&amp;VAR:CHGPERIOD=NA&amp;VAR:FQLFORMULA=FMA_EVAL_EBITDA&amp;VAR:CURRENCY=NA&amp;VAR:P=NA&amp;VAR:V=15.2","13306&amp;VAR:null=.html"}</definedName>
    <definedName name="_2262__FDSAUDITLINK__" hidden="1">{"fdsup://directions/FAT%20Viewer?VAR:PED=LTM&amp;VAR:AUDIT_MODE=SUMMARY&amp;VAR:PERIOD=FIXED&amp;VAR:AUDIT_ID=00000117&amp;VAR:DATE=20010111&amp;action=UPDATE&amp;creator=factset&amp;DOC_NAME=FAT:FMA_audit_SUMMARY.fat&amp;DISPLAY_STRING=Display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EBITDA&amp;VAR:CHGPERIOD=NA&amp;VAR:FQLFORMULA=FMA_EVAL_EBITDA&amp;VAR:CURRENCY=NA&amp;VAR:P=NA&amp;VAR:V=15.2","13306&amp;VAR:null=.html"}</definedName>
    <definedName name="_2263__FDSAUDITLINK__" localSheetId="1" hidden="1">{"fdsup://directions/FAT%20Viewer?VAR:PED=LTM&amp;VAR:AUDIT_MODE=SUMMARY&amp;VAR:PERIOD=FIXED&amp;VAR:AUDIT_ID=00000117&amp;VAR:DATE=20010110&amp;action=UPDATE&amp;creator=factset&amp;DOC_NAME=FAT:FMA_audit_SUMMARY.fat&amp;DISPLAY_STRING=Display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EBITDA&amp;VAR:CHGPERIOD=NA&amp;VAR:FQLFORMULA=FMA_EVAL_EBITDA&amp;VAR:CURRENCY=NA&amp;VAR:P=NA&amp;VAR:V=15.0","99075&amp;VAR:null=.html"}</definedName>
    <definedName name="_2263__FDSAUDITLINK__" hidden="1">{"fdsup://directions/FAT%20Viewer?VAR:PED=LTM&amp;VAR:AUDIT_MODE=SUMMARY&amp;VAR:PERIOD=FIXED&amp;VAR:AUDIT_ID=00000117&amp;VAR:DATE=20010110&amp;action=UPDATE&amp;creator=factset&amp;DOC_NAME=FAT:FMA_audit_SUMMARY.fat&amp;DISPLAY_STRING=Display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EBITDA&amp;VAR:CHGPERIOD=NA&amp;VAR:FQLFORMULA=FMA_EVAL_EBITDA&amp;VAR:CURRENCY=NA&amp;VAR:P=NA&amp;VAR:V=15.0","99075&amp;VAR:null=.html"}</definedName>
    <definedName name="_2264__FDSAUDITLINK__" localSheetId="1" hidden="1">{"fdsup://directions/FAT%20Viewer?VAR:PED=LTM&amp;VAR:AUDIT_MODE=SUMMARY&amp;VAR:PERIOD=FIXED&amp;VAR:AUDIT_ID=00000117&amp;VAR:DATE=20010109&amp;action=UPDATE&amp;creator=factset&amp;DOC_NAME=FAT:FMA_audit_SUMMARY.fat&amp;DISPLAY_STRING=Display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EBITDA&amp;VAR:CHGPERIOD=NA&amp;VAR:FQLFORMULA=FMA_EVAL_EBITDA&amp;VAR:CURRENCY=NA&amp;VAR:P=NA&amp;VAR:V=15.0","20149&amp;VAR:null=.html"}</definedName>
    <definedName name="_2264__FDSAUDITLINK__" hidden="1">{"fdsup://directions/FAT%20Viewer?VAR:PED=LTM&amp;VAR:AUDIT_MODE=SUMMARY&amp;VAR:PERIOD=FIXED&amp;VAR:AUDIT_ID=00000117&amp;VAR:DATE=20010109&amp;action=UPDATE&amp;creator=factset&amp;DOC_NAME=FAT:FMA_audit_SUMMARY.fat&amp;DISPLAY_STRING=Display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EBITDA&amp;VAR:CHGPERIOD=NA&amp;VAR:FQLFORMULA=FMA_EVAL_EBITDA&amp;VAR:CURRENCY=NA&amp;VAR:P=NA&amp;VAR:V=15.0","20149&amp;VAR:null=.html"}</definedName>
    <definedName name="_2265__FDSAUDITLINK__" localSheetId="1" hidden="1">{"fdsup://directions/FAT%20Viewer?VAR:PED=LTM&amp;VAR:AUDIT_MODE=SUMMARY&amp;VAR:PERIOD=FIXED&amp;VAR:AUDIT_ID=00000117&amp;VAR:DATE=20010108&amp;action=UPDATE&amp;creator=factset&amp;DOC_NAME=FAT:FMA_audit_SUMMARY.fat&amp;DISPLAY_STRING=Display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EBITDA&amp;VAR:CHGPERIOD=NA&amp;VAR:FQLFORMULA=FMA_EVAL_EBITDA&amp;VAR:CURRENCY=NA&amp;VAR:P=NA&amp;VAR:V=14.9","64842&amp;VAR:null=.html"}</definedName>
    <definedName name="_2265__FDSAUDITLINK__" hidden="1">{"fdsup://directions/FAT%20Viewer?VAR:PED=LTM&amp;VAR:AUDIT_MODE=SUMMARY&amp;VAR:PERIOD=FIXED&amp;VAR:AUDIT_ID=00000117&amp;VAR:DATE=20010108&amp;action=UPDATE&amp;creator=factset&amp;DOC_NAME=FAT:FMA_audit_SUMMARY.fat&amp;DISPLAY_STRING=Display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EBITDA&amp;VAR:CHGPERIOD=NA&amp;VAR:FQLFORMULA=FMA_EVAL_EBITDA&amp;VAR:CURRENCY=NA&amp;VAR:P=NA&amp;VAR:V=14.9","64842&amp;VAR:null=.html"}</definedName>
    <definedName name="_2266__FDSAUDITLINK__" localSheetId="1" hidden="1">{"fdsup://directions/FAT%20Viewer?VAR:PED=LTM&amp;VAR:AUDIT_MODE=SUMMARY&amp;VAR:PERIOD=FIXED&amp;VAR:AUDIT_ID=00000117&amp;VAR:DATE=20010105&amp;action=UPDATE&amp;creator=factset&amp;DOC_NAME=FAT:FMA_audit_SUMMARY.fat&amp;DISPLAY_STRING=Display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EBITDA&amp;VAR:CHGPERIOD=NA&amp;VAR:FQLFORMULA=FMA_EVAL_EBITDA&amp;VAR:CURRENCY=NA&amp;VAR:P=NA&amp;VAR:V=14.9","74946&amp;VAR:null=.html"}</definedName>
    <definedName name="_2266__FDSAUDITLINK__" hidden="1">{"fdsup://directions/FAT%20Viewer?VAR:PED=LTM&amp;VAR:AUDIT_MODE=SUMMARY&amp;VAR:PERIOD=FIXED&amp;VAR:AUDIT_ID=00000117&amp;VAR:DATE=20010105&amp;action=UPDATE&amp;creator=factset&amp;DOC_NAME=FAT:FMA_audit_SUMMARY.fat&amp;DISPLAY_STRING=Display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EBITDA&amp;VAR:CHGPERIOD=NA&amp;VAR:FQLFORMULA=FMA_EVAL_EBITDA&amp;VAR:CURRENCY=NA&amp;VAR:P=NA&amp;VAR:V=14.9","74946&amp;VAR:null=.html"}</definedName>
    <definedName name="_2267__FDSAUDITLINK__" localSheetId="1" hidden="1">{"fdsup://directions/FAT%20Viewer?VAR:PED=LTM&amp;VAR:AUDIT_MODE=SUMMARY&amp;VAR:PERIOD=FIXED&amp;VAR:AUDIT_ID=00000117&amp;VAR:DATE=20010104&amp;action=UPDATE&amp;creator=factset&amp;DOC_NAME=FAT:FMA_audit_SUMMARY.fat&amp;DISPLAY_STRING=Display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EBITDA&amp;VAR:CHGPERIOD=NA&amp;VAR:FQLFORMULA=FMA_EVAL_EBITDA&amp;VAR:CURRENCY=NA&amp;VAR:P=NA&amp;VAR:V=15.2","44607&amp;VAR:null=.html"}</definedName>
    <definedName name="_2267__FDSAUDITLINK__" hidden="1">{"fdsup://directions/FAT%20Viewer?VAR:PED=LTM&amp;VAR:AUDIT_MODE=SUMMARY&amp;VAR:PERIOD=FIXED&amp;VAR:AUDIT_ID=00000117&amp;VAR:DATE=20010104&amp;action=UPDATE&amp;creator=factset&amp;DOC_NAME=FAT:FMA_audit_SUMMARY.fat&amp;DISPLAY_STRING=Display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EBITDA&amp;VAR:CHGPERIOD=NA&amp;VAR:FQLFORMULA=FMA_EVAL_EBITDA&amp;VAR:CURRENCY=NA&amp;VAR:P=NA&amp;VAR:V=15.2","44607&amp;VAR:null=.html"}</definedName>
    <definedName name="_2268__FDSAUDITLINK__" localSheetId="1" hidden="1">{"fdsup://directions/FAT%20Viewer?VAR:PED=LTM&amp;VAR:AUDIT_MODE=SUMMARY&amp;VAR:PERIOD=FIXED&amp;VAR:AUDIT_ID=00000117&amp;VAR:DATE=20010103&amp;action=UPDATE&amp;creator=factset&amp;DOC_NAME=FAT:FMA_audit_SUMMARY.fat&amp;DISPLAY_STRING=Display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EBITDA&amp;VAR:CHGPERIOD=NA&amp;VAR:FQLFORMULA=FMA_EVAL_EBITDA&amp;VAR:CURRENCY=NA&amp;VAR:P=NA&amp;VAR:V=15.3","72900&amp;VAR:null=.html"}</definedName>
    <definedName name="_2268__FDSAUDITLINK__" hidden="1">{"fdsup://directions/FAT%20Viewer?VAR:PED=LTM&amp;VAR:AUDIT_MODE=SUMMARY&amp;VAR:PERIOD=FIXED&amp;VAR:AUDIT_ID=00000117&amp;VAR:DATE=20010103&amp;action=UPDATE&amp;creator=factset&amp;DOC_NAME=FAT:FMA_audit_SUMMARY.fat&amp;DISPLAY_STRING=Display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EBITDA&amp;VAR:CHGPERIOD=NA&amp;VAR:FQLFORMULA=FMA_EVAL_EBITDA&amp;VAR:CURRENCY=NA&amp;VAR:P=NA&amp;VAR:V=15.3","72900&amp;VAR:null=.html"}</definedName>
    <definedName name="_2269__FDSAUDITLINK__" localSheetId="1" hidden="1">{"fdsup://directions/FAT%20Viewer?VAR:PED=LTM&amp;VAR:AUDIT_MODE=SUMMARY&amp;VAR:PERIOD=FIXED&amp;VAR:AUDIT_ID=00000117&amp;VAR:DATE=20010102&amp;action=UPDATE&amp;creator=factset&amp;DOC_NAME=FAT:FMA_audit_SUMMARY.fat&amp;DISPLAY_STRING=Display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EBITDA&amp;VAR:CHGPERIOD=NA&amp;VAR:FQLFORMULA=FMA_EVAL_EBITDA&amp;VAR:CURRENCY=NA&amp;VAR:P=NA&amp;VAR:V=14.8","66771&amp;VAR:null=.html"}</definedName>
    <definedName name="_2269__FDSAUDITLINK__" hidden="1">{"fdsup://directions/FAT%20Viewer?VAR:PED=LTM&amp;VAR:AUDIT_MODE=SUMMARY&amp;VAR:PERIOD=FIXED&amp;VAR:AUDIT_ID=00000117&amp;VAR:DATE=20010102&amp;action=UPDATE&amp;creator=factset&amp;DOC_NAME=FAT:FMA_audit_SUMMARY.fat&amp;DISPLAY_STRING=Display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EBITDA&amp;VAR:CHGPERIOD=NA&amp;VAR:FQLFORMULA=FMA_EVAL_EBITDA&amp;VAR:CURRENCY=NA&amp;VAR:P=NA&amp;VAR:V=14.8","66771&amp;VAR:null=.html"}</definedName>
    <definedName name="_227__FDSAUDITLINK__" localSheetId="1" hidden="1">{"fdsup://directions/FAT%20Viewer?VAR:PED=LTM&amp;VAR:AUDIT_MODE=SUMMARY&amp;VAR:PERIOD=FIXED&amp;VAR:AUDIT_ID=00000117&amp;VAR:DATE=20090218&amp;action=UPDATE&amp;creator=factset&amp;DOC_NAME=FAT:FMA_audit_SUMMARY.fat&amp;DISPLAY_STRING=Display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EBITDA&amp;VAR:CHGPERIOD=NA&amp;VAR:FQLFORMULA=FMA_EVAL_EBITDA&amp;VAR:CURRENCY=NA&amp;VAR:P=NA&amp;VAR:V=7.49","8267&amp;VAR:null=.html"}</definedName>
    <definedName name="_227__FDSAUDITLINK__" hidden="1">{"fdsup://directions/FAT%20Viewer?VAR:PED=LTM&amp;VAR:AUDIT_MODE=SUMMARY&amp;VAR:PERIOD=FIXED&amp;VAR:AUDIT_ID=00000117&amp;VAR:DATE=20090218&amp;action=UPDATE&amp;creator=factset&amp;DOC_NAME=FAT:FMA_audit_SUMMARY.fat&amp;DISPLAY_STRING=Display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EBITDA&amp;VAR:CHGPERIOD=NA&amp;VAR:FQLFORMULA=FMA_EVAL_EBITDA&amp;VAR:CURRENCY=NA&amp;VAR:P=NA&amp;VAR:V=7.49","8267&amp;VAR:null=.html"}</definedName>
    <definedName name="_2270__FDSAUDITLINK__" localSheetId="1" hidden="1">{"fdsup://directions/FAT%20Viewer?VAR:PED=LTM&amp;VAR:AUDIT_MODE=SUMMARY&amp;VAR:PERIOD=FIXED&amp;VAR:AUDIT_ID=00000117&amp;VAR:DATE=20001229&amp;action=UPDATE&amp;creator=factset&amp;DOC_NAME=FAT:FMA_audit_SUMMARY.fat&amp;DISPLAY_STRING=Display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EBITDA&amp;VAR:CHGPERIOD=NA&amp;VAR:FQLFORMULA=FMA_EVAL_EBITDA&amp;VAR:CURRENCY=NA&amp;VAR:P=NA&amp;VAR:V=15.1","61961&amp;VAR:null=.html"}</definedName>
    <definedName name="_2270__FDSAUDITLINK__" hidden="1">{"fdsup://directions/FAT%20Viewer?VAR:PED=LTM&amp;VAR:AUDIT_MODE=SUMMARY&amp;VAR:PERIOD=FIXED&amp;VAR:AUDIT_ID=00000117&amp;VAR:DATE=20001229&amp;action=UPDATE&amp;creator=factset&amp;DOC_NAME=FAT:FMA_audit_SUMMARY.fat&amp;DISPLAY_STRING=Display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EBITDA&amp;VAR:CHGPERIOD=NA&amp;VAR:FQLFORMULA=FMA_EVAL_EBITDA&amp;VAR:CURRENCY=NA&amp;VAR:P=NA&amp;VAR:V=15.1","61961&amp;VAR:null=.html"}</definedName>
    <definedName name="_2271__FDSAUDITLINK__" localSheetId="1" hidden="1">{"fdsup://directions/FAT%20Viewer?VAR:PED=LTM&amp;VAR:AUDIT_MODE=SUMMARY&amp;VAR:PERIOD=FIXED&amp;VAR:AUDIT_ID=00000117&amp;VAR:DATE=20001228&amp;action=UPDATE&amp;creator=factset&amp;DOC_NAME=FAT:FMA_audit_SUMMARY.fat&amp;DISPLAY_STRING=Display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EBITDA&amp;VAR:CHGPERIOD=NA&amp;VAR:FQLFORMULA=FMA_EVAL_EBITDA&amp;VAR:CURRENCY=NA&amp;VAR:P=NA&amp;VAR:V=15.2","74692&amp;VAR:null=.html"}</definedName>
    <definedName name="_2271__FDSAUDITLINK__" hidden="1">{"fdsup://directions/FAT%20Viewer?VAR:PED=LTM&amp;VAR:AUDIT_MODE=SUMMARY&amp;VAR:PERIOD=FIXED&amp;VAR:AUDIT_ID=00000117&amp;VAR:DATE=20001228&amp;action=UPDATE&amp;creator=factset&amp;DOC_NAME=FAT:FMA_audit_SUMMARY.fat&amp;DISPLAY_STRING=Display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EBITDA&amp;VAR:CHGPERIOD=NA&amp;VAR:FQLFORMULA=FMA_EVAL_EBITDA&amp;VAR:CURRENCY=NA&amp;VAR:P=NA&amp;VAR:V=15.2","74692&amp;VAR:null=.html"}</definedName>
    <definedName name="_2272__FDSAUDITLINK__" localSheetId="1" hidden="1">{"fdsup://directions/FAT%20Viewer?VAR:PED=LTM&amp;VAR:AUDIT_MODE=SUMMARY&amp;VAR:PERIOD=FIXED&amp;VAR:AUDIT_ID=00000117&amp;VAR:DATE=20001227&amp;action=UPDATE&amp;creator=factset&amp;DOC_NAME=FAT:FMA_audit_SUMMARY.fat&amp;DISPLAY_STRING=Display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EBITDA&amp;VAR:CHGPERIOD=NA&amp;VAR:FQLFORMULA=FMA_EVAL_EBITDA&amp;VAR:CURRENCY=NA&amp;VAR:P=NA&amp;VAR:V=15.2","27617&amp;VAR:null=.html"}</definedName>
    <definedName name="_2272__FDSAUDITLINK__" hidden="1">{"fdsup://directions/FAT%20Viewer?VAR:PED=LTM&amp;VAR:AUDIT_MODE=SUMMARY&amp;VAR:PERIOD=FIXED&amp;VAR:AUDIT_ID=00000117&amp;VAR:DATE=20001227&amp;action=UPDATE&amp;creator=factset&amp;DOC_NAME=FAT:FMA_audit_SUMMARY.fat&amp;DISPLAY_STRING=Display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EBITDA&amp;VAR:CHGPERIOD=NA&amp;VAR:FQLFORMULA=FMA_EVAL_EBITDA&amp;VAR:CURRENCY=NA&amp;VAR:P=NA&amp;VAR:V=15.2","27617&amp;VAR:null=.html"}</definedName>
    <definedName name="_2273__FDSAUDITLINK__" localSheetId="1" hidden="1">{"fdsup://directions/FAT%20Viewer?VAR:PED=LTM&amp;VAR:AUDIT_MODE=SUMMARY&amp;VAR:PERIOD=FIXED&amp;VAR:AUDIT_ID=00000117&amp;VAR:DATE=20001226&amp;action=UPDATE&amp;creator=factset&amp;DOC_NAME=FAT:FMA_audit_SUMMARY.fat&amp;DISPLAY_STRING=Display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EBITDA&amp;VAR:CHGPERIOD=NA&amp;VAR:FQLFORMULA=FMA_EVAL_EBITDA&amp;VAR:CURRENCY=NA&amp;VAR:P=NA&amp;VAR:V=15.1","23421&amp;VAR:null=.html"}</definedName>
    <definedName name="_2273__FDSAUDITLINK__" hidden="1">{"fdsup://directions/FAT%20Viewer?VAR:PED=LTM&amp;VAR:AUDIT_MODE=SUMMARY&amp;VAR:PERIOD=FIXED&amp;VAR:AUDIT_ID=00000117&amp;VAR:DATE=20001226&amp;action=UPDATE&amp;creator=factset&amp;DOC_NAME=FAT:FMA_audit_SUMMARY.fat&amp;DISPLAY_STRING=Display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EBITDA&amp;VAR:CHGPERIOD=NA&amp;VAR:FQLFORMULA=FMA_EVAL_EBITDA&amp;VAR:CURRENCY=NA&amp;VAR:P=NA&amp;VAR:V=15.1","23421&amp;VAR:null=.html"}</definedName>
    <definedName name="_2274__FDSAUDITLINK__" localSheetId="1" hidden="1">{"fdsup://directions/FAT%20Viewer?VAR:PED=LTM&amp;VAR:AUDIT_MODE=SUMMARY&amp;VAR:PERIOD=FIXED&amp;VAR:AUDIT_ID=00000117&amp;VAR:DATE=20001222&amp;action=UPDATE&amp;creator=factset&amp;DOC_NAME=FAT:FMA_audit_SUMMARY.fat&amp;DISPLAY_STRING=Display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EBITDA&amp;VAR:CHGPERIOD=NA&amp;VAR:FQLFORMULA=FMA_EVAL_EBITDA&amp;VAR:CURRENCY=NA&amp;VAR:P=NA&amp;VAR:V=15.0","53933&amp;VAR:null=.html"}</definedName>
    <definedName name="_2274__FDSAUDITLINK__" hidden="1">{"fdsup://directions/FAT%20Viewer?VAR:PED=LTM&amp;VAR:AUDIT_MODE=SUMMARY&amp;VAR:PERIOD=FIXED&amp;VAR:AUDIT_ID=00000117&amp;VAR:DATE=20001222&amp;action=UPDATE&amp;creator=factset&amp;DOC_NAME=FAT:FMA_audit_SUMMARY.fat&amp;DISPLAY_STRING=Display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EBITDA&amp;VAR:CHGPERIOD=NA&amp;VAR:FQLFORMULA=FMA_EVAL_EBITDA&amp;VAR:CURRENCY=NA&amp;VAR:P=NA&amp;VAR:V=15.0","53933&amp;VAR:null=.html"}</definedName>
    <definedName name="_2275__FDSAUDITLINK__" localSheetId="1" hidden="1">{"fdsup://directions/FAT%20Viewer?VAR:PED=LTM&amp;VAR:AUDIT_MODE=SUMMARY&amp;VAR:PERIOD=FIXED&amp;VAR:AUDIT_ID=00000117&amp;VAR:DATE=20001221&amp;action=UPDATE&amp;creator=factset&amp;DOC_NAME=FAT:FMA_audit_SUMMARY.fat&amp;DISPLAY_STRING=Display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EBITDA&amp;VAR:CHGPERIOD=NA&amp;VAR:FQLFORMULA=FMA_EVAL_EBITDA&amp;VAR:CURRENCY=NA&amp;VAR:P=NA&amp;VAR:V=14.7","82475&amp;VAR:null=.html"}</definedName>
    <definedName name="_2275__FDSAUDITLINK__" hidden="1">{"fdsup://directions/FAT%20Viewer?VAR:PED=LTM&amp;VAR:AUDIT_MODE=SUMMARY&amp;VAR:PERIOD=FIXED&amp;VAR:AUDIT_ID=00000117&amp;VAR:DATE=20001221&amp;action=UPDATE&amp;creator=factset&amp;DOC_NAME=FAT:FMA_audit_SUMMARY.fat&amp;DISPLAY_STRING=Display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EBITDA&amp;VAR:CHGPERIOD=NA&amp;VAR:FQLFORMULA=FMA_EVAL_EBITDA&amp;VAR:CURRENCY=NA&amp;VAR:P=NA&amp;VAR:V=14.7","82475&amp;VAR:null=.html"}</definedName>
    <definedName name="_2276__FDSAUDITLINK__" localSheetId="1" hidden="1">{"fdsup://directions/FAT%20Viewer?VAR:PED=LTM&amp;VAR:AUDIT_MODE=SUMMARY&amp;VAR:PERIOD=FIXED&amp;VAR:AUDIT_ID=00000117&amp;VAR:DATE=20001220&amp;action=UPDATE&amp;creator=factset&amp;DOC_NAME=FAT:FMA_audit_SUMMARY.fat&amp;DISPLAY_STRING=Display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EBITDA&amp;VAR:CHGPERIOD=NA&amp;VAR:FQLFORMULA=FMA_EVAL_EBITDA&amp;VAR:CURRENCY=NA&amp;VAR:P=NA&amp;VAR:V=14.7","29959&amp;VAR:null=.html"}</definedName>
    <definedName name="_2276__FDSAUDITLINK__" hidden="1">{"fdsup://directions/FAT%20Viewer?VAR:PED=LTM&amp;VAR:AUDIT_MODE=SUMMARY&amp;VAR:PERIOD=FIXED&amp;VAR:AUDIT_ID=00000117&amp;VAR:DATE=20001220&amp;action=UPDATE&amp;creator=factset&amp;DOC_NAME=FAT:FMA_audit_SUMMARY.fat&amp;DISPLAY_STRING=Display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EBITDA&amp;VAR:CHGPERIOD=NA&amp;VAR:FQLFORMULA=FMA_EVAL_EBITDA&amp;VAR:CURRENCY=NA&amp;VAR:P=NA&amp;VAR:V=14.7","29959&amp;VAR:null=.html"}</definedName>
    <definedName name="_2277__FDSAUDITLINK__" localSheetId="1" hidden="1">{"fdsup://directions/FAT%20Viewer?VAR:PED=LTM&amp;VAR:AUDIT_MODE=SUMMARY&amp;VAR:PERIOD=FIXED&amp;VAR:AUDIT_ID=00000117&amp;VAR:DATE=20001219&amp;action=UPDATE&amp;creator=factset&amp;DOC_NAME=FAT:FMA_audit_SUMMARY.fat&amp;DISPLAY_STRING=Display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EBITDA&amp;VAR:CHGPERIOD=NA&amp;VAR:FQLFORMULA=FMA_EVAL_EBITDA&amp;VAR:CURRENCY=NA&amp;VAR:P=NA&amp;VAR:V=15.0","61920&amp;VAR:null=.html"}</definedName>
    <definedName name="_2277__FDSAUDITLINK__" hidden="1">{"fdsup://directions/FAT%20Viewer?VAR:PED=LTM&amp;VAR:AUDIT_MODE=SUMMARY&amp;VAR:PERIOD=FIXED&amp;VAR:AUDIT_ID=00000117&amp;VAR:DATE=20001219&amp;action=UPDATE&amp;creator=factset&amp;DOC_NAME=FAT:FMA_audit_SUMMARY.fat&amp;DISPLAY_STRING=Display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EBITDA&amp;VAR:CHGPERIOD=NA&amp;VAR:FQLFORMULA=FMA_EVAL_EBITDA&amp;VAR:CURRENCY=NA&amp;VAR:P=NA&amp;VAR:V=15.0","61920&amp;VAR:null=.html"}</definedName>
    <definedName name="_2278__FDSAUDITLINK__" localSheetId="1" hidden="1">{"fdsup://directions/FAT%20Viewer?VAR:PED=LTM&amp;VAR:AUDIT_MODE=SUMMARY&amp;VAR:PERIOD=FIXED&amp;VAR:AUDIT_ID=00000117&amp;VAR:DATE=20001218&amp;action=UPDATE&amp;creator=factset&amp;DOC_NAME=FAT:FMA_audit_SUMMARY.fat&amp;DISPLAY_STRING=Display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EBITDA&amp;VAR:CHGPERIOD=NA&amp;VAR:FQLFORMULA=FMA_EVAL_EBITDA&amp;VAR:CURRENCY=NA&amp;VAR:P=NA&amp;VAR:V=15.2","18652&amp;VAR:null=.html"}</definedName>
    <definedName name="_2278__FDSAUDITLINK__" hidden="1">{"fdsup://directions/FAT%20Viewer?VAR:PED=LTM&amp;VAR:AUDIT_MODE=SUMMARY&amp;VAR:PERIOD=FIXED&amp;VAR:AUDIT_ID=00000117&amp;VAR:DATE=20001218&amp;action=UPDATE&amp;creator=factset&amp;DOC_NAME=FAT:FMA_audit_SUMMARY.fat&amp;DISPLAY_STRING=Display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EBITDA&amp;VAR:CHGPERIOD=NA&amp;VAR:FQLFORMULA=FMA_EVAL_EBITDA&amp;VAR:CURRENCY=NA&amp;VAR:P=NA&amp;VAR:V=15.2","18652&amp;VAR:null=.html"}</definedName>
    <definedName name="_2279__FDSAUDITLINK__" localSheetId="1" hidden="1">{"fdsup://directions/FAT%20Viewer?VAR:PED=LTM&amp;VAR:AUDIT_MODE=SUMMARY&amp;VAR:PERIOD=FIXED&amp;VAR:AUDIT_ID=00000117&amp;VAR:DATE=20001215&amp;action=UPDATE&amp;creator=factset&amp;DOC_NAME=FAT:FMA_audit_SUMMARY.fat&amp;DISPLAY_STRING=Display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EBITDA&amp;VAR:CHGPERIOD=NA&amp;VAR:FQLFORMULA=FMA_EVAL_EBITDA&amp;VAR:CURRENCY=NA&amp;VAR:P=NA&amp;VAR:V=15.1","44059&amp;VAR:null=.html"}</definedName>
    <definedName name="_2279__FDSAUDITLINK__" hidden="1">{"fdsup://directions/FAT%20Viewer?VAR:PED=LTM&amp;VAR:AUDIT_MODE=SUMMARY&amp;VAR:PERIOD=FIXED&amp;VAR:AUDIT_ID=00000117&amp;VAR:DATE=20001215&amp;action=UPDATE&amp;creator=factset&amp;DOC_NAME=FAT:FMA_audit_SUMMARY.fat&amp;DISPLAY_STRING=Display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EBITDA&amp;VAR:CHGPERIOD=NA&amp;VAR:FQLFORMULA=FMA_EVAL_EBITDA&amp;VAR:CURRENCY=NA&amp;VAR:P=NA&amp;VAR:V=15.1","44059&amp;VAR:null=.html"}</definedName>
    <definedName name="_228__FDSAUDITLINK__" localSheetId="1" hidden="1">{"fdsup://directions/FAT%20Viewer?VAR:PED=LTM&amp;VAR:AUDIT_MODE=SUMMARY&amp;VAR:PERIOD=FIXED&amp;VAR:AUDIT_ID=00000117&amp;VAR:DATE=20090217&amp;action=UPDATE&amp;creator=factset&amp;DOC_NAME=FAT:FMA_audit_SUMMARY.fat&amp;DISPLAY_STRING=Display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EBITDA&amp;VAR:CHGPERIOD=NA&amp;VAR:FQLFORMULA=FMA_EVAL_EBITDA&amp;VAR:CURRENCY=NA&amp;VAR:P=NA&amp;VAR:V=7.49","7694&amp;VAR:null=.html"}</definedName>
    <definedName name="_228__FDSAUDITLINK__" hidden="1">{"fdsup://directions/FAT%20Viewer?VAR:PED=LTM&amp;VAR:AUDIT_MODE=SUMMARY&amp;VAR:PERIOD=FIXED&amp;VAR:AUDIT_ID=00000117&amp;VAR:DATE=20090217&amp;action=UPDATE&amp;creator=factset&amp;DOC_NAME=FAT:FMA_audit_SUMMARY.fat&amp;DISPLAY_STRING=Display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EBITDA&amp;VAR:CHGPERIOD=NA&amp;VAR:FQLFORMULA=FMA_EVAL_EBITDA&amp;VAR:CURRENCY=NA&amp;VAR:P=NA&amp;VAR:V=7.49","7694&amp;VAR:null=.html"}</definedName>
    <definedName name="_2280__FDSAUDITLINK__" localSheetId="1" hidden="1">{"fdsup://directions/FAT%20Viewer?VAR:PED=LTM&amp;VAR:AUDIT_MODE=SUMMARY&amp;VAR:PERIOD=FIXED&amp;VAR:AUDIT_ID=00000117&amp;VAR:DATE=20001214&amp;action=UPDATE&amp;creator=factset&amp;DOC_NAME=FAT:FMA_audit_SUMMARY.fat&amp;DISPLAY_STRING=Display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EBITDA&amp;VAR:CHGPERIOD=NA&amp;VAR:FQLFORMULA=FMA_EVAL_EBITDA&amp;VAR:CURRENCY=NA&amp;VAR:P=NA&amp;VAR:V=15.3","66466&amp;VAR:null=.html"}</definedName>
    <definedName name="_2280__FDSAUDITLINK__" hidden="1">{"fdsup://directions/FAT%20Viewer?VAR:PED=LTM&amp;VAR:AUDIT_MODE=SUMMARY&amp;VAR:PERIOD=FIXED&amp;VAR:AUDIT_ID=00000117&amp;VAR:DATE=20001214&amp;action=UPDATE&amp;creator=factset&amp;DOC_NAME=FAT:FMA_audit_SUMMARY.fat&amp;DISPLAY_STRING=Display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EBITDA&amp;VAR:CHGPERIOD=NA&amp;VAR:FQLFORMULA=FMA_EVAL_EBITDA&amp;VAR:CURRENCY=NA&amp;VAR:P=NA&amp;VAR:V=15.3","66466&amp;VAR:null=.html"}</definedName>
    <definedName name="_2281__FDSAUDITLINK__" localSheetId="1" hidden="1">{"fdsup://directions/FAT%20Viewer?VAR:PED=LTM&amp;VAR:AUDIT_MODE=SUMMARY&amp;VAR:PERIOD=FIXED&amp;VAR:AUDIT_ID=00000117&amp;VAR:DATE=20001213&amp;action=UPDATE&amp;creator=factset&amp;DOC_NAME=FAT:FMA_audit_SUMMARY.fat&amp;DISPLAY_STRING=Display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EBITDA&amp;VAR:CHGPERIOD=NA&amp;VAR:FQLFORMULA=FMA_EVAL_EBITDA&amp;VAR:CURRENCY=NA&amp;VAR:P=NA&amp;VAR:V=15.5","61916&amp;VAR:null=.html"}</definedName>
    <definedName name="_2281__FDSAUDITLINK__" hidden="1">{"fdsup://directions/FAT%20Viewer?VAR:PED=LTM&amp;VAR:AUDIT_MODE=SUMMARY&amp;VAR:PERIOD=FIXED&amp;VAR:AUDIT_ID=00000117&amp;VAR:DATE=20001213&amp;action=UPDATE&amp;creator=factset&amp;DOC_NAME=FAT:FMA_audit_SUMMARY.fat&amp;DISPLAY_STRING=Display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EBITDA&amp;VAR:CHGPERIOD=NA&amp;VAR:FQLFORMULA=FMA_EVAL_EBITDA&amp;VAR:CURRENCY=NA&amp;VAR:P=NA&amp;VAR:V=15.5","61916&amp;VAR:null=.html"}</definedName>
    <definedName name="_2282__FDSAUDITLINK__" localSheetId="1" hidden="1">{"fdsup://directions/FAT%20Viewer?VAR:PED=LTM&amp;VAR:AUDIT_MODE=SUMMARY&amp;VAR:PERIOD=FIXED&amp;VAR:AUDIT_ID=00000117&amp;VAR:DATE=20001212&amp;action=UPDATE&amp;creator=factset&amp;DOC_NAME=FAT:FMA_audit_SUMMARY.fat&amp;DISPLAY_STRING=Display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EBITDA&amp;VAR:CHGPERIOD=NA&amp;VAR:FQLFORMULA=FMA_EVAL_EBITDA&amp;VAR:CURRENCY=NA&amp;VAR:P=NA&amp;VAR:V=15.6","30112&amp;VAR:null=.html"}</definedName>
    <definedName name="_2282__FDSAUDITLINK__" hidden="1">{"fdsup://directions/FAT%20Viewer?VAR:PED=LTM&amp;VAR:AUDIT_MODE=SUMMARY&amp;VAR:PERIOD=FIXED&amp;VAR:AUDIT_ID=00000117&amp;VAR:DATE=20001212&amp;action=UPDATE&amp;creator=factset&amp;DOC_NAME=FAT:FMA_audit_SUMMARY.fat&amp;DISPLAY_STRING=Display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EBITDA&amp;VAR:CHGPERIOD=NA&amp;VAR:FQLFORMULA=FMA_EVAL_EBITDA&amp;VAR:CURRENCY=NA&amp;VAR:P=NA&amp;VAR:V=15.6","30112&amp;VAR:null=.html"}</definedName>
    <definedName name="_2283__FDSAUDITLINK__" localSheetId="1" hidden="1">{"fdsup://directions/FAT%20Viewer?VAR:PED=LTM&amp;VAR:AUDIT_MODE=SUMMARY&amp;VAR:PERIOD=FIXED&amp;VAR:AUDIT_ID=00000117&amp;VAR:DATE=20001211&amp;action=UPDATE&amp;creator=factset&amp;DOC_NAME=FAT:FMA_audit_SUMMARY.fat&amp;DISPLAY_STRING=Display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EBITDA&amp;VAR:CHGPERIOD=NA&amp;VAR:FQLFORMULA=FMA_EVAL_EBITDA&amp;VAR:CURRENCY=NA&amp;VAR:P=NA&amp;VAR:V=15.7","08502&amp;VAR:null=.html"}</definedName>
    <definedName name="_2283__FDSAUDITLINK__" hidden="1">{"fdsup://directions/FAT%20Viewer?VAR:PED=LTM&amp;VAR:AUDIT_MODE=SUMMARY&amp;VAR:PERIOD=FIXED&amp;VAR:AUDIT_ID=00000117&amp;VAR:DATE=20001211&amp;action=UPDATE&amp;creator=factset&amp;DOC_NAME=FAT:FMA_audit_SUMMARY.fat&amp;DISPLAY_STRING=Display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EBITDA&amp;VAR:CHGPERIOD=NA&amp;VAR:FQLFORMULA=FMA_EVAL_EBITDA&amp;VAR:CURRENCY=NA&amp;VAR:P=NA&amp;VAR:V=15.7","08502&amp;VAR:null=.html"}</definedName>
    <definedName name="_2284__FDSAUDITLINK__" localSheetId="1" hidden="1">{"fdsup://directions/FAT%20Viewer?VAR:PED=LTM&amp;VAR:AUDIT_MODE=SUMMARY&amp;VAR:PERIOD=FIXED&amp;VAR:AUDIT_ID=00000117&amp;VAR:DATE=20001208&amp;action=UPDATE&amp;creator=factset&amp;DOC_NAME=FAT:FMA_audit_SUMMARY.fat&amp;DISPLAY_STRING=Display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EBITDA&amp;VAR:CHGPERIOD=NA&amp;VAR:FQLFORMULA=FMA_EVAL_EBITDA&amp;VAR:CURRENCY=NA&amp;VAR:P=NA&amp;VAR:V=15.6","33532&amp;VAR:null=.html"}</definedName>
    <definedName name="_2284__FDSAUDITLINK__" hidden="1">{"fdsup://directions/FAT%20Viewer?VAR:PED=LTM&amp;VAR:AUDIT_MODE=SUMMARY&amp;VAR:PERIOD=FIXED&amp;VAR:AUDIT_ID=00000117&amp;VAR:DATE=20001208&amp;action=UPDATE&amp;creator=factset&amp;DOC_NAME=FAT:FMA_audit_SUMMARY.fat&amp;DISPLAY_STRING=Display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EBITDA&amp;VAR:CHGPERIOD=NA&amp;VAR:FQLFORMULA=FMA_EVAL_EBITDA&amp;VAR:CURRENCY=NA&amp;VAR:P=NA&amp;VAR:V=15.6","33532&amp;VAR:null=.html"}</definedName>
    <definedName name="_2285__FDSAUDITLINK__" localSheetId="1" hidden="1">{"fdsup://directions/FAT%20Viewer?VAR:PED=LTM&amp;VAR:AUDIT_MODE=SUMMARY&amp;VAR:PERIOD=FIXED&amp;VAR:AUDIT_ID=00000117&amp;VAR:DATE=20001207&amp;action=UPDATE&amp;creator=factset&amp;DOC_NAME=FAT:FMA_audit_SUMMARY.fat&amp;DISPLAY_STRING=Display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EBITDA&amp;VAR:CHGPERIOD=NA&amp;VAR:FQLFORMULA=FMA_EVAL_EBITDA&amp;VAR:CURRENCY=NA&amp;VAR:P=NA&amp;VAR:V=15.4","39460&amp;VAR:null=.html"}</definedName>
    <definedName name="_2285__FDSAUDITLINK__" hidden="1">{"fdsup://directions/FAT%20Viewer?VAR:PED=LTM&amp;VAR:AUDIT_MODE=SUMMARY&amp;VAR:PERIOD=FIXED&amp;VAR:AUDIT_ID=00000117&amp;VAR:DATE=20001207&amp;action=UPDATE&amp;creator=factset&amp;DOC_NAME=FAT:FMA_audit_SUMMARY.fat&amp;DISPLAY_STRING=Display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EBITDA&amp;VAR:CHGPERIOD=NA&amp;VAR:FQLFORMULA=FMA_EVAL_EBITDA&amp;VAR:CURRENCY=NA&amp;VAR:P=NA&amp;VAR:V=15.4","39460&amp;VAR:null=.html"}</definedName>
    <definedName name="_2286__FDSAUDITLINK__" localSheetId="1" hidden="1">{"fdsup://directions/FAT%20Viewer?VAR:PED=LTM&amp;VAR:AUDIT_MODE=SUMMARY&amp;VAR:PERIOD=FIXED&amp;VAR:AUDIT_ID=00000117&amp;VAR:DATE=20001206&amp;action=UPDATE&amp;creator=factset&amp;DOC_NAME=FAT:FMA_audit_SUMMARY.fat&amp;DISPLAY_STRING=Display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EBITDA&amp;VAR:CHGPERIOD=NA&amp;VAR:FQLFORMULA=FMA_EVAL_EBITDA&amp;VAR:CURRENCY=NA&amp;VAR:P=NA&amp;VAR:V=15.4","94534&amp;VAR:null=.html"}</definedName>
    <definedName name="_2286__FDSAUDITLINK__" hidden="1">{"fdsup://directions/FAT%20Viewer?VAR:PED=LTM&amp;VAR:AUDIT_MODE=SUMMARY&amp;VAR:PERIOD=FIXED&amp;VAR:AUDIT_ID=00000117&amp;VAR:DATE=20001206&amp;action=UPDATE&amp;creator=factset&amp;DOC_NAME=FAT:FMA_audit_SUMMARY.fat&amp;DISPLAY_STRING=Display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EBITDA&amp;VAR:CHGPERIOD=NA&amp;VAR:FQLFORMULA=FMA_EVAL_EBITDA&amp;VAR:CURRENCY=NA&amp;VAR:P=NA&amp;VAR:V=15.4","94534&amp;VAR:null=.html"}</definedName>
    <definedName name="_2287__FDSAUDITLINK__" localSheetId="1" hidden="1">{"fdsup://directions/FAT%20Viewer?VAR:PED=LTM&amp;VAR:AUDIT_MODE=SUMMARY&amp;VAR:PERIOD=FIXED&amp;VAR:AUDIT_ID=00000117&amp;VAR:DATE=20001205&amp;action=UPDATE&amp;creator=factset&amp;DOC_NAME=FAT:FMA_audit_SUMMARY.fat&amp;DISPLAY_STRING=Display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EBITDA&amp;VAR:CHGPERIOD=NA&amp;VAR:FQLFORMULA=FMA_EVAL_EBITDA&amp;VAR:CURRENCY=NA&amp;VAR:P=NA&amp;VAR:V=15.7","07702&amp;VAR:null=.html"}</definedName>
    <definedName name="_2287__FDSAUDITLINK__" hidden="1">{"fdsup://directions/FAT%20Viewer?VAR:PED=LTM&amp;VAR:AUDIT_MODE=SUMMARY&amp;VAR:PERIOD=FIXED&amp;VAR:AUDIT_ID=00000117&amp;VAR:DATE=20001205&amp;action=UPDATE&amp;creator=factset&amp;DOC_NAME=FAT:FMA_audit_SUMMARY.fat&amp;DISPLAY_STRING=Display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EBITDA&amp;VAR:CHGPERIOD=NA&amp;VAR:FQLFORMULA=FMA_EVAL_EBITDA&amp;VAR:CURRENCY=NA&amp;VAR:P=NA&amp;VAR:V=15.7","07702&amp;VAR:null=.html"}</definedName>
    <definedName name="_2288__FDSAUDITLINK__" localSheetId="1" hidden="1">{"fdsup://directions/FAT%20Viewer?VAR:PED=LTM&amp;VAR:AUDIT_MODE=SUMMARY&amp;VAR:PERIOD=FIXED&amp;VAR:AUDIT_ID=00000117&amp;VAR:DATE=20001204&amp;action=UPDATE&amp;creator=factset&amp;DOC_NAME=FAT:FMA_audit_SUMMARY.fat&amp;DISPLAY_STRING=Display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EBITDA&amp;VAR:CHGPERIOD=NA&amp;VAR:FQLFORMULA=FMA_EVAL_EBITDA&amp;VAR:CURRENCY=NA&amp;VAR:P=NA&amp;VAR:V=15.3","12119&amp;VAR:null=.html"}</definedName>
    <definedName name="_2288__FDSAUDITLINK__" hidden="1">{"fdsup://directions/FAT%20Viewer?VAR:PED=LTM&amp;VAR:AUDIT_MODE=SUMMARY&amp;VAR:PERIOD=FIXED&amp;VAR:AUDIT_ID=00000117&amp;VAR:DATE=20001204&amp;action=UPDATE&amp;creator=factset&amp;DOC_NAME=FAT:FMA_audit_SUMMARY.fat&amp;DISPLAY_STRING=Display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EBITDA&amp;VAR:CHGPERIOD=NA&amp;VAR:FQLFORMULA=FMA_EVAL_EBITDA&amp;VAR:CURRENCY=NA&amp;VAR:P=NA&amp;VAR:V=15.3","12119&amp;VAR:null=.html"}</definedName>
    <definedName name="_2289__FDSAUDITLINK__" localSheetId="1" hidden="1">{"fdsup://directions/FAT%20Viewer?VAR:PED=LTM&amp;VAR:AUDIT_MODE=SUMMARY&amp;VAR:PERIOD=FIXED&amp;VAR:AUDIT_ID=00000117&amp;VAR:DATE=20001201&amp;action=UPDATE&amp;creator=factset&amp;DOC_NAME=FAT:FMA_audit_SUMMARY.fat&amp;DISPLAY_STRING=Display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EBITDA&amp;VAR:CHGPERIOD=NA&amp;VAR:FQLFORMULA=FMA_EVAL_EBITDA&amp;VAR:CURRENCY=NA&amp;VAR:P=NA&amp;VAR:V=15.2","00344&amp;VAR:null=.html"}</definedName>
    <definedName name="_2289__FDSAUDITLINK__" hidden="1">{"fdsup://directions/FAT%20Viewer?VAR:PED=LTM&amp;VAR:AUDIT_MODE=SUMMARY&amp;VAR:PERIOD=FIXED&amp;VAR:AUDIT_ID=00000117&amp;VAR:DATE=20001201&amp;action=UPDATE&amp;creator=factset&amp;DOC_NAME=FAT:FMA_audit_SUMMARY.fat&amp;DISPLAY_STRING=Display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EBITDA&amp;VAR:CHGPERIOD=NA&amp;VAR:FQLFORMULA=FMA_EVAL_EBITDA&amp;VAR:CURRENCY=NA&amp;VAR:P=NA&amp;VAR:V=15.2","00344&amp;VAR:null=.html"}</definedName>
    <definedName name="_229__FDSAUDITLINK__" localSheetId="1" hidden="1">{"fdsup://directions/FAT%20Viewer?VAR:PED=LTM&amp;VAR:AUDIT_MODE=SUMMARY&amp;VAR:PERIOD=FIXED&amp;VAR:AUDIT_ID=00000117&amp;VAR:DATE=20090213&amp;action=UPDATE&amp;creator=factset&amp;DOC_NAME=FAT:FMA_audit_SUMMARY.fat&amp;DISPLAY_STRING=Display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EBITDA&amp;VAR:CHGPERIOD=NA&amp;VAR:FQLFORMULA=FMA_EVAL_EBITDA&amp;VAR:CURRENCY=NA&amp;VAR:P=NA&amp;VAR:V=7.72","0115&amp;VAR:null=.html"}</definedName>
    <definedName name="_229__FDSAUDITLINK__" hidden="1">{"fdsup://directions/FAT%20Viewer?VAR:PED=LTM&amp;VAR:AUDIT_MODE=SUMMARY&amp;VAR:PERIOD=FIXED&amp;VAR:AUDIT_ID=00000117&amp;VAR:DATE=20090213&amp;action=UPDATE&amp;creator=factset&amp;DOC_NAME=FAT:FMA_audit_SUMMARY.fat&amp;DISPLAY_STRING=Display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EBITDA&amp;VAR:CHGPERIOD=NA&amp;VAR:FQLFORMULA=FMA_EVAL_EBITDA&amp;VAR:CURRENCY=NA&amp;VAR:P=NA&amp;VAR:V=7.72","0115&amp;VAR:null=.html"}</definedName>
    <definedName name="_2290__FDSAUDITLINK__" localSheetId="1" hidden="1">{"fdsup://directions/FAT%20Viewer?VAR:PED=LTM&amp;VAR:AUDIT_MODE=SUMMARY&amp;VAR:PERIOD=FIXED&amp;VAR:AUDIT_ID=00000117&amp;VAR:DATE=20001130&amp;action=UPDATE&amp;creator=factset&amp;DOC_NAME=FAT:FMA_audit_SUMMARY.fat&amp;DISPLAY_STRING=Display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EBITDA&amp;VAR:CHGPERIOD=NA&amp;VAR:FQLFORMULA=FMA_EVAL_EBITDA&amp;VAR:CURRENCY=NA&amp;VAR:P=NA&amp;VAR:V=15.2","01083&amp;VAR:null=.html"}</definedName>
    <definedName name="_2290__FDSAUDITLINK__" hidden="1">{"fdsup://directions/FAT%20Viewer?VAR:PED=LTM&amp;VAR:AUDIT_MODE=SUMMARY&amp;VAR:PERIOD=FIXED&amp;VAR:AUDIT_ID=00000117&amp;VAR:DATE=20001130&amp;action=UPDATE&amp;creator=factset&amp;DOC_NAME=FAT:FMA_audit_SUMMARY.fat&amp;DISPLAY_STRING=Display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EBITDA&amp;VAR:CHGPERIOD=NA&amp;VAR:FQLFORMULA=FMA_EVAL_EBITDA&amp;VAR:CURRENCY=NA&amp;VAR:P=NA&amp;VAR:V=15.2","01083&amp;VAR:null=.html"}</definedName>
    <definedName name="_2291__FDSAUDITLINK__" localSheetId="1" hidden="1">{"fdsup://directions/FAT%20Viewer?VAR:PED=LTM&amp;VAR:AUDIT_MODE=SUMMARY&amp;VAR:PERIOD=FIXED&amp;VAR:AUDIT_ID=00000117&amp;VAR:DATE=20001129&amp;action=UPDATE&amp;creator=factset&amp;DOC_NAME=FAT:FMA_audit_SUMMARY.fat&amp;DISPLAY_STRING=Display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EBITDA&amp;VAR:CHGPERIOD=NA&amp;VAR:FQLFORMULA=FMA_EVAL_EBITDA&amp;VAR:CURRENCY=NA&amp;VAR:P=NA&amp;VAR:V=15.4","46655&amp;VAR:null=.html"}</definedName>
    <definedName name="_2291__FDSAUDITLINK__" hidden="1">{"fdsup://directions/FAT%20Viewer?VAR:PED=LTM&amp;VAR:AUDIT_MODE=SUMMARY&amp;VAR:PERIOD=FIXED&amp;VAR:AUDIT_ID=00000117&amp;VAR:DATE=20001129&amp;action=UPDATE&amp;creator=factset&amp;DOC_NAME=FAT:FMA_audit_SUMMARY.fat&amp;DISPLAY_STRING=Display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EBITDA&amp;VAR:CHGPERIOD=NA&amp;VAR:FQLFORMULA=FMA_EVAL_EBITDA&amp;VAR:CURRENCY=NA&amp;VAR:P=NA&amp;VAR:V=15.4","46655&amp;VAR:null=.html"}</definedName>
    <definedName name="_2292__FDSAUDITLINK__" localSheetId="1" hidden="1">{"fdsup://directions/FAT%20Viewer?VAR:PED=LTM&amp;VAR:AUDIT_MODE=SUMMARY&amp;VAR:PERIOD=FIXED&amp;VAR:AUDIT_ID=00000117&amp;VAR:DATE=20001128&amp;action=UPDATE&amp;creator=factset&amp;DOC_NAME=FAT:FMA_audit_SUMMARY.fat&amp;DISPLAY_STRING=Display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EBITDA&amp;VAR:CHGPERIOD=NA&amp;VAR:FQLFORMULA=FMA_EVAL_EBITDA&amp;VAR:CURRENCY=NA&amp;VAR:P=NA&amp;VAR:V=15.4","14628&amp;VAR:null=.html"}</definedName>
    <definedName name="_2292__FDSAUDITLINK__" hidden="1">{"fdsup://directions/FAT%20Viewer?VAR:PED=LTM&amp;VAR:AUDIT_MODE=SUMMARY&amp;VAR:PERIOD=FIXED&amp;VAR:AUDIT_ID=00000117&amp;VAR:DATE=20001128&amp;action=UPDATE&amp;creator=factset&amp;DOC_NAME=FAT:FMA_audit_SUMMARY.fat&amp;DISPLAY_STRING=Display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EBITDA&amp;VAR:CHGPERIOD=NA&amp;VAR:FQLFORMULA=FMA_EVAL_EBITDA&amp;VAR:CURRENCY=NA&amp;VAR:P=NA&amp;VAR:V=15.4","14628&amp;VAR:null=.html"}</definedName>
    <definedName name="_2293__FDSAUDITLINK__" localSheetId="1" hidden="1">{"fdsup://directions/FAT%20Viewer?VAR:PED=LTM&amp;VAR:AUDIT_MODE=SUMMARY&amp;VAR:PERIOD=FIXED&amp;VAR:AUDIT_ID=00000117&amp;VAR:DATE=20001127&amp;action=UPDATE&amp;creator=factset&amp;DOC_NAME=FAT:FMA_audit_SUMMARY.fat&amp;DISPLAY_STRING=Display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EBITDA&amp;VAR:CHGPERIOD=NA&amp;VAR:FQLFORMULA=FMA_EVAL_EBITDA&amp;VAR:CURRENCY=NA&amp;VAR:P=NA&amp;VAR:V=15.5","47543&amp;VAR:null=.html"}</definedName>
    <definedName name="_2293__FDSAUDITLINK__" hidden="1">{"fdsup://directions/FAT%20Viewer?VAR:PED=LTM&amp;VAR:AUDIT_MODE=SUMMARY&amp;VAR:PERIOD=FIXED&amp;VAR:AUDIT_ID=00000117&amp;VAR:DATE=20001127&amp;action=UPDATE&amp;creator=factset&amp;DOC_NAME=FAT:FMA_audit_SUMMARY.fat&amp;DISPLAY_STRING=Display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EBITDA&amp;VAR:CHGPERIOD=NA&amp;VAR:FQLFORMULA=FMA_EVAL_EBITDA&amp;VAR:CURRENCY=NA&amp;VAR:P=NA&amp;VAR:V=15.5","47543&amp;VAR:null=.html"}</definedName>
    <definedName name="_2294__FDSAUDITLINK__" localSheetId="1" hidden="1">{"fdsup://directions/FAT%20Viewer?VAR:PED=LTM&amp;VAR:AUDIT_MODE=SUMMARY&amp;VAR:PERIOD=FIXED&amp;VAR:AUDIT_ID=00000117&amp;VAR:DATE=20001124&amp;action=UPDATE&amp;creator=factset&amp;DOC_NAME=FAT:FMA_audit_SUMMARY.fat&amp;DISPLAY_STRING=Display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EBITDA&amp;VAR:CHGPERIOD=NA&amp;VAR:FQLFORMULA=FMA_EVAL_EBITDA&amp;VAR:CURRENCY=NA&amp;VAR:P=NA&amp;VAR:V=15.5","08738&amp;VAR:null=.html"}</definedName>
    <definedName name="_2294__FDSAUDITLINK__" hidden="1">{"fdsup://directions/FAT%20Viewer?VAR:PED=LTM&amp;VAR:AUDIT_MODE=SUMMARY&amp;VAR:PERIOD=FIXED&amp;VAR:AUDIT_ID=00000117&amp;VAR:DATE=20001124&amp;action=UPDATE&amp;creator=factset&amp;DOC_NAME=FAT:FMA_audit_SUMMARY.fat&amp;DISPLAY_STRING=Display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EBITDA&amp;VAR:CHGPERIOD=NA&amp;VAR:FQLFORMULA=FMA_EVAL_EBITDA&amp;VAR:CURRENCY=NA&amp;VAR:P=NA&amp;VAR:V=15.5","08738&amp;VAR:null=.html"}</definedName>
    <definedName name="_2295__FDSAUDITLINK__" localSheetId="1" hidden="1">{"fdsup://directions/FAT%20Viewer?VAR:PED=LTM&amp;VAR:AUDIT_MODE=SUMMARY&amp;VAR:PERIOD=FIXED&amp;VAR:AUDIT_ID=00000117&amp;VAR:DATE=20001122&amp;action=UPDATE&amp;creator=factset&amp;DOC_NAME=FAT:FMA_audit_SUMMARY.fat&amp;DISPLAY_STRING=Display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EBITDA&amp;VAR:CHGPERIOD=NA&amp;VAR:FQLFORMULA=FMA_EVAL_EBITDA&amp;VAR:CURRENCY=NA&amp;VAR:P=NA&amp;VAR:V=15.3","40559&amp;VAR:null=.html"}</definedName>
    <definedName name="_2295__FDSAUDITLINK__" hidden="1">{"fdsup://directions/FAT%20Viewer?VAR:PED=LTM&amp;VAR:AUDIT_MODE=SUMMARY&amp;VAR:PERIOD=FIXED&amp;VAR:AUDIT_ID=00000117&amp;VAR:DATE=20001122&amp;action=UPDATE&amp;creator=factset&amp;DOC_NAME=FAT:FMA_audit_SUMMARY.fat&amp;DISPLAY_STRING=Display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EBITDA&amp;VAR:CHGPERIOD=NA&amp;VAR:FQLFORMULA=FMA_EVAL_EBITDA&amp;VAR:CURRENCY=NA&amp;VAR:P=NA&amp;VAR:V=15.3","40559&amp;VAR:null=.html"}</definedName>
    <definedName name="_2296__FDSAUDITLINK__" localSheetId="1" hidden="1">{"fdsup://directions/FAT%20Viewer?VAR:PED=LTM&amp;VAR:AUDIT_MODE=SUMMARY&amp;VAR:PERIOD=FIXED&amp;VAR:AUDIT_ID=00000117&amp;VAR:DATE=20001121&amp;action=UPDATE&amp;creator=factset&amp;DOC_NAME=FAT:FMA_audit_SUMMARY.fat&amp;DISPLAY_STRING=Display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EBITDA&amp;VAR:CHGPERIOD=NA&amp;VAR:FQLFORMULA=FMA_EVAL_EBITDA&amp;VAR:CURRENCY=NA&amp;VAR:P=NA&amp;VAR:V=15.5","03508&amp;VAR:null=.html"}</definedName>
    <definedName name="_2296__FDSAUDITLINK__" hidden="1">{"fdsup://directions/FAT%20Viewer?VAR:PED=LTM&amp;VAR:AUDIT_MODE=SUMMARY&amp;VAR:PERIOD=FIXED&amp;VAR:AUDIT_ID=00000117&amp;VAR:DATE=20001121&amp;action=UPDATE&amp;creator=factset&amp;DOC_NAME=FAT:FMA_audit_SUMMARY.fat&amp;DISPLAY_STRING=Display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EBITDA&amp;VAR:CHGPERIOD=NA&amp;VAR:FQLFORMULA=FMA_EVAL_EBITDA&amp;VAR:CURRENCY=NA&amp;VAR:P=NA&amp;VAR:V=15.5","03508&amp;VAR:null=.html"}</definedName>
    <definedName name="_2297__FDSAUDITLINK__" localSheetId="1" hidden="1">{"fdsup://directions/FAT%20Viewer?VAR:PED=LTM&amp;VAR:AUDIT_MODE=SUMMARY&amp;VAR:PERIOD=FIXED&amp;VAR:AUDIT_ID=00000117&amp;VAR:DATE=20001120&amp;action=UPDATE&amp;creator=factset&amp;DOC_NAME=FAT:FMA_audit_SUMMARY.fat&amp;DISPLAY_STRING=Display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EBITDA&amp;VAR:CHGPERIOD=NA&amp;VAR:FQLFORMULA=FMA_EVAL_EBITDA&amp;VAR:CURRENCY=NA&amp;VAR:P=NA&amp;VAR:V=15.4","57329&amp;VAR:null=.html"}</definedName>
    <definedName name="_2297__FDSAUDITLINK__" hidden="1">{"fdsup://directions/FAT%20Viewer?VAR:PED=LTM&amp;VAR:AUDIT_MODE=SUMMARY&amp;VAR:PERIOD=FIXED&amp;VAR:AUDIT_ID=00000117&amp;VAR:DATE=20001120&amp;action=UPDATE&amp;creator=factset&amp;DOC_NAME=FAT:FMA_audit_SUMMARY.fat&amp;DISPLAY_STRING=Display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EBITDA&amp;VAR:CHGPERIOD=NA&amp;VAR:FQLFORMULA=FMA_EVAL_EBITDA&amp;VAR:CURRENCY=NA&amp;VAR:P=NA&amp;VAR:V=15.4","57329&amp;VAR:null=.html"}</definedName>
    <definedName name="_2298__FDSAUDITLINK__" localSheetId="1" hidden="1">{"fdsup://directions/FAT%20Viewer?VAR:PED=LTM&amp;VAR:AUDIT_MODE=SUMMARY&amp;VAR:PERIOD=FIXED&amp;VAR:AUDIT_ID=00000117&amp;VAR:DATE=20001117&amp;action=UPDATE&amp;creator=factset&amp;DOC_NAME=FAT:FMA_audit_SUMMARY.fat&amp;DISPLAY_STRING=Display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EBITDA&amp;VAR:CHGPERIOD=NA&amp;VAR:FQLFORMULA=FMA_EVAL_EBITDA&amp;VAR:CURRENCY=NA&amp;VAR:P=NA&amp;VAR:V=15.6","68986&amp;VAR:null=.html"}</definedName>
    <definedName name="_2298__FDSAUDITLINK__" hidden="1">{"fdsup://directions/FAT%20Viewer?VAR:PED=LTM&amp;VAR:AUDIT_MODE=SUMMARY&amp;VAR:PERIOD=FIXED&amp;VAR:AUDIT_ID=00000117&amp;VAR:DATE=20001117&amp;action=UPDATE&amp;creator=factset&amp;DOC_NAME=FAT:FMA_audit_SUMMARY.fat&amp;DISPLAY_STRING=Display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EBITDA&amp;VAR:CHGPERIOD=NA&amp;VAR:FQLFORMULA=FMA_EVAL_EBITDA&amp;VAR:CURRENCY=NA&amp;VAR:P=NA&amp;VAR:V=15.6","68986&amp;VAR:null=.html"}</definedName>
    <definedName name="_2299__FDSAUDITLINK__" localSheetId="1" hidden="1">{"fdsup://directions/FAT%20Viewer?VAR:PED=LTM&amp;VAR:AUDIT_MODE=SUMMARY&amp;VAR:PERIOD=FIXED&amp;VAR:AUDIT_ID=00000117&amp;VAR:DATE=20001116&amp;action=UPDATE&amp;creator=factset&amp;DOC_NAME=FAT:FMA_audit_SUMMARY.fat&amp;DISPLAY_STRING=Display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EBITDA&amp;VAR:CHGPERIOD=NA&amp;VAR:FQLFORMULA=FMA_EVAL_EBITDA&amp;VAR:CURRENCY=NA&amp;VAR:P=NA&amp;VAR:V=15.6","93030&amp;VAR:null=.html"}</definedName>
    <definedName name="_2299__FDSAUDITLINK__" hidden="1">{"fdsup://directions/FAT%20Viewer?VAR:PED=LTM&amp;VAR:AUDIT_MODE=SUMMARY&amp;VAR:PERIOD=FIXED&amp;VAR:AUDIT_ID=00000117&amp;VAR:DATE=20001116&amp;action=UPDATE&amp;creator=factset&amp;DOC_NAME=FAT:FMA_audit_SUMMARY.fat&amp;DISPLAY_STRING=Display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EBITDA&amp;VAR:CHGPERIOD=NA&amp;VAR:FQLFORMULA=FMA_EVAL_EBITDA&amp;VAR:CURRENCY=NA&amp;VAR:P=NA&amp;VAR:V=15.6","93030&amp;VAR:null=.html"}</definedName>
    <definedName name="_23__FDSAUDITLINK__" localSheetId="1"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9"}</definedName>
    <definedName name="_23__FDSAUDITLINK__"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9"}</definedName>
    <definedName name="_230__FDSAUDITLINK__" localSheetId="1" hidden="1">{"fdsup://directions/FAT%20Viewer?VAR:PED=LTM&amp;VAR:AUDIT_MODE=SUMMARY&amp;VAR:PERIOD=FIXED&amp;VAR:AUDIT_ID=00000117&amp;VAR:DATE=20090212&amp;action=UPDATE&amp;creator=factset&amp;DOC_NAME=FAT:FMA_audit_SUMMARY.fat&amp;DISPLAY_STRING=Display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EBITDA&amp;VAR:CHGPERIOD=NA&amp;VAR:FQLFORMULA=FMA_EVAL_EBITDA&amp;VAR:CURRENCY=NA&amp;VAR:P=NA&amp;VAR:V=6.94","1501&amp;VAR:null=.html"}</definedName>
    <definedName name="_230__FDSAUDITLINK__" hidden="1">{"fdsup://directions/FAT%20Viewer?VAR:PED=LTM&amp;VAR:AUDIT_MODE=SUMMARY&amp;VAR:PERIOD=FIXED&amp;VAR:AUDIT_ID=00000117&amp;VAR:DATE=20090212&amp;action=UPDATE&amp;creator=factset&amp;DOC_NAME=FAT:FMA_audit_SUMMARY.fat&amp;DISPLAY_STRING=Display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EBITDA&amp;VAR:CHGPERIOD=NA&amp;VAR:FQLFORMULA=FMA_EVAL_EBITDA&amp;VAR:CURRENCY=NA&amp;VAR:P=NA&amp;VAR:V=6.94","1501&amp;VAR:null=.html"}</definedName>
    <definedName name="_2300__FDSAUDITLINK__" localSheetId="1" hidden="1">{"fdsup://directions/FAT%20Viewer?VAR:PED=LTM&amp;VAR:AUDIT_MODE=SUMMARY&amp;VAR:PERIOD=FIXED&amp;VAR:AUDIT_ID=00000117&amp;VAR:DATE=20001115&amp;action=UPDATE&amp;creator=factset&amp;DOC_NAME=FAT:FMA_audit_SUMMARY.fat&amp;DISPLAY_STRING=Display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EBITDA&amp;VAR:CHGPERIOD=NA&amp;VAR:FQLFORMULA=FMA_EVAL_EBITDA&amp;VAR:CURRENCY=NA&amp;VAR:P=NA&amp;VAR:V=15.8","50547&amp;VAR:null=.html"}</definedName>
    <definedName name="_2300__FDSAUDITLINK__" hidden="1">{"fdsup://directions/FAT%20Viewer?VAR:PED=LTM&amp;VAR:AUDIT_MODE=SUMMARY&amp;VAR:PERIOD=FIXED&amp;VAR:AUDIT_ID=00000117&amp;VAR:DATE=20001115&amp;action=UPDATE&amp;creator=factset&amp;DOC_NAME=FAT:FMA_audit_SUMMARY.fat&amp;DISPLAY_STRING=Display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EBITDA&amp;VAR:CHGPERIOD=NA&amp;VAR:FQLFORMULA=FMA_EVAL_EBITDA&amp;VAR:CURRENCY=NA&amp;VAR:P=NA&amp;VAR:V=15.8","50547&amp;VAR:null=.html"}</definedName>
    <definedName name="_2301__FDSAUDITLINK__" localSheetId="1" hidden="1">{"fdsup://directions/FAT%20Viewer?VAR:PED=LTM&amp;VAR:AUDIT_MODE=SUMMARY&amp;VAR:PERIOD=FIXED&amp;VAR:AUDIT_ID=00000117&amp;VAR:DATE=20001114&amp;action=UPDATE&amp;creator=factset&amp;DOC_NAME=FAT:FMA_audit_SUMMARY.fat&amp;DISPLAY_STRING=Display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EBITDA&amp;VAR:CHGPERIOD=NA&amp;VAR:FQLFORMULA=FMA_EVAL_EBITDA&amp;VAR:CURRENCY=NA&amp;VAR:P=NA&amp;VAR:V=15.7","73506&amp;VAR:null=.html"}</definedName>
    <definedName name="_2301__FDSAUDITLINK__" hidden="1">{"fdsup://directions/FAT%20Viewer?VAR:PED=LTM&amp;VAR:AUDIT_MODE=SUMMARY&amp;VAR:PERIOD=FIXED&amp;VAR:AUDIT_ID=00000117&amp;VAR:DATE=20001114&amp;action=UPDATE&amp;creator=factset&amp;DOC_NAME=FAT:FMA_audit_SUMMARY.fat&amp;DISPLAY_STRING=Display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EBITDA&amp;VAR:CHGPERIOD=NA&amp;VAR:FQLFORMULA=FMA_EVAL_EBITDA&amp;VAR:CURRENCY=NA&amp;VAR:P=NA&amp;VAR:V=15.7","73506&amp;VAR:null=.html"}</definedName>
    <definedName name="_2302__FDSAUDITLINK__" localSheetId="1" hidden="1">{"fdsup://directions/FAT%20Viewer?VAR:PED=LTM&amp;VAR:AUDIT_MODE=SUMMARY&amp;VAR:PERIOD=FIXED&amp;VAR:AUDIT_ID=00000117&amp;VAR:DATE=20001113&amp;action=UPDATE&amp;creator=factset&amp;DOC_NAME=FAT:FMA_audit_SUMMARY.fat&amp;DISPLAY_STRING=Display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EBITDA&amp;VAR:CHGPERIOD=NA&amp;VAR:FQLFORMULA=FMA_EVAL_EBITDA&amp;VAR:CURRENCY=NA&amp;VAR:P=NA&amp;VAR:V=15.4","95793&amp;VAR:null=.html"}</definedName>
    <definedName name="_2302__FDSAUDITLINK__" hidden="1">{"fdsup://directions/FAT%20Viewer?VAR:PED=LTM&amp;VAR:AUDIT_MODE=SUMMARY&amp;VAR:PERIOD=FIXED&amp;VAR:AUDIT_ID=00000117&amp;VAR:DATE=20001113&amp;action=UPDATE&amp;creator=factset&amp;DOC_NAME=FAT:FMA_audit_SUMMARY.fat&amp;DISPLAY_STRING=Display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EBITDA&amp;VAR:CHGPERIOD=NA&amp;VAR:FQLFORMULA=FMA_EVAL_EBITDA&amp;VAR:CURRENCY=NA&amp;VAR:P=NA&amp;VAR:V=15.4","95793&amp;VAR:null=.html"}</definedName>
    <definedName name="_2303__FDSAUDITLINK__" localSheetId="1" hidden="1">{"fdsup://directions/FAT%20Viewer?VAR:PED=LTM&amp;VAR:AUDIT_MODE=SUMMARY&amp;VAR:PERIOD=FIXED&amp;VAR:AUDIT_ID=00000117&amp;VAR:DATE=20001110&amp;action=UPDATE&amp;creator=factset&amp;DOC_NAME=FAT:FMA_audit_SUMMARY.fat&amp;DISPLAY_STRING=Display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EBITDA&amp;VAR:CHGPERIOD=NA&amp;VAR:FQLFORMULA=FMA_EVAL_EBITDA&amp;VAR:CURRENCY=NA&amp;VAR:P=NA&amp;VAR:V=16.5","76994&amp;VAR:null=.html"}</definedName>
    <definedName name="_2303__FDSAUDITLINK__" hidden="1">{"fdsup://directions/FAT%20Viewer?VAR:PED=LTM&amp;VAR:AUDIT_MODE=SUMMARY&amp;VAR:PERIOD=FIXED&amp;VAR:AUDIT_ID=00000117&amp;VAR:DATE=20001110&amp;action=UPDATE&amp;creator=factset&amp;DOC_NAME=FAT:FMA_audit_SUMMARY.fat&amp;DISPLAY_STRING=Display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EBITDA&amp;VAR:CHGPERIOD=NA&amp;VAR:FQLFORMULA=FMA_EVAL_EBITDA&amp;VAR:CURRENCY=NA&amp;VAR:P=NA&amp;VAR:V=16.5","76994&amp;VAR:null=.html"}</definedName>
    <definedName name="_2304__FDSAUDITLINK__" localSheetId="1" hidden="1">{"fdsup://directions/FAT%20Viewer?VAR:PED=LTM&amp;VAR:AUDIT_MODE=SUMMARY&amp;VAR:PERIOD=FIXED&amp;VAR:AUDIT_ID=00000117&amp;VAR:DATE=20001109&amp;action=UPDATE&amp;creator=factset&amp;DOC_NAME=FAT:FMA_audit_SUMMARY.fat&amp;DISPLAY_STRING=Display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EBITDA&amp;VAR:CHGPERIOD=NA&amp;VAR:FQLFORMULA=FMA_EVAL_EBITDA&amp;VAR:CURRENCY=NA&amp;VAR:P=NA&amp;VAR:V=16.8","63905&amp;VAR:null=.html"}</definedName>
    <definedName name="_2304__FDSAUDITLINK__" hidden="1">{"fdsup://directions/FAT%20Viewer?VAR:PED=LTM&amp;VAR:AUDIT_MODE=SUMMARY&amp;VAR:PERIOD=FIXED&amp;VAR:AUDIT_ID=00000117&amp;VAR:DATE=20001109&amp;action=UPDATE&amp;creator=factset&amp;DOC_NAME=FAT:FMA_audit_SUMMARY.fat&amp;DISPLAY_STRING=Display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EBITDA&amp;VAR:CHGPERIOD=NA&amp;VAR:FQLFORMULA=FMA_EVAL_EBITDA&amp;VAR:CURRENCY=NA&amp;VAR:P=NA&amp;VAR:V=16.8","63905&amp;VAR:null=.html"}</definedName>
    <definedName name="_2305__FDSAUDITLINK__" localSheetId="1" hidden="1">{"fdsup://directions/FAT%20Viewer?VAR:PED=LTM&amp;VAR:AUDIT_MODE=SUMMARY&amp;VAR:PERIOD=FIXED&amp;VAR:AUDIT_ID=00000117&amp;VAR:DATE=20001108&amp;action=UPDATE&amp;creator=factset&amp;DOC_NAME=FAT:FMA_audit_SUMMARY.fat&amp;DISPLAY_STRING=Display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EBITDA&amp;VAR:CHGPERIOD=NA&amp;VAR:FQLFORMULA=FMA_EVAL_EBITDA&amp;VAR:CURRENCY=NA&amp;VAR:P=NA&amp;VAR:V=16.9","31292&amp;VAR:null=.html"}</definedName>
    <definedName name="_2305__FDSAUDITLINK__" hidden="1">{"fdsup://directions/FAT%20Viewer?VAR:PED=LTM&amp;VAR:AUDIT_MODE=SUMMARY&amp;VAR:PERIOD=FIXED&amp;VAR:AUDIT_ID=00000117&amp;VAR:DATE=20001108&amp;action=UPDATE&amp;creator=factset&amp;DOC_NAME=FAT:FMA_audit_SUMMARY.fat&amp;DISPLAY_STRING=Display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EBITDA&amp;VAR:CHGPERIOD=NA&amp;VAR:FQLFORMULA=FMA_EVAL_EBITDA&amp;VAR:CURRENCY=NA&amp;VAR:P=NA&amp;VAR:V=16.9","31292&amp;VAR:null=.html"}</definedName>
    <definedName name="_2306__FDSAUDITLINK__" localSheetId="1" hidden="1">{"fdsup://directions/FAT%20Viewer?VAR:PED=LTM&amp;VAR:AUDIT_MODE=SUMMARY&amp;VAR:PERIOD=FIXED&amp;VAR:AUDIT_ID=00000117&amp;VAR:DATE=20001107&amp;action=UPDATE&amp;creator=factset&amp;DOC_NAME=FAT:FMA_audit_SUMMARY.fat&amp;DISPLAY_STRING=Display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EBITDA&amp;VAR:CHGPERIOD=NA&amp;VAR:FQLFORMULA=FMA_EVAL_EBITDA&amp;VAR:CURRENCY=NA&amp;VAR:P=NA&amp;VAR:V=17.1","28222&amp;VAR:null=.html"}</definedName>
    <definedName name="_2306__FDSAUDITLINK__" hidden="1">{"fdsup://directions/FAT%20Viewer?VAR:PED=LTM&amp;VAR:AUDIT_MODE=SUMMARY&amp;VAR:PERIOD=FIXED&amp;VAR:AUDIT_ID=00000117&amp;VAR:DATE=20001107&amp;action=UPDATE&amp;creator=factset&amp;DOC_NAME=FAT:FMA_audit_SUMMARY.fat&amp;DISPLAY_STRING=Display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EBITDA&amp;VAR:CHGPERIOD=NA&amp;VAR:FQLFORMULA=FMA_EVAL_EBITDA&amp;VAR:CURRENCY=NA&amp;VAR:P=NA&amp;VAR:V=17.1","28222&amp;VAR:null=.html"}</definedName>
    <definedName name="_2307__FDSAUDITLINK__" localSheetId="1" hidden="1">{"fdsup://directions/FAT%20Viewer?VAR:PED=LTM&amp;VAR:AUDIT_MODE=SUMMARY&amp;VAR:PERIOD=FIXED&amp;VAR:AUDIT_ID=00000117&amp;VAR:DATE=20001106&amp;action=UPDATE&amp;creator=factset&amp;DOC_NAME=FAT:FMA_audit_SUMMARY.fat&amp;DISPLAY_STRING=Display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EBITDA&amp;VAR:CHGPERIOD=NA&amp;VAR:FQLFORMULA=FMA_EVAL_EBITDA&amp;VAR:CURRENCY=NA&amp;VAR:P=NA&amp;VAR:V=17.1","48867&amp;VAR:null=.html"}</definedName>
    <definedName name="_2307__FDSAUDITLINK__" hidden="1">{"fdsup://directions/FAT%20Viewer?VAR:PED=LTM&amp;VAR:AUDIT_MODE=SUMMARY&amp;VAR:PERIOD=FIXED&amp;VAR:AUDIT_ID=00000117&amp;VAR:DATE=20001106&amp;action=UPDATE&amp;creator=factset&amp;DOC_NAME=FAT:FMA_audit_SUMMARY.fat&amp;DISPLAY_STRING=Display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EBITDA&amp;VAR:CHGPERIOD=NA&amp;VAR:FQLFORMULA=FMA_EVAL_EBITDA&amp;VAR:CURRENCY=NA&amp;VAR:P=NA&amp;VAR:V=17.1","48867&amp;VAR:null=.html"}</definedName>
    <definedName name="_2308__FDSAUDITLINK__" localSheetId="1" hidden="1">{"fdsup://directions/FAT%20Viewer?VAR:PED=LTM&amp;VAR:AUDIT_MODE=SUMMARY&amp;VAR:PERIOD=FIXED&amp;VAR:AUDIT_ID=00000117&amp;VAR:DATE=20001103&amp;action=UPDATE&amp;creator=factset&amp;DOC_NAME=FAT:FMA_audit_SUMMARY.fat&amp;DISPLAY_STRING=Display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EBITDA&amp;VAR:CHGPERIOD=NA&amp;VAR:FQLFORMULA=FMA_EVAL_EBITDA&amp;VAR:CURRENCY=NA&amp;VAR:P=NA&amp;VAR:V=17.1","30110&amp;VAR:null=.html"}</definedName>
    <definedName name="_2308__FDSAUDITLINK__" hidden="1">{"fdsup://directions/FAT%20Viewer?VAR:PED=LTM&amp;VAR:AUDIT_MODE=SUMMARY&amp;VAR:PERIOD=FIXED&amp;VAR:AUDIT_ID=00000117&amp;VAR:DATE=20001103&amp;action=UPDATE&amp;creator=factset&amp;DOC_NAME=FAT:FMA_audit_SUMMARY.fat&amp;DISPLAY_STRING=Display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EBITDA&amp;VAR:CHGPERIOD=NA&amp;VAR:FQLFORMULA=FMA_EVAL_EBITDA&amp;VAR:CURRENCY=NA&amp;VAR:P=NA&amp;VAR:V=17.1","30110&amp;VAR:null=.html"}</definedName>
    <definedName name="_2309__FDSAUDITLINK__" localSheetId="1" hidden="1">{"fdsup://directions/FAT%20Viewer?VAR:PED=LTM&amp;VAR:AUDIT_MODE=SUMMARY&amp;VAR:PERIOD=FIXED&amp;VAR:AUDIT_ID=00000117&amp;VAR:DATE=20001102&amp;action=UPDATE&amp;creator=factset&amp;DOC_NAME=FAT:FMA_audit_SUMMARY.fat&amp;DISPLAY_STRING=Display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EBITDA&amp;VAR:CHGPERIOD=NA&amp;VAR:FQLFORMULA=FMA_EVAL_EBITDA&amp;VAR:CURRENCY=NA&amp;VAR:P=NA&amp;VAR:V=17.1","19250&amp;VAR:null=.html"}</definedName>
    <definedName name="_2309__FDSAUDITLINK__" hidden="1">{"fdsup://directions/FAT%20Viewer?VAR:PED=LTM&amp;VAR:AUDIT_MODE=SUMMARY&amp;VAR:PERIOD=FIXED&amp;VAR:AUDIT_ID=00000117&amp;VAR:DATE=20001102&amp;action=UPDATE&amp;creator=factset&amp;DOC_NAME=FAT:FMA_audit_SUMMARY.fat&amp;DISPLAY_STRING=Display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EBITDA&amp;VAR:CHGPERIOD=NA&amp;VAR:FQLFORMULA=FMA_EVAL_EBITDA&amp;VAR:CURRENCY=NA&amp;VAR:P=NA&amp;VAR:V=17.1","19250&amp;VAR:null=.html"}</definedName>
    <definedName name="_231__FDSAUDITLINK__" localSheetId="1" hidden="1">{"fdsup://directions/FAT%20Viewer?VAR:PED=LTM&amp;VAR:AUDIT_MODE=SUMMARY&amp;VAR:PERIOD=FIXED&amp;VAR:AUDIT_ID=00000117&amp;VAR:DATE=20090211&amp;action=UPDATE&amp;creator=factset&amp;DOC_NAME=FAT:FMA_audit_SUMMARY.fat&amp;DISPLAY_STRING=Display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EBITDA&amp;VAR:CHGPERIOD=NA&amp;VAR:FQLFORMULA=FMA_EVAL_EBITDA&amp;VAR:CURRENCY=NA&amp;VAR:P=NA&amp;VAR:V=6.92","6221&amp;VAR:null=.html"}</definedName>
    <definedName name="_231__FDSAUDITLINK__" hidden="1">{"fdsup://directions/FAT%20Viewer?VAR:PED=LTM&amp;VAR:AUDIT_MODE=SUMMARY&amp;VAR:PERIOD=FIXED&amp;VAR:AUDIT_ID=00000117&amp;VAR:DATE=20090211&amp;action=UPDATE&amp;creator=factset&amp;DOC_NAME=FAT:FMA_audit_SUMMARY.fat&amp;DISPLAY_STRING=Display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EBITDA&amp;VAR:CHGPERIOD=NA&amp;VAR:FQLFORMULA=FMA_EVAL_EBITDA&amp;VAR:CURRENCY=NA&amp;VAR:P=NA&amp;VAR:V=6.92","6221&amp;VAR:null=.html"}</definedName>
    <definedName name="_2310__FDSAUDITLINK__" localSheetId="1" hidden="1">{"fdsup://directions/FAT%20Viewer?VAR:PED=LTM&amp;VAR:AUDIT_MODE=SUMMARY&amp;VAR:PERIOD=FIXED&amp;VAR:AUDIT_ID=00000117&amp;VAR:DATE=20001101&amp;action=UPDATE&amp;creator=factset&amp;DOC_NAME=FAT:FMA_audit_SUMMARY.fat&amp;DISPLAY_STRING=Display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EBITDA&amp;VAR:CHGPERIOD=NA&amp;VAR:FQLFORMULA=FMA_EVAL_EBITDA&amp;VAR:CURRENCY=NA&amp;VAR:P=NA&amp;VAR:V=17.0","37613&amp;VAR:null=.html"}</definedName>
    <definedName name="_2310__FDSAUDITLINK__" hidden="1">{"fdsup://directions/FAT%20Viewer?VAR:PED=LTM&amp;VAR:AUDIT_MODE=SUMMARY&amp;VAR:PERIOD=FIXED&amp;VAR:AUDIT_ID=00000117&amp;VAR:DATE=20001101&amp;action=UPDATE&amp;creator=factset&amp;DOC_NAME=FAT:FMA_audit_SUMMARY.fat&amp;DISPLAY_STRING=Display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EBITDA&amp;VAR:CHGPERIOD=NA&amp;VAR:FQLFORMULA=FMA_EVAL_EBITDA&amp;VAR:CURRENCY=NA&amp;VAR:P=NA&amp;VAR:V=17.0","37613&amp;VAR:null=.html"}</definedName>
    <definedName name="_2311__FDSAUDITLINK__" localSheetId="1" hidden="1">{"fdsup://directions/FAT%20Viewer?VAR:PED=LTM&amp;VAR:AUDIT_MODE=SUMMARY&amp;VAR:PERIOD=FIXED&amp;VAR:AUDIT_ID=00000117&amp;VAR:DATE=20001031&amp;action=UPDATE&amp;creator=factset&amp;DOC_NAME=FAT:FMA_audit_SUMMARY.fat&amp;DISPLAY_STRING=Display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EBITDA&amp;VAR:CHGPERIOD=NA&amp;VAR:FQLFORMULA=FMA_EVAL_EBITDA&amp;VAR:CURRENCY=NA&amp;VAR:P=NA&amp;VAR:V=17.1","08585&amp;VAR:null=.html"}</definedName>
    <definedName name="_2311__FDSAUDITLINK__" hidden="1">{"fdsup://directions/FAT%20Viewer?VAR:PED=LTM&amp;VAR:AUDIT_MODE=SUMMARY&amp;VAR:PERIOD=FIXED&amp;VAR:AUDIT_ID=00000117&amp;VAR:DATE=20001031&amp;action=UPDATE&amp;creator=factset&amp;DOC_NAME=FAT:FMA_audit_SUMMARY.fat&amp;DISPLAY_STRING=Display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EBITDA&amp;VAR:CHGPERIOD=NA&amp;VAR:FQLFORMULA=FMA_EVAL_EBITDA&amp;VAR:CURRENCY=NA&amp;VAR:P=NA&amp;VAR:V=17.1","08585&amp;VAR:null=.html"}</definedName>
    <definedName name="_2312__FDSAUDITLINK__" localSheetId="1" hidden="1">{"fdsup://directions/FAT%20Viewer?VAR:PED=LTM&amp;VAR:AUDIT_MODE=SUMMARY&amp;VAR:PERIOD=FIXED&amp;VAR:AUDIT_ID=00000117&amp;VAR:DATE=20001030&amp;action=UPDATE&amp;creator=factset&amp;DOC_NAME=FAT:FMA_audit_SUMMARY.fat&amp;DISPLAY_STRING=Display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EBITDA&amp;VAR:CHGPERIOD=NA&amp;VAR:FQLFORMULA=FMA_EVAL_EBITDA&amp;VAR:CURRENCY=NA&amp;VAR:P=NA&amp;VAR:V=16.8","42490&amp;VAR:null=.html"}</definedName>
    <definedName name="_2312__FDSAUDITLINK__" hidden="1">{"fdsup://directions/FAT%20Viewer?VAR:PED=LTM&amp;VAR:AUDIT_MODE=SUMMARY&amp;VAR:PERIOD=FIXED&amp;VAR:AUDIT_ID=00000117&amp;VAR:DATE=20001030&amp;action=UPDATE&amp;creator=factset&amp;DOC_NAME=FAT:FMA_audit_SUMMARY.fat&amp;DISPLAY_STRING=Display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EBITDA&amp;VAR:CHGPERIOD=NA&amp;VAR:FQLFORMULA=FMA_EVAL_EBITDA&amp;VAR:CURRENCY=NA&amp;VAR:P=NA&amp;VAR:V=16.8","42490&amp;VAR:null=.html"}</definedName>
    <definedName name="_2313__FDSAUDITLINK__" localSheetId="1" hidden="1">{"fdsup://directions/FAT%20Viewer?VAR:PED=LTM&amp;VAR:AUDIT_MODE=SUMMARY&amp;VAR:PERIOD=FIXED&amp;VAR:AUDIT_ID=00000117&amp;VAR:DATE=20001027&amp;action=UPDATE&amp;creator=factset&amp;DOC_NAME=FAT:FMA_audit_SUMMARY.fat&amp;DISPLAY_STRING=Display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EBITDA&amp;VAR:CHGPERIOD=NA&amp;VAR:FQLFORMULA=FMA_EVAL_EBITDA&amp;VAR:CURRENCY=NA&amp;VAR:P=NA&amp;VAR:V=16.7","41076&amp;VAR:null=.html"}</definedName>
    <definedName name="_2313__FDSAUDITLINK__" hidden="1">{"fdsup://directions/FAT%20Viewer?VAR:PED=LTM&amp;VAR:AUDIT_MODE=SUMMARY&amp;VAR:PERIOD=FIXED&amp;VAR:AUDIT_ID=00000117&amp;VAR:DATE=20001027&amp;action=UPDATE&amp;creator=factset&amp;DOC_NAME=FAT:FMA_audit_SUMMARY.fat&amp;DISPLAY_STRING=Display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EBITDA&amp;VAR:CHGPERIOD=NA&amp;VAR:FQLFORMULA=FMA_EVAL_EBITDA&amp;VAR:CURRENCY=NA&amp;VAR:P=NA&amp;VAR:V=16.7","41076&amp;VAR:null=.html"}</definedName>
    <definedName name="_2314__FDSAUDITLINK__" localSheetId="1" hidden="1">{"fdsup://directions/FAT%20Viewer?VAR:PED=LTM&amp;VAR:AUDIT_MODE=SUMMARY&amp;VAR:PERIOD=FIXED&amp;VAR:AUDIT_ID=00000117&amp;VAR:DATE=20001026&amp;action=UPDATE&amp;creator=factset&amp;DOC_NAME=FAT:FMA_audit_SUMMARY.fat&amp;DISPLAY_STRING=Display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EBITDA&amp;VAR:CHGPERIOD=NA&amp;VAR:FQLFORMULA=FMA_EVAL_EBITDA&amp;VAR:CURRENCY=NA&amp;VAR:P=NA&amp;VAR:V=16.6","45266&amp;VAR:null=.html"}</definedName>
    <definedName name="_2314__FDSAUDITLINK__" hidden="1">{"fdsup://directions/FAT%20Viewer?VAR:PED=LTM&amp;VAR:AUDIT_MODE=SUMMARY&amp;VAR:PERIOD=FIXED&amp;VAR:AUDIT_ID=00000117&amp;VAR:DATE=20001026&amp;action=UPDATE&amp;creator=factset&amp;DOC_NAME=FAT:FMA_audit_SUMMARY.fat&amp;DISPLAY_STRING=Display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EBITDA&amp;VAR:CHGPERIOD=NA&amp;VAR:FQLFORMULA=FMA_EVAL_EBITDA&amp;VAR:CURRENCY=NA&amp;VAR:P=NA&amp;VAR:V=16.6","45266&amp;VAR:null=.html"}</definedName>
    <definedName name="_2315__FDSAUDITLINK__" localSheetId="1" hidden="1">{"fdsup://directions/FAT%20Viewer?VAR:PED=LTM&amp;VAR:AUDIT_MODE=SUMMARY&amp;VAR:PERIOD=FIXED&amp;VAR:AUDIT_ID=00000117&amp;VAR:DATE=20001025&amp;action=UPDATE&amp;creator=factset&amp;DOC_NAME=FAT:FMA_audit_SUMMARY.fat&amp;DISPLAY_STRING=Display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EBITDA&amp;VAR:CHGPERIOD=NA&amp;VAR:FQLFORMULA=FMA_EVAL_EBITDA&amp;VAR:CURRENCY=NA&amp;VAR:P=NA&amp;VAR:V=16.6","10437&amp;VAR:null=.html"}</definedName>
    <definedName name="_2315__FDSAUDITLINK__" hidden="1">{"fdsup://directions/FAT%20Viewer?VAR:PED=LTM&amp;VAR:AUDIT_MODE=SUMMARY&amp;VAR:PERIOD=FIXED&amp;VAR:AUDIT_ID=00000117&amp;VAR:DATE=20001025&amp;action=UPDATE&amp;creator=factset&amp;DOC_NAME=FAT:FMA_audit_SUMMARY.fat&amp;DISPLAY_STRING=Display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EBITDA&amp;VAR:CHGPERIOD=NA&amp;VAR:FQLFORMULA=FMA_EVAL_EBITDA&amp;VAR:CURRENCY=NA&amp;VAR:P=NA&amp;VAR:V=16.6","10437&amp;VAR:null=.html"}</definedName>
    <definedName name="_2316__FDSAUDITLINK__" localSheetId="1" hidden="1">{"fdsup://directions/FAT%20Viewer?VAR:PED=LTM&amp;VAR:AUDIT_MODE=SUMMARY&amp;VAR:PERIOD=FIXED&amp;VAR:AUDIT_ID=00000117&amp;VAR:DATE=20001024&amp;action=UPDATE&amp;creator=factset&amp;DOC_NAME=FAT:FMA_audit_SUMMARY.fat&amp;DISPLAY_STRING=Display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EBITDA&amp;VAR:CHGPERIOD=NA&amp;VAR:FQLFORMULA=FMA_EVAL_EBITDA&amp;VAR:CURRENCY=NA&amp;VAR:P=NA&amp;VAR:V=16.8","72555&amp;VAR:null=.html"}</definedName>
    <definedName name="_2316__FDSAUDITLINK__" hidden="1">{"fdsup://directions/FAT%20Viewer?VAR:PED=LTM&amp;VAR:AUDIT_MODE=SUMMARY&amp;VAR:PERIOD=FIXED&amp;VAR:AUDIT_ID=00000117&amp;VAR:DATE=20001024&amp;action=UPDATE&amp;creator=factset&amp;DOC_NAME=FAT:FMA_audit_SUMMARY.fat&amp;DISPLAY_STRING=Display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EBITDA&amp;VAR:CHGPERIOD=NA&amp;VAR:FQLFORMULA=FMA_EVAL_EBITDA&amp;VAR:CURRENCY=NA&amp;VAR:P=NA&amp;VAR:V=16.8","72555&amp;VAR:null=.html"}</definedName>
    <definedName name="_2317__FDSAUDITLINK__" localSheetId="1" hidden="1">{"fdsup://directions/FAT%20Viewer?VAR:PED=LTM&amp;VAR:AUDIT_MODE=SUMMARY&amp;VAR:PERIOD=FIXED&amp;VAR:AUDIT_ID=00000117&amp;VAR:DATE=20001023&amp;action=UPDATE&amp;creator=factset&amp;DOC_NAME=FAT:FMA_audit_SUMMARY.fat&amp;DISPLAY_STRING=Display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EBITDA&amp;VAR:CHGPERIOD=NA&amp;VAR:FQLFORMULA=FMA_EVAL_EBITDA&amp;VAR:CURRENCY=NA&amp;VAR:P=NA&amp;VAR:V=16.9","11180&amp;VAR:null=.html"}</definedName>
    <definedName name="_2317__FDSAUDITLINK__" hidden="1">{"fdsup://directions/FAT%20Viewer?VAR:PED=LTM&amp;VAR:AUDIT_MODE=SUMMARY&amp;VAR:PERIOD=FIXED&amp;VAR:AUDIT_ID=00000117&amp;VAR:DATE=20001023&amp;action=UPDATE&amp;creator=factset&amp;DOC_NAME=FAT:FMA_audit_SUMMARY.fat&amp;DISPLAY_STRING=Display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EBITDA&amp;VAR:CHGPERIOD=NA&amp;VAR:FQLFORMULA=FMA_EVAL_EBITDA&amp;VAR:CURRENCY=NA&amp;VAR:P=NA&amp;VAR:V=16.9","11180&amp;VAR:null=.html"}</definedName>
    <definedName name="_2318__FDSAUDITLINK__" localSheetId="1" hidden="1">{"fdsup://directions/FAT%20Viewer?VAR:PED=LTM&amp;VAR:AUDIT_MODE=SUMMARY&amp;VAR:PERIOD=FIXED&amp;VAR:AUDIT_ID=00000117&amp;VAR:DATE=20001020&amp;action=UPDATE&amp;creator=factset&amp;DOC_NAME=FAT:FMA_audit_SUMMARY.fat&amp;DISPLAY_STRING=Display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EBITDA&amp;VAR:CHGPERIOD=NA&amp;VAR:FQLFORMULA=FMA_EVAL_EBITDA&amp;VAR:CURRENCY=NA&amp;VAR:P=NA&amp;VAR:V=16.9","14898&amp;VAR:null=.html"}</definedName>
    <definedName name="_2318__FDSAUDITLINK__" hidden="1">{"fdsup://directions/FAT%20Viewer?VAR:PED=LTM&amp;VAR:AUDIT_MODE=SUMMARY&amp;VAR:PERIOD=FIXED&amp;VAR:AUDIT_ID=00000117&amp;VAR:DATE=20001020&amp;action=UPDATE&amp;creator=factset&amp;DOC_NAME=FAT:FMA_audit_SUMMARY.fat&amp;DISPLAY_STRING=Display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EBITDA&amp;VAR:CHGPERIOD=NA&amp;VAR:FQLFORMULA=FMA_EVAL_EBITDA&amp;VAR:CURRENCY=NA&amp;VAR:P=NA&amp;VAR:V=16.9","14898&amp;VAR:null=.html"}</definedName>
    <definedName name="_2319__FDSAUDITLINK__" localSheetId="1" hidden="1">{"fdsup://directions/FAT%20Viewer?VAR:PED=LTM&amp;VAR:AUDIT_MODE=SUMMARY&amp;VAR:PERIOD=FIXED&amp;VAR:AUDIT_ID=00000117&amp;VAR:DATE=20001019&amp;action=UPDATE&amp;creator=factset&amp;DOC_NAME=FAT:FMA_audit_SUMMARY.fat&amp;DISPLAY_STRING=Display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EBITDA&amp;VAR:CHGPERIOD=NA&amp;VAR:FQLFORMULA=FMA_EVAL_EBITDA&amp;VAR:CURRENCY=NA&amp;VAR:P=NA&amp;VAR:V=16.8","29292&amp;VAR:null=.html"}</definedName>
    <definedName name="_2319__FDSAUDITLINK__" hidden="1">{"fdsup://directions/FAT%20Viewer?VAR:PED=LTM&amp;VAR:AUDIT_MODE=SUMMARY&amp;VAR:PERIOD=FIXED&amp;VAR:AUDIT_ID=00000117&amp;VAR:DATE=20001019&amp;action=UPDATE&amp;creator=factset&amp;DOC_NAME=FAT:FMA_audit_SUMMARY.fat&amp;DISPLAY_STRING=Display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EBITDA&amp;VAR:CHGPERIOD=NA&amp;VAR:FQLFORMULA=FMA_EVAL_EBITDA&amp;VAR:CURRENCY=NA&amp;VAR:P=NA&amp;VAR:V=16.8","29292&amp;VAR:null=.html"}</definedName>
    <definedName name="_232__FDSAUDITLINK__" localSheetId="1" hidden="1">{"fdsup://directions/FAT%20Viewer?VAR:PED=LTM&amp;VAR:AUDIT_MODE=SUMMARY&amp;VAR:PERIOD=FIXED&amp;VAR:AUDIT_ID=00000117&amp;VAR:DATE=20090210&amp;action=UPDATE&amp;creator=factset&amp;DOC_NAME=FAT:FMA_audit_SUMMARY.fat&amp;DISPLAY_STRING=Display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EBITDA&amp;VAR:CHGPERIOD=NA&amp;VAR:FQLFORMULA=FMA_EVAL_EBITDA&amp;VAR:CURRENCY=NA&amp;VAR:P=NA&amp;VAR:V=6.90","5353&amp;VAR:null=.html"}</definedName>
    <definedName name="_232__FDSAUDITLINK__" hidden="1">{"fdsup://directions/FAT%20Viewer?VAR:PED=LTM&amp;VAR:AUDIT_MODE=SUMMARY&amp;VAR:PERIOD=FIXED&amp;VAR:AUDIT_ID=00000117&amp;VAR:DATE=20090210&amp;action=UPDATE&amp;creator=factset&amp;DOC_NAME=FAT:FMA_audit_SUMMARY.fat&amp;DISPLAY_STRING=Display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EBITDA&amp;VAR:CHGPERIOD=NA&amp;VAR:FQLFORMULA=FMA_EVAL_EBITDA&amp;VAR:CURRENCY=NA&amp;VAR:P=NA&amp;VAR:V=6.90","5353&amp;VAR:null=.html"}</definedName>
    <definedName name="_2320__FDSAUDITLINK__" localSheetId="1" hidden="1">{"fdsup://directions/FAT%20Viewer?VAR:PED=LTM&amp;VAR:AUDIT_MODE=SUMMARY&amp;VAR:PERIOD=FIXED&amp;VAR:AUDIT_ID=00000117&amp;VAR:DATE=20001018&amp;action=UPDATE&amp;creator=factset&amp;DOC_NAME=FAT:FMA_audit_SUMMARY.fat&amp;DISPLAY_STRING=Display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EBITDA&amp;VAR:CHGPERIOD=NA&amp;VAR:FQLFORMULA=FMA_EVAL_EBITDA&amp;VAR:CURRENCY=NA&amp;VAR:P=NA&amp;VAR:V=16.4","76220&amp;VAR:null=.html"}</definedName>
    <definedName name="_2320__FDSAUDITLINK__" hidden="1">{"fdsup://directions/FAT%20Viewer?VAR:PED=LTM&amp;VAR:AUDIT_MODE=SUMMARY&amp;VAR:PERIOD=FIXED&amp;VAR:AUDIT_ID=00000117&amp;VAR:DATE=20001018&amp;action=UPDATE&amp;creator=factset&amp;DOC_NAME=FAT:FMA_audit_SUMMARY.fat&amp;DISPLAY_STRING=Display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EBITDA&amp;VAR:CHGPERIOD=NA&amp;VAR:FQLFORMULA=FMA_EVAL_EBITDA&amp;VAR:CURRENCY=NA&amp;VAR:P=NA&amp;VAR:V=16.4","76220&amp;VAR:null=.html"}</definedName>
    <definedName name="_2321__FDSAUDITLINK__" localSheetId="1" hidden="1">{"fdsup://directions/FAT%20Viewer?VAR:PED=LTM&amp;VAR:AUDIT_MODE=SUMMARY&amp;VAR:PERIOD=FIXED&amp;VAR:AUDIT_ID=00000117&amp;VAR:DATE=20001017&amp;action=UPDATE&amp;creator=factset&amp;DOC_NAME=FAT:FMA_audit_SUMMARY.fat&amp;DISPLAY_STRING=Display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EBITDA&amp;VAR:CHGPERIOD=NA&amp;VAR:FQLFORMULA=FMA_EVAL_EBITDA&amp;VAR:CURRENCY=NA&amp;VAR:P=NA&amp;VAR:V=16.5","94898&amp;VAR:null=.html"}</definedName>
    <definedName name="_2321__FDSAUDITLINK__" hidden="1">{"fdsup://directions/FAT%20Viewer?VAR:PED=LTM&amp;VAR:AUDIT_MODE=SUMMARY&amp;VAR:PERIOD=FIXED&amp;VAR:AUDIT_ID=00000117&amp;VAR:DATE=20001017&amp;action=UPDATE&amp;creator=factset&amp;DOC_NAME=FAT:FMA_audit_SUMMARY.fat&amp;DISPLAY_STRING=Display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EBITDA&amp;VAR:CHGPERIOD=NA&amp;VAR:FQLFORMULA=FMA_EVAL_EBITDA&amp;VAR:CURRENCY=NA&amp;VAR:P=NA&amp;VAR:V=16.5","94898&amp;VAR:null=.html"}</definedName>
    <definedName name="_2322__FDSAUDITLINK__" localSheetId="1" hidden="1">{"fdsup://directions/FAT%20Viewer?VAR:PED=LTM&amp;VAR:AUDIT_MODE=SUMMARY&amp;VAR:PERIOD=FIXED&amp;VAR:AUDIT_ID=00000117&amp;VAR:DATE=20001016&amp;action=UPDATE&amp;creator=factset&amp;DOC_NAME=FAT:FMA_audit_SUMMARY.fat&amp;DISPLAY_STRING=Display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EBITDA&amp;VAR:CHGPERIOD=NA&amp;VAR:FQLFORMULA=FMA_EVAL_EBITDA&amp;VAR:CURRENCY=NA&amp;VAR:P=NA&amp;VAR:V=16.7","58848&amp;VAR:null=.html"}</definedName>
    <definedName name="_2322__FDSAUDITLINK__" hidden="1">{"fdsup://directions/FAT%20Viewer?VAR:PED=LTM&amp;VAR:AUDIT_MODE=SUMMARY&amp;VAR:PERIOD=FIXED&amp;VAR:AUDIT_ID=00000117&amp;VAR:DATE=20001016&amp;action=UPDATE&amp;creator=factset&amp;DOC_NAME=FAT:FMA_audit_SUMMARY.fat&amp;DISPLAY_STRING=Display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EBITDA&amp;VAR:CHGPERIOD=NA&amp;VAR:FQLFORMULA=FMA_EVAL_EBITDA&amp;VAR:CURRENCY=NA&amp;VAR:P=NA&amp;VAR:V=16.7","58848&amp;VAR:null=.html"}</definedName>
    <definedName name="_2323__FDSAUDITLINK__" localSheetId="1" hidden="1">{"fdsup://directions/FAT%20Viewer?VAR:PED=LTM&amp;VAR:AUDIT_MODE=SUMMARY&amp;VAR:PERIOD=FIXED&amp;VAR:AUDIT_ID=00000117&amp;VAR:DATE=20001013&amp;action=UPDATE&amp;creator=factset&amp;DOC_NAME=FAT:FMA_audit_SUMMARY.fat&amp;DISPLAY_STRING=Display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EBITDA&amp;VAR:CHGPERIOD=NA&amp;VAR:FQLFORMULA=FMA_EVAL_EBITDA&amp;VAR:CURRENCY=NA&amp;VAR:P=NA&amp;VAR:V=16.8","60395&amp;VAR:null=.html"}</definedName>
    <definedName name="_2323__FDSAUDITLINK__" hidden="1">{"fdsup://directions/FAT%20Viewer?VAR:PED=LTM&amp;VAR:AUDIT_MODE=SUMMARY&amp;VAR:PERIOD=FIXED&amp;VAR:AUDIT_ID=00000117&amp;VAR:DATE=20001013&amp;action=UPDATE&amp;creator=factset&amp;DOC_NAME=FAT:FMA_audit_SUMMARY.fat&amp;DISPLAY_STRING=Display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EBITDA&amp;VAR:CHGPERIOD=NA&amp;VAR:FQLFORMULA=FMA_EVAL_EBITDA&amp;VAR:CURRENCY=NA&amp;VAR:P=NA&amp;VAR:V=16.8","60395&amp;VAR:null=.html"}</definedName>
    <definedName name="_2324__FDSAUDITLINK__" localSheetId="1" hidden="1">{"fdsup://directions/FAT%20Viewer?VAR:PED=LTM&amp;VAR:AUDIT_MODE=SUMMARY&amp;VAR:PERIOD=FIXED&amp;VAR:AUDIT_ID=00000117&amp;VAR:DATE=20001012&amp;action=UPDATE&amp;creator=factset&amp;DOC_NAME=FAT:FMA_audit_SUMMARY.fat&amp;DISPLAY_STRING=Display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EBITDA&amp;VAR:CHGPERIOD=NA&amp;VAR:FQLFORMULA=FMA_EVAL_EBITDA&amp;VAR:CURRENCY=NA&amp;VAR:P=NA&amp;VAR:V=16.5","12255&amp;VAR:null=.html"}</definedName>
    <definedName name="_2324__FDSAUDITLINK__" hidden="1">{"fdsup://directions/FAT%20Viewer?VAR:PED=LTM&amp;VAR:AUDIT_MODE=SUMMARY&amp;VAR:PERIOD=FIXED&amp;VAR:AUDIT_ID=00000117&amp;VAR:DATE=20001012&amp;action=UPDATE&amp;creator=factset&amp;DOC_NAME=FAT:FMA_audit_SUMMARY.fat&amp;DISPLAY_STRING=Display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EBITDA&amp;VAR:CHGPERIOD=NA&amp;VAR:FQLFORMULA=FMA_EVAL_EBITDA&amp;VAR:CURRENCY=NA&amp;VAR:P=NA&amp;VAR:V=16.5","12255&amp;VAR:null=.html"}</definedName>
    <definedName name="_2325__FDSAUDITLINK__" localSheetId="1" hidden="1">{"fdsup://directions/FAT%20Viewer?VAR:PED=LTM&amp;VAR:AUDIT_MODE=SUMMARY&amp;VAR:PERIOD=FIXED&amp;VAR:AUDIT_ID=00000117&amp;VAR:DATE=20001011&amp;action=UPDATE&amp;creator=factset&amp;DOC_NAME=FAT:FMA_audit_SUMMARY.fat&amp;DISPLAY_STRING=Display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EBITDA&amp;VAR:CHGPERIOD=NA&amp;VAR:FQLFORMULA=FMA_EVAL_EBITDA&amp;VAR:CURRENCY=NA&amp;VAR:P=NA&amp;VAR:V=16.7","60069&amp;VAR:null=.html"}</definedName>
    <definedName name="_2325__FDSAUDITLINK__" hidden="1">{"fdsup://directions/FAT%20Viewer?VAR:PED=LTM&amp;VAR:AUDIT_MODE=SUMMARY&amp;VAR:PERIOD=FIXED&amp;VAR:AUDIT_ID=00000117&amp;VAR:DATE=20001011&amp;action=UPDATE&amp;creator=factset&amp;DOC_NAME=FAT:FMA_audit_SUMMARY.fat&amp;DISPLAY_STRING=Display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EBITDA&amp;VAR:CHGPERIOD=NA&amp;VAR:FQLFORMULA=FMA_EVAL_EBITDA&amp;VAR:CURRENCY=NA&amp;VAR:P=NA&amp;VAR:V=16.7","60069&amp;VAR:null=.html"}</definedName>
    <definedName name="_2326__FDSAUDITLINK__" localSheetId="1" hidden="1">{"fdsup://directions/FAT%20Viewer?VAR:PED=LTM&amp;VAR:AUDIT_MODE=SUMMARY&amp;VAR:PERIOD=FIXED&amp;VAR:AUDIT_ID=00000117&amp;VAR:DATE=20001010&amp;action=UPDATE&amp;creator=factset&amp;DOC_NAME=FAT:FMA_audit_SUMMARY.fat&amp;DISPLAY_STRING=Display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EBITDA&amp;VAR:CHGPERIOD=NA&amp;VAR:FQLFORMULA=FMA_EVAL_EBITDA&amp;VAR:CURRENCY=NA&amp;VAR:P=NA&amp;VAR:V=16.9","25648&amp;VAR:null=.html"}</definedName>
    <definedName name="_2326__FDSAUDITLINK__" hidden="1">{"fdsup://directions/FAT%20Viewer?VAR:PED=LTM&amp;VAR:AUDIT_MODE=SUMMARY&amp;VAR:PERIOD=FIXED&amp;VAR:AUDIT_ID=00000117&amp;VAR:DATE=20001010&amp;action=UPDATE&amp;creator=factset&amp;DOC_NAME=FAT:FMA_audit_SUMMARY.fat&amp;DISPLAY_STRING=Display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EBITDA&amp;VAR:CHGPERIOD=NA&amp;VAR:FQLFORMULA=FMA_EVAL_EBITDA&amp;VAR:CURRENCY=NA&amp;VAR:P=NA&amp;VAR:V=16.9","25648&amp;VAR:null=.html"}</definedName>
    <definedName name="_2327__FDSAUDITLINK__" localSheetId="1" hidden="1">{"fdsup://directions/FAT%20Viewer?VAR:PED=LTM&amp;VAR:AUDIT_MODE=SUMMARY&amp;VAR:PERIOD=FIXED&amp;VAR:AUDIT_ID=00000117&amp;VAR:DATE=20001009&amp;action=UPDATE&amp;creator=factset&amp;DOC_NAME=FAT:FMA_audit_SUMMARY.fat&amp;DISPLAY_STRING=Display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EBITDA&amp;VAR:CHGPERIOD=NA&amp;VAR:FQLFORMULA=FMA_EVAL_EBITDA&amp;VAR:CURRENCY=NA&amp;VAR:P=NA&amp;VAR:V=17.0","28590&amp;VAR:null=.html"}</definedName>
    <definedName name="_2327__FDSAUDITLINK__" hidden="1">{"fdsup://directions/FAT%20Viewer?VAR:PED=LTM&amp;VAR:AUDIT_MODE=SUMMARY&amp;VAR:PERIOD=FIXED&amp;VAR:AUDIT_ID=00000117&amp;VAR:DATE=20001009&amp;action=UPDATE&amp;creator=factset&amp;DOC_NAME=FAT:FMA_audit_SUMMARY.fat&amp;DISPLAY_STRING=Display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EBITDA&amp;VAR:CHGPERIOD=NA&amp;VAR:FQLFORMULA=FMA_EVAL_EBITDA&amp;VAR:CURRENCY=NA&amp;VAR:P=NA&amp;VAR:V=17.0","28590&amp;VAR:null=.html"}</definedName>
    <definedName name="_2328__FDSAUDITLINK__" localSheetId="1" hidden="1">{"fdsup://directions/FAT%20Viewer?VAR:PED=LTM&amp;VAR:AUDIT_MODE=SUMMARY&amp;VAR:PERIOD=FIXED&amp;VAR:AUDIT_ID=00000117&amp;VAR:DATE=20001006&amp;action=UPDATE&amp;creator=factset&amp;DOC_NAME=FAT:FMA_audit_SUMMARY.fat&amp;DISPLAY_STRING=Display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EBITDA&amp;VAR:CHGPERIOD=NA&amp;VAR:FQLFORMULA=FMA_EVAL_EBITDA&amp;VAR:CURRENCY=NA&amp;VAR:P=NA&amp;VAR:V=17.0","78657&amp;VAR:null=.html"}</definedName>
    <definedName name="_2328__FDSAUDITLINK__" hidden="1">{"fdsup://directions/FAT%20Viewer?VAR:PED=LTM&amp;VAR:AUDIT_MODE=SUMMARY&amp;VAR:PERIOD=FIXED&amp;VAR:AUDIT_ID=00000117&amp;VAR:DATE=20001006&amp;action=UPDATE&amp;creator=factset&amp;DOC_NAME=FAT:FMA_audit_SUMMARY.fat&amp;DISPLAY_STRING=Display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EBITDA&amp;VAR:CHGPERIOD=NA&amp;VAR:FQLFORMULA=FMA_EVAL_EBITDA&amp;VAR:CURRENCY=NA&amp;VAR:P=NA&amp;VAR:V=17.0","78657&amp;VAR:null=.html"}</definedName>
    <definedName name="_2329__FDSAUDITLINK__" localSheetId="1" hidden="1">{"fdsup://directions/FAT%20Viewer?VAR:PED=LTM&amp;VAR:AUDIT_MODE=SUMMARY&amp;VAR:PERIOD=FIXED&amp;VAR:AUDIT_ID=00000117&amp;VAR:DATE=20001005&amp;action=UPDATE&amp;creator=factset&amp;DOC_NAME=FAT:FMA_audit_SUMMARY.fat&amp;DISPLAY_STRING=Display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EBITDA&amp;VAR:CHGPERIOD=NA&amp;VAR:FQLFORMULA=FMA_EVAL_EBITDA&amp;VAR:CURRENCY=NA&amp;VAR:P=NA&amp;VAR:V=17.2","59645&amp;VAR:null=.html"}</definedName>
    <definedName name="_2329__FDSAUDITLINK__" hidden="1">{"fdsup://directions/FAT%20Viewer?VAR:PED=LTM&amp;VAR:AUDIT_MODE=SUMMARY&amp;VAR:PERIOD=FIXED&amp;VAR:AUDIT_ID=00000117&amp;VAR:DATE=20001005&amp;action=UPDATE&amp;creator=factset&amp;DOC_NAME=FAT:FMA_audit_SUMMARY.fat&amp;DISPLAY_STRING=Display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EBITDA&amp;VAR:CHGPERIOD=NA&amp;VAR:FQLFORMULA=FMA_EVAL_EBITDA&amp;VAR:CURRENCY=NA&amp;VAR:P=NA&amp;VAR:V=17.2","59645&amp;VAR:null=.html"}</definedName>
    <definedName name="_233__FDSAUDITLINK__" localSheetId="1" hidden="1">{"fdsup://directions/FAT%20Viewer?VAR:PED=LTM&amp;VAR:AUDIT_MODE=SUMMARY&amp;VAR:PERIOD=FIXED&amp;VAR:AUDIT_ID=00000117&amp;VAR:DATE=20090209&amp;action=UPDATE&amp;creator=factset&amp;DOC_NAME=FAT:FMA_audit_SUMMARY.fat&amp;DISPLAY_STRING=Display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EBITDA&amp;VAR:CHGPERIOD=NA&amp;VAR:FQLFORMULA=FMA_EVAL_EBITDA&amp;VAR:CURRENCY=NA&amp;VAR:P=NA&amp;VAR:V=7.12","1979&amp;VAR:null=.html"}</definedName>
    <definedName name="_233__FDSAUDITLINK__" hidden="1">{"fdsup://directions/FAT%20Viewer?VAR:PED=LTM&amp;VAR:AUDIT_MODE=SUMMARY&amp;VAR:PERIOD=FIXED&amp;VAR:AUDIT_ID=00000117&amp;VAR:DATE=20090209&amp;action=UPDATE&amp;creator=factset&amp;DOC_NAME=FAT:FMA_audit_SUMMARY.fat&amp;DISPLAY_STRING=Display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EBITDA&amp;VAR:CHGPERIOD=NA&amp;VAR:FQLFORMULA=FMA_EVAL_EBITDA&amp;VAR:CURRENCY=NA&amp;VAR:P=NA&amp;VAR:V=7.12","1979&amp;VAR:null=.html"}</definedName>
    <definedName name="_2330__FDSAUDITLINK__" localSheetId="1" hidden="1">{"fdsup://directions/FAT%20Viewer?VAR:PED=LTM&amp;VAR:AUDIT_MODE=SUMMARY&amp;VAR:PERIOD=FIXED&amp;VAR:AUDIT_ID=00000117&amp;VAR:DATE=20001004&amp;action=UPDATE&amp;creator=factset&amp;DOC_NAME=FAT:FMA_audit_SUMMARY.fat&amp;DISPLAY_STRING=Display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EBITDA&amp;VAR:CHGPERIOD=NA&amp;VAR:FQLFORMULA=FMA_EVAL_EBITDA&amp;VAR:CURRENCY=NA&amp;VAR:P=NA&amp;VAR:V=17.2","43544&amp;VAR:null=.html"}</definedName>
    <definedName name="_2330__FDSAUDITLINK__" hidden="1">{"fdsup://directions/FAT%20Viewer?VAR:PED=LTM&amp;VAR:AUDIT_MODE=SUMMARY&amp;VAR:PERIOD=FIXED&amp;VAR:AUDIT_ID=00000117&amp;VAR:DATE=20001004&amp;action=UPDATE&amp;creator=factset&amp;DOC_NAME=FAT:FMA_audit_SUMMARY.fat&amp;DISPLAY_STRING=Display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EBITDA&amp;VAR:CHGPERIOD=NA&amp;VAR:FQLFORMULA=FMA_EVAL_EBITDA&amp;VAR:CURRENCY=NA&amp;VAR:P=NA&amp;VAR:V=17.2","43544&amp;VAR:null=.html"}</definedName>
    <definedName name="_2331__FDSAUDITLINK__" localSheetId="1" hidden="1">{"fdsup://directions/FAT%20Viewer?VAR:PED=LTM&amp;VAR:AUDIT_MODE=SUMMARY&amp;VAR:PERIOD=FIXED&amp;VAR:AUDIT_ID=00000117&amp;VAR:DATE=20001003&amp;action=UPDATE&amp;creator=factset&amp;DOC_NAME=FAT:FMA_audit_SUMMARY.fat&amp;DISPLAY_STRING=Display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EBITDA&amp;VAR:CHGPERIOD=NA&amp;VAR:FQLFORMULA=FMA_EVAL_EBITDA&amp;VAR:CURRENCY=NA&amp;VAR:P=NA&amp;VAR:V=17.1","74454&amp;VAR:null=.html"}</definedName>
    <definedName name="_2331__FDSAUDITLINK__" hidden="1">{"fdsup://directions/FAT%20Viewer?VAR:PED=LTM&amp;VAR:AUDIT_MODE=SUMMARY&amp;VAR:PERIOD=FIXED&amp;VAR:AUDIT_ID=00000117&amp;VAR:DATE=20001003&amp;action=UPDATE&amp;creator=factset&amp;DOC_NAME=FAT:FMA_audit_SUMMARY.fat&amp;DISPLAY_STRING=Display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EBITDA&amp;VAR:CHGPERIOD=NA&amp;VAR:FQLFORMULA=FMA_EVAL_EBITDA&amp;VAR:CURRENCY=NA&amp;VAR:P=NA&amp;VAR:V=17.1","74454&amp;VAR:null=.html"}</definedName>
    <definedName name="_2332__FDSAUDITLINK__" localSheetId="1" hidden="1">{"fdsup://directions/FAT%20Viewer?VAR:PED=LTM&amp;VAR:AUDIT_MODE=SUMMARY&amp;VAR:PERIOD=FIXED&amp;VAR:AUDIT_ID=00000117&amp;VAR:DATE=20001002&amp;action=UPDATE&amp;creator=factset&amp;DOC_NAME=FAT:FMA_audit_SUMMARY.fat&amp;DISPLAY_STRING=Display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EBITDA&amp;VAR:CHGPERIOD=NA&amp;VAR:FQLFORMULA=FMA_EVAL_EBITDA&amp;VAR:CURRENCY=NA&amp;VAR:P=NA&amp;VAR:V=17.2","81502&amp;VAR:null=.html"}</definedName>
    <definedName name="_2332__FDSAUDITLINK__" hidden="1">{"fdsup://directions/FAT%20Viewer?VAR:PED=LTM&amp;VAR:AUDIT_MODE=SUMMARY&amp;VAR:PERIOD=FIXED&amp;VAR:AUDIT_ID=00000117&amp;VAR:DATE=20001002&amp;action=UPDATE&amp;creator=factset&amp;DOC_NAME=FAT:FMA_audit_SUMMARY.fat&amp;DISPLAY_STRING=Display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EBITDA&amp;VAR:CHGPERIOD=NA&amp;VAR:FQLFORMULA=FMA_EVAL_EBITDA&amp;VAR:CURRENCY=NA&amp;VAR:P=NA&amp;VAR:V=17.2","81502&amp;VAR:null=.html"}</definedName>
    <definedName name="_2333__FDSAUDITLINK__" localSheetId="1" hidden="1">{"fdsup://directions/FAT%20Viewer?VAR:PED=LTM&amp;VAR:AUDIT_MODE=SUMMARY&amp;VAR:PERIOD=FIXED&amp;VAR:AUDIT_ID=00000117&amp;VAR:DATE=20000929&amp;action=UPDATE&amp;creator=factset&amp;DOC_NAME=FAT:FMA_audit_SUMMARY.fat&amp;DISPLAY_STRING=Display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EBITDA&amp;VAR:CHGPERIOD=NA&amp;VAR:FQLFORMULA=FMA_EVAL_EBITDA&amp;VAR:CURRENCY=NA&amp;VAR:P=NA&amp;VAR:V=17.3","27967&amp;VAR:null=.html"}</definedName>
    <definedName name="_2333__FDSAUDITLINK__" hidden="1">{"fdsup://directions/FAT%20Viewer?VAR:PED=LTM&amp;VAR:AUDIT_MODE=SUMMARY&amp;VAR:PERIOD=FIXED&amp;VAR:AUDIT_ID=00000117&amp;VAR:DATE=20000929&amp;action=UPDATE&amp;creator=factset&amp;DOC_NAME=FAT:FMA_audit_SUMMARY.fat&amp;DISPLAY_STRING=Display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EBITDA&amp;VAR:CHGPERIOD=NA&amp;VAR:FQLFORMULA=FMA_EVAL_EBITDA&amp;VAR:CURRENCY=NA&amp;VAR:P=NA&amp;VAR:V=17.3","27967&amp;VAR:null=.html"}</definedName>
    <definedName name="_2334__FDSAUDITLINK__" localSheetId="1" hidden="1">{"fdsup://directions/FAT%20Viewer?VAR:PED=LTM&amp;VAR:AUDIT_MODE=SUMMARY&amp;VAR:PERIOD=FIXED&amp;VAR:AUDIT_ID=00000117&amp;VAR:DATE=20000928&amp;action=UPDATE&amp;creator=factset&amp;DOC_NAME=FAT:FMA_audit_SUMMARY.fat&amp;DISPLAY_STRING=Display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EBITDA&amp;VAR:CHGPERIOD=NA&amp;VAR:FQLFORMULA=FMA_EVAL_EBITDA&amp;VAR:CURRENCY=NA&amp;VAR:P=NA&amp;VAR:V=17.5","12222&amp;VAR:null=.html"}</definedName>
    <definedName name="_2334__FDSAUDITLINK__" hidden="1">{"fdsup://directions/FAT%20Viewer?VAR:PED=LTM&amp;VAR:AUDIT_MODE=SUMMARY&amp;VAR:PERIOD=FIXED&amp;VAR:AUDIT_ID=00000117&amp;VAR:DATE=20000928&amp;action=UPDATE&amp;creator=factset&amp;DOC_NAME=FAT:FMA_audit_SUMMARY.fat&amp;DISPLAY_STRING=Display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EBITDA&amp;VAR:CHGPERIOD=NA&amp;VAR:FQLFORMULA=FMA_EVAL_EBITDA&amp;VAR:CURRENCY=NA&amp;VAR:P=NA&amp;VAR:V=17.5","12222&amp;VAR:null=.html"}</definedName>
    <definedName name="_2335__FDSAUDITLINK__" localSheetId="1" hidden="1">{"fdsup://directions/FAT%20Viewer?VAR:PED=LTM&amp;VAR:AUDIT_MODE=SUMMARY&amp;VAR:PERIOD=FIXED&amp;VAR:AUDIT_ID=00000117&amp;VAR:DATE=20000927&amp;action=UPDATE&amp;creator=factset&amp;DOC_NAME=FAT:FMA_audit_SUMMARY.fat&amp;DISPLAY_STRING=Display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EBITDA&amp;VAR:CHGPERIOD=NA&amp;VAR:FQLFORMULA=FMA_EVAL_EBITDA&amp;VAR:CURRENCY=NA&amp;VAR:P=NA&amp;VAR:V=17.2","95063&amp;VAR:null=.html"}</definedName>
    <definedName name="_2335__FDSAUDITLINK__" hidden="1">{"fdsup://directions/FAT%20Viewer?VAR:PED=LTM&amp;VAR:AUDIT_MODE=SUMMARY&amp;VAR:PERIOD=FIXED&amp;VAR:AUDIT_ID=00000117&amp;VAR:DATE=20000927&amp;action=UPDATE&amp;creator=factset&amp;DOC_NAME=FAT:FMA_audit_SUMMARY.fat&amp;DISPLAY_STRING=Display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EBITDA&amp;VAR:CHGPERIOD=NA&amp;VAR:FQLFORMULA=FMA_EVAL_EBITDA&amp;VAR:CURRENCY=NA&amp;VAR:P=NA&amp;VAR:V=17.2","95063&amp;VAR:null=.html"}</definedName>
    <definedName name="_2336__FDSAUDITLINK__" localSheetId="1" hidden="1">{"fdsup://directions/FAT%20Viewer?VAR:PED=LTM&amp;VAR:AUDIT_MODE=SUMMARY&amp;VAR:PERIOD=FIXED&amp;VAR:AUDIT_ID=00000117&amp;VAR:DATE=20000926&amp;action=UPDATE&amp;creator=factset&amp;DOC_NAME=FAT:FMA_audit_SUMMARY.fat&amp;DISPLAY_STRING=Display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EBITDA&amp;VAR:CHGPERIOD=NA&amp;VAR:FQLFORMULA=FMA_EVAL_EBITDA&amp;VAR:CURRENCY=NA&amp;VAR:P=NA&amp;VAR:V=17.3","08940&amp;VAR:null=.html"}</definedName>
    <definedName name="_2336__FDSAUDITLINK__" hidden="1">{"fdsup://directions/FAT%20Viewer?VAR:PED=LTM&amp;VAR:AUDIT_MODE=SUMMARY&amp;VAR:PERIOD=FIXED&amp;VAR:AUDIT_ID=00000117&amp;VAR:DATE=20000926&amp;action=UPDATE&amp;creator=factset&amp;DOC_NAME=FAT:FMA_audit_SUMMARY.fat&amp;DISPLAY_STRING=Display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EBITDA&amp;VAR:CHGPERIOD=NA&amp;VAR:FQLFORMULA=FMA_EVAL_EBITDA&amp;VAR:CURRENCY=NA&amp;VAR:P=NA&amp;VAR:V=17.3","08940&amp;VAR:null=.html"}</definedName>
    <definedName name="_2337__FDSAUDITLINK__" localSheetId="1" hidden="1">{"fdsup://directions/FAT%20Viewer?VAR:PED=LTM&amp;VAR:AUDIT_MODE=SUMMARY&amp;VAR:PERIOD=FIXED&amp;VAR:AUDIT_ID=00000117&amp;VAR:DATE=20000925&amp;action=UPDATE&amp;creator=factset&amp;DOC_NAME=FAT:FMA_audit_SUMMARY.fat&amp;DISPLAY_STRING=Display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EBITDA&amp;VAR:CHGPERIOD=NA&amp;VAR:FQLFORMULA=FMA_EVAL_EBITDA&amp;VAR:CURRENCY=NA&amp;VAR:P=NA&amp;VAR:V=17.4","04879&amp;VAR:null=.html"}</definedName>
    <definedName name="_2337__FDSAUDITLINK__" hidden="1">{"fdsup://directions/FAT%20Viewer?VAR:PED=LTM&amp;VAR:AUDIT_MODE=SUMMARY&amp;VAR:PERIOD=FIXED&amp;VAR:AUDIT_ID=00000117&amp;VAR:DATE=20000925&amp;action=UPDATE&amp;creator=factset&amp;DOC_NAME=FAT:FMA_audit_SUMMARY.fat&amp;DISPLAY_STRING=Display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EBITDA&amp;VAR:CHGPERIOD=NA&amp;VAR:FQLFORMULA=FMA_EVAL_EBITDA&amp;VAR:CURRENCY=NA&amp;VAR:P=NA&amp;VAR:V=17.4","04879&amp;VAR:null=.html"}</definedName>
    <definedName name="_2338__FDSAUDITLINK__" localSheetId="1" hidden="1">{"fdsup://directions/FAT%20Viewer?VAR:PED=LTM&amp;VAR:AUDIT_MODE=SUMMARY&amp;VAR:PERIOD=FIXED&amp;VAR:AUDIT_ID=00000117&amp;VAR:DATE=20000922&amp;action=UPDATE&amp;creator=factset&amp;DOC_NAME=FAT:FMA_audit_SUMMARY.fat&amp;DISPLAY_STRING=Display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EBITDA&amp;VAR:CHGPERIOD=NA&amp;VAR:FQLFORMULA=FMA_EVAL_EBITDA&amp;VAR:CURRENCY=NA&amp;VAR:P=NA&amp;VAR:V=17.4","92476&amp;VAR:null=.html"}</definedName>
    <definedName name="_2338__FDSAUDITLINK__" hidden="1">{"fdsup://directions/FAT%20Viewer?VAR:PED=LTM&amp;VAR:AUDIT_MODE=SUMMARY&amp;VAR:PERIOD=FIXED&amp;VAR:AUDIT_ID=00000117&amp;VAR:DATE=20000922&amp;action=UPDATE&amp;creator=factset&amp;DOC_NAME=FAT:FMA_audit_SUMMARY.fat&amp;DISPLAY_STRING=Display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EBITDA&amp;VAR:CHGPERIOD=NA&amp;VAR:FQLFORMULA=FMA_EVAL_EBITDA&amp;VAR:CURRENCY=NA&amp;VAR:P=NA&amp;VAR:V=17.4","92476&amp;VAR:null=.html"}</definedName>
    <definedName name="_2339__FDSAUDITLINK__" localSheetId="1" hidden="1">{"fdsup://directions/FAT%20Viewer?VAR:PED=LTM&amp;VAR:AUDIT_MODE=SUMMARY&amp;VAR:PERIOD=FIXED&amp;VAR:AUDIT_ID=00000117&amp;VAR:DATE=20000921&amp;action=UPDATE&amp;creator=factset&amp;DOC_NAME=FAT:FMA_audit_SUMMARY.fat&amp;DISPLAY_STRING=Display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EBITDA&amp;VAR:CHGPERIOD=NA&amp;VAR:FQLFORMULA=FMA_EVAL_EBITDA&amp;VAR:CURRENCY=NA&amp;VAR:P=NA&amp;VAR:V=17.4","86814&amp;VAR:null=.html"}</definedName>
    <definedName name="_2339__FDSAUDITLINK__" hidden="1">{"fdsup://directions/FAT%20Viewer?VAR:PED=LTM&amp;VAR:AUDIT_MODE=SUMMARY&amp;VAR:PERIOD=FIXED&amp;VAR:AUDIT_ID=00000117&amp;VAR:DATE=20000921&amp;action=UPDATE&amp;creator=factset&amp;DOC_NAME=FAT:FMA_audit_SUMMARY.fat&amp;DISPLAY_STRING=Display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EBITDA&amp;VAR:CHGPERIOD=NA&amp;VAR:FQLFORMULA=FMA_EVAL_EBITDA&amp;VAR:CURRENCY=NA&amp;VAR:P=NA&amp;VAR:V=17.4","86814&amp;VAR:null=.html"}</definedName>
    <definedName name="_234__FDSAUDITLINK__" localSheetId="1" hidden="1">{"fdsup://directions/FAT%20Viewer?VAR:PED=LTM&amp;VAR:AUDIT_MODE=SUMMARY&amp;VAR:PERIOD=FIXED&amp;VAR:AUDIT_ID=00000117&amp;VAR:DATE=20090206&amp;action=UPDATE&amp;creator=factset&amp;DOC_NAME=FAT:FMA_audit_SUMMARY.fat&amp;DISPLAY_STRING=Display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EBITDA&amp;VAR:CHGPERIOD=NA&amp;VAR:FQLFORMULA=FMA_EVAL_EBITDA&amp;VAR:CURRENCY=NA&amp;VAR:P=NA&amp;VAR:V=7.12","1716&amp;VAR:null=.html"}</definedName>
    <definedName name="_234__FDSAUDITLINK__" hidden="1">{"fdsup://directions/FAT%20Viewer?VAR:PED=LTM&amp;VAR:AUDIT_MODE=SUMMARY&amp;VAR:PERIOD=FIXED&amp;VAR:AUDIT_ID=00000117&amp;VAR:DATE=20090206&amp;action=UPDATE&amp;creator=factset&amp;DOC_NAME=FAT:FMA_audit_SUMMARY.fat&amp;DISPLAY_STRING=Display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EBITDA&amp;VAR:CHGPERIOD=NA&amp;VAR:FQLFORMULA=FMA_EVAL_EBITDA&amp;VAR:CURRENCY=NA&amp;VAR:P=NA&amp;VAR:V=7.12","1716&amp;VAR:null=.html"}</definedName>
    <definedName name="_2340__FDSAUDITLINK__" localSheetId="1" hidden="1">{"fdsup://directions/FAT%20Viewer?VAR:PED=LTM&amp;VAR:AUDIT_MODE=SUMMARY&amp;VAR:PERIOD=FIXED&amp;VAR:AUDIT_ID=00000117&amp;VAR:DATE=20000920&amp;action=UPDATE&amp;creator=factset&amp;DOC_NAME=FAT:FMA_audit_SUMMARY.fat&amp;DISPLAY_STRING=Display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EBITDA&amp;VAR:CHGPERIOD=NA&amp;VAR:FQLFORMULA=FMA_EVAL_EBITDA&amp;VAR:CURRENCY=NA&amp;VAR:P=NA&amp;VAR:V=17.5","01314&amp;VAR:null=.html"}</definedName>
    <definedName name="_2340__FDSAUDITLINK__" hidden="1">{"fdsup://directions/FAT%20Viewer?VAR:PED=LTM&amp;VAR:AUDIT_MODE=SUMMARY&amp;VAR:PERIOD=FIXED&amp;VAR:AUDIT_ID=00000117&amp;VAR:DATE=20000920&amp;action=UPDATE&amp;creator=factset&amp;DOC_NAME=FAT:FMA_audit_SUMMARY.fat&amp;DISPLAY_STRING=Display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EBITDA&amp;VAR:CHGPERIOD=NA&amp;VAR:FQLFORMULA=FMA_EVAL_EBITDA&amp;VAR:CURRENCY=NA&amp;VAR:P=NA&amp;VAR:V=17.5","01314&amp;VAR:null=.html"}</definedName>
    <definedName name="_2341__FDSAUDITLINK__" localSheetId="1" hidden="1">{"fdsup://directions/FAT%20Viewer?VAR:PED=LTM&amp;VAR:AUDIT_MODE=SUMMARY&amp;VAR:PERIOD=FIXED&amp;VAR:AUDIT_ID=00000117&amp;VAR:DATE=20000919&amp;action=UPDATE&amp;creator=factset&amp;DOC_NAME=FAT:FMA_audit_SUMMARY.fat&amp;DISPLAY_STRING=Display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EBITDA&amp;VAR:CHGPERIOD=NA&amp;VAR:FQLFORMULA=FMA_EVAL_EBITDA&amp;VAR:CURRENCY=NA&amp;VAR:P=NA&amp;VAR:V=17.5","25526&amp;VAR:null=.html"}</definedName>
    <definedName name="_2341__FDSAUDITLINK__" hidden="1">{"fdsup://directions/FAT%20Viewer?VAR:PED=LTM&amp;VAR:AUDIT_MODE=SUMMARY&amp;VAR:PERIOD=FIXED&amp;VAR:AUDIT_ID=00000117&amp;VAR:DATE=20000919&amp;action=UPDATE&amp;creator=factset&amp;DOC_NAME=FAT:FMA_audit_SUMMARY.fat&amp;DISPLAY_STRING=Display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EBITDA&amp;VAR:CHGPERIOD=NA&amp;VAR:FQLFORMULA=FMA_EVAL_EBITDA&amp;VAR:CURRENCY=NA&amp;VAR:P=NA&amp;VAR:V=17.5","25526&amp;VAR:null=.html"}</definedName>
    <definedName name="_2342__FDSAUDITLINK__" localSheetId="1" hidden="1">{"fdsup://directions/FAT%20Viewer?VAR:PED=LTM&amp;VAR:AUDIT_MODE=SUMMARY&amp;VAR:PERIOD=FIXED&amp;VAR:AUDIT_ID=00000117&amp;VAR:DATE=20000918&amp;action=UPDATE&amp;creator=factset&amp;DOC_NAME=FAT:FMA_audit_SUMMARY.fat&amp;DISPLAY_STRING=Display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EBITDA&amp;VAR:CHGPERIOD=NA&amp;VAR:FQLFORMULA=FMA_EVAL_EBITDA&amp;VAR:CURRENCY=NA&amp;VAR:P=NA&amp;VAR:V=17.3","87213&amp;VAR:null=.html"}</definedName>
    <definedName name="_2342__FDSAUDITLINK__" hidden="1">{"fdsup://directions/FAT%20Viewer?VAR:PED=LTM&amp;VAR:AUDIT_MODE=SUMMARY&amp;VAR:PERIOD=FIXED&amp;VAR:AUDIT_ID=00000117&amp;VAR:DATE=20000918&amp;action=UPDATE&amp;creator=factset&amp;DOC_NAME=FAT:FMA_audit_SUMMARY.fat&amp;DISPLAY_STRING=Display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EBITDA&amp;VAR:CHGPERIOD=NA&amp;VAR:FQLFORMULA=FMA_EVAL_EBITDA&amp;VAR:CURRENCY=NA&amp;VAR:P=NA&amp;VAR:V=17.3","87213&amp;VAR:null=.html"}</definedName>
    <definedName name="_2343__FDSAUDITLINK__" localSheetId="1" hidden="1">{"fdsup://directions/FAT%20Viewer?VAR:PED=LTM&amp;VAR:AUDIT_MODE=SUMMARY&amp;VAR:PERIOD=FIXED&amp;VAR:AUDIT_ID=00000117&amp;VAR:DATE=20000915&amp;action=UPDATE&amp;creator=factset&amp;DOC_NAME=FAT:FMA_audit_SUMMARY.fat&amp;DISPLAY_STRING=Display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EBITDA&amp;VAR:CHGPERIOD=NA&amp;VAR:FQLFORMULA=FMA_EVAL_EBITDA&amp;VAR:CURRENCY=NA&amp;VAR:P=NA&amp;VAR:V=17.5","27230&amp;VAR:null=.html"}</definedName>
    <definedName name="_2343__FDSAUDITLINK__" hidden="1">{"fdsup://directions/FAT%20Viewer?VAR:PED=LTM&amp;VAR:AUDIT_MODE=SUMMARY&amp;VAR:PERIOD=FIXED&amp;VAR:AUDIT_ID=00000117&amp;VAR:DATE=20000915&amp;action=UPDATE&amp;creator=factset&amp;DOC_NAME=FAT:FMA_audit_SUMMARY.fat&amp;DISPLAY_STRING=Display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EBITDA&amp;VAR:CHGPERIOD=NA&amp;VAR:FQLFORMULA=FMA_EVAL_EBITDA&amp;VAR:CURRENCY=NA&amp;VAR:P=NA&amp;VAR:V=17.5","27230&amp;VAR:null=.html"}</definedName>
    <definedName name="_2344__FDSAUDITLINK__" localSheetId="1" hidden="1">{"fdsup://directions/FAT%20Viewer?VAR:PED=LTM&amp;VAR:AUDIT_MODE=SUMMARY&amp;VAR:PERIOD=FIXED&amp;VAR:AUDIT_ID=00000117&amp;VAR:DATE=20000914&amp;action=UPDATE&amp;creator=factset&amp;DOC_NAME=FAT:FMA_audit_SUMMARY.fat&amp;DISPLAY_STRING=Display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EBITDA&amp;VAR:CHGPERIOD=NA&amp;VAR:FQLFORMULA=FMA_EVAL_EBITDA&amp;VAR:CURRENCY=NA&amp;VAR:P=NA&amp;VAR:V=17.6","51237&amp;VAR:null=.html"}</definedName>
    <definedName name="_2344__FDSAUDITLINK__" hidden="1">{"fdsup://directions/FAT%20Viewer?VAR:PED=LTM&amp;VAR:AUDIT_MODE=SUMMARY&amp;VAR:PERIOD=FIXED&amp;VAR:AUDIT_ID=00000117&amp;VAR:DATE=20000914&amp;action=UPDATE&amp;creator=factset&amp;DOC_NAME=FAT:FMA_audit_SUMMARY.fat&amp;DISPLAY_STRING=Display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EBITDA&amp;VAR:CHGPERIOD=NA&amp;VAR:FQLFORMULA=FMA_EVAL_EBITDA&amp;VAR:CURRENCY=NA&amp;VAR:P=NA&amp;VAR:V=17.6","51237&amp;VAR:null=.html"}</definedName>
    <definedName name="_2345__FDSAUDITLINK__" localSheetId="1" hidden="1">{"fdsup://directions/FAT%20Viewer?VAR:PED=LTM&amp;VAR:AUDIT_MODE=SUMMARY&amp;VAR:PERIOD=FIXED&amp;VAR:AUDIT_ID=00000117&amp;VAR:DATE=20000913&amp;action=UPDATE&amp;creator=factset&amp;DOC_NAME=FAT:FMA_audit_SUMMARY.fat&amp;DISPLAY_STRING=Display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EBITDA&amp;VAR:CHGPERIOD=NA&amp;VAR:FQLFORMULA=FMA_EVAL_EBITDA&amp;VAR:CURRENCY=NA&amp;VAR:P=NA&amp;VAR:V=17.6","90546&amp;VAR:null=.html"}</definedName>
    <definedName name="_2345__FDSAUDITLINK__" hidden="1">{"fdsup://directions/FAT%20Viewer?VAR:PED=LTM&amp;VAR:AUDIT_MODE=SUMMARY&amp;VAR:PERIOD=FIXED&amp;VAR:AUDIT_ID=00000117&amp;VAR:DATE=20000913&amp;action=UPDATE&amp;creator=factset&amp;DOC_NAME=FAT:FMA_audit_SUMMARY.fat&amp;DISPLAY_STRING=Display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EBITDA&amp;VAR:CHGPERIOD=NA&amp;VAR:FQLFORMULA=FMA_EVAL_EBITDA&amp;VAR:CURRENCY=NA&amp;VAR:P=NA&amp;VAR:V=17.6","90546&amp;VAR:null=.html"}</definedName>
    <definedName name="_2346__FDSAUDITLINK__" localSheetId="1" hidden="1">{"fdsup://directions/FAT%20Viewer?VAR:PED=LTM&amp;VAR:AUDIT_MODE=SUMMARY&amp;VAR:PERIOD=FIXED&amp;VAR:AUDIT_ID=00000117&amp;VAR:DATE=20000912&amp;action=UPDATE&amp;creator=factset&amp;DOC_NAME=FAT:FMA_audit_SUMMARY.fat&amp;DISPLAY_STRING=Display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EBITDA&amp;VAR:CHGPERIOD=NA&amp;VAR:FQLFORMULA=FMA_EVAL_EBITDA&amp;VAR:CURRENCY=NA&amp;VAR:P=NA&amp;VAR:V=17.7","53920&amp;VAR:null=.html"}</definedName>
    <definedName name="_2346__FDSAUDITLINK__" hidden="1">{"fdsup://directions/FAT%20Viewer?VAR:PED=LTM&amp;VAR:AUDIT_MODE=SUMMARY&amp;VAR:PERIOD=FIXED&amp;VAR:AUDIT_ID=00000117&amp;VAR:DATE=20000912&amp;action=UPDATE&amp;creator=factset&amp;DOC_NAME=FAT:FMA_audit_SUMMARY.fat&amp;DISPLAY_STRING=Display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EBITDA&amp;VAR:CHGPERIOD=NA&amp;VAR:FQLFORMULA=FMA_EVAL_EBITDA&amp;VAR:CURRENCY=NA&amp;VAR:P=NA&amp;VAR:V=17.7","53920&amp;VAR:null=.html"}</definedName>
    <definedName name="_2347__FDSAUDITLINK__" localSheetId="1" hidden="1">{"fdsup://directions/FAT%20Viewer?VAR:PED=LTM&amp;VAR:AUDIT_MODE=SUMMARY&amp;VAR:PERIOD=FIXED&amp;VAR:AUDIT_ID=00000117&amp;VAR:DATE=20000911&amp;action=UPDATE&amp;creator=factset&amp;DOC_NAME=FAT:FMA_audit_SUMMARY.fat&amp;DISPLAY_STRING=Display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EBITDA&amp;VAR:CHGPERIOD=NA&amp;VAR:FQLFORMULA=FMA_EVAL_EBITDA&amp;VAR:CURRENCY=NA&amp;VAR:P=NA&amp;VAR:V=17.8","26221&amp;VAR:null=.html"}</definedName>
    <definedName name="_2347__FDSAUDITLINK__" hidden="1">{"fdsup://directions/FAT%20Viewer?VAR:PED=LTM&amp;VAR:AUDIT_MODE=SUMMARY&amp;VAR:PERIOD=FIXED&amp;VAR:AUDIT_ID=00000117&amp;VAR:DATE=20000911&amp;action=UPDATE&amp;creator=factset&amp;DOC_NAME=FAT:FMA_audit_SUMMARY.fat&amp;DISPLAY_STRING=Display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EBITDA&amp;VAR:CHGPERIOD=NA&amp;VAR:FQLFORMULA=FMA_EVAL_EBITDA&amp;VAR:CURRENCY=NA&amp;VAR:P=NA&amp;VAR:V=17.8","26221&amp;VAR:null=.html"}</definedName>
    <definedName name="_2348__FDSAUDITLINK__" localSheetId="1" hidden="1">{"fdsup://directions/FAT%20Viewer?VAR:PED=LTM&amp;VAR:AUDIT_MODE=SUMMARY&amp;VAR:PERIOD=FIXED&amp;VAR:AUDIT_ID=00000117&amp;VAR:DATE=20000908&amp;action=UPDATE&amp;creator=factset&amp;DOC_NAME=FAT:FMA_audit_SUMMARY.fat&amp;DISPLAY_STRING=Display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EBITDA&amp;VAR:CHGPERIOD=NA&amp;VAR:FQLFORMULA=FMA_EVAL_EBITDA&amp;VAR:CURRENCY=NA&amp;VAR:P=NA&amp;VAR:V=17.8","82744&amp;VAR:null=.html"}</definedName>
    <definedName name="_2348__FDSAUDITLINK__" hidden="1">{"fdsup://directions/FAT%20Viewer?VAR:PED=LTM&amp;VAR:AUDIT_MODE=SUMMARY&amp;VAR:PERIOD=FIXED&amp;VAR:AUDIT_ID=00000117&amp;VAR:DATE=20000908&amp;action=UPDATE&amp;creator=factset&amp;DOC_NAME=FAT:FMA_audit_SUMMARY.fat&amp;DISPLAY_STRING=Display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EBITDA&amp;VAR:CHGPERIOD=NA&amp;VAR:FQLFORMULA=FMA_EVAL_EBITDA&amp;VAR:CURRENCY=NA&amp;VAR:P=NA&amp;VAR:V=17.8","82744&amp;VAR:null=.html"}</definedName>
    <definedName name="_2349__FDSAUDITLINK__" localSheetId="1" hidden="1">{"fdsup://directions/FAT%20Viewer?VAR:PED=LTM&amp;VAR:AUDIT_MODE=SUMMARY&amp;VAR:PERIOD=FIXED&amp;VAR:AUDIT_ID=00000117&amp;VAR:DATE=20000907&amp;action=UPDATE&amp;creator=factset&amp;DOC_NAME=FAT:FMA_audit_SUMMARY.fat&amp;DISPLAY_STRING=Display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EBITDA&amp;VAR:CHGPERIOD=NA&amp;VAR:FQLFORMULA=FMA_EVAL_EBITDA&amp;VAR:CURRENCY=NA&amp;VAR:P=NA&amp;VAR:V=17.9","82052&amp;VAR:null=.html"}</definedName>
    <definedName name="_2349__FDSAUDITLINK__" hidden="1">{"fdsup://directions/FAT%20Viewer?VAR:PED=LTM&amp;VAR:AUDIT_MODE=SUMMARY&amp;VAR:PERIOD=FIXED&amp;VAR:AUDIT_ID=00000117&amp;VAR:DATE=20000907&amp;action=UPDATE&amp;creator=factset&amp;DOC_NAME=FAT:FMA_audit_SUMMARY.fat&amp;DISPLAY_STRING=Display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EBITDA&amp;VAR:CHGPERIOD=NA&amp;VAR:FQLFORMULA=FMA_EVAL_EBITDA&amp;VAR:CURRENCY=NA&amp;VAR:P=NA&amp;VAR:V=17.9","82052&amp;VAR:null=.html"}</definedName>
    <definedName name="_235__FDSAUDITLINK__" localSheetId="1" hidden="1">{"fdsup://directions/FAT%20Viewer?VAR:PED=LTM&amp;VAR:AUDIT_MODE=SUMMARY&amp;VAR:PERIOD=FIXED&amp;VAR:AUDIT_ID=00000117&amp;VAR:DATE=20090205&amp;action=UPDATE&amp;creator=factset&amp;DOC_NAME=FAT:FMA_audit_SUMMARY.fat&amp;DISPLAY_STRING=Display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EBITDA&amp;VAR:CHGPERIOD=NA&amp;VAR:FQLFORMULA=FMA_EVAL_EBITDA&amp;VAR:CURRENCY=NA&amp;VAR:P=NA&amp;VAR:V=7.01","1411&amp;VAR:null=.html"}</definedName>
    <definedName name="_235__FDSAUDITLINK__" hidden="1">{"fdsup://directions/FAT%20Viewer?VAR:PED=LTM&amp;VAR:AUDIT_MODE=SUMMARY&amp;VAR:PERIOD=FIXED&amp;VAR:AUDIT_ID=00000117&amp;VAR:DATE=20090205&amp;action=UPDATE&amp;creator=factset&amp;DOC_NAME=FAT:FMA_audit_SUMMARY.fat&amp;DISPLAY_STRING=Display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EBITDA&amp;VAR:CHGPERIOD=NA&amp;VAR:FQLFORMULA=FMA_EVAL_EBITDA&amp;VAR:CURRENCY=NA&amp;VAR:P=NA&amp;VAR:V=7.01","1411&amp;VAR:null=.html"}</definedName>
    <definedName name="_2350__FDSAUDITLINK__" localSheetId="1" hidden="1">{"fdsup://directions/FAT%20Viewer?VAR:PED=LTM&amp;VAR:AUDIT_MODE=SUMMARY&amp;VAR:PERIOD=FIXED&amp;VAR:AUDIT_ID=00000117&amp;VAR:DATE=20000906&amp;action=UPDATE&amp;creator=factset&amp;DOC_NAME=FAT:FMA_audit_SUMMARY.fat&amp;DISPLAY_STRING=Display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EBITDA&amp;VAR:CHGPERIOD=NA&amp;VAR:FQLFORMULA=FMA_EVAL_EBITDA&amp;VAR:CURRENCY=NA&amp;VAR:P=NA&amp;VAR:V=17.8","71970&amp;VAR:null=.html"}</definedName>
    <definedName name="_2350__FDSAUDITLINK__" hidden="1">{"fdsup://directions/FAT%20Viewer?VAR:PED=LTM&amp;VAR:AUDIT_MODE=SUMMARY&amp;VAR:PERIOD=FIXED&amp;VAR:AUDIT_ID=00000117&amp;VAR:DATE=20000906&amp;action=UPDATE&amp;creator=factset&amp;DOC_NAME=FAT:FMA_audit_SUMMARY.fat&amp;DISPLAY_STRING=Display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EBITDA&amp;VAR:CHGPERIOD=NA&amp;VAR:FQLFORMULA=FMA_EVAL_EBITDA&amp;VAR:CURRENCY=NA&amp;VAR:P=NA&amp;VAR:V=17.8","71970&amp;VAR:null=.html"}</definedName>
    <definedName name="_2351__FDSAUDITLINK__" localSheetId="1" hidden="1">{"fdsup://directions/FAT%20Viewer?VAR:PED=LTM&amp;VAR:AUDIT_MODE=SUMMARY&amp;VAR:PERIOD=FIXED&amp;VAR:AUDIT_ID=00000117&amp;VAR:DATE=20000905&amp;action=UPDATE&amp;creator=factset&amp;DOC_NAME=FAT:FMA_audit_SUMMARY.fat&amp;DISPLAY_STRING=Display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EBITDA&amp;VAR:CHGPERIOD=NA&amp;VAR:FQLFORMULA=FMA_EVAL_EBITDA&amp;VAR:CURRENCY=NA&amp;VAR:P=NA&amp;VAR:V=18.0","18766&amp;VAR:null=.html"}</definedName>
    <definedName name="_2351__FDSAUDITLINK__" hidden="1">{"fdsup://directions/FAT%20Viewer?VAR:PED=LTM&amp;VAR:AUDIT_MODE=SUMMARY&amp;VAR:PERIOD=FIXED&amp;VAR:AUDIT_ID=00000117&amp;VAR:DATE=20000905&amp;action=UPDATE&amp;creator=factset&amp;DOC_NAME=FAT:FMA_audit_SUMMARY.fat&amp;DISPLAY_STRING=Display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EBITDA&amp;VAR:CHGPERIOD=NA&amp;VAR:FQLFORMULA=FMA_EVAL_EBITDA&amp;VAR:CURRENCY=NA&amp;VAR:P=NA&amp;VAR:V=18.0","18766&amp;VAR:null=.html"}</definedName>
    <definedName name="_2352__FDSAUDITLINK__" localSheetId="1" hidden="1">{"fdsup://directions/FAT%20Viewer?VAR:PED=LTM&amp;VAR:AUDIT_MODE=SUMMARY&amp;VAR:PERIOD=FIXED&amp;VAR:AUDIT_ID=00000117&amp;VAR:DATE=20000901&amp;action=UPDATE&amp;creator=factset&amp;DOC_NAME=FAT:FMA_audit_SUMMARY.fat&amp;DISPLAY_STRING=Display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EBITDA&amp;VAR:CHGPERIOD=NA&amp;VAR:FQLFORMULA=FMA_EVAL_EBITDA&amp;VAR:CURRENCY=NA&amp;VAR:P=NA&amp;VAR:V=18.1","31016&amp;VAR:null=.html"}</definedName>
    <definedName name="_2352__FDSAUDITLINK__" hidden="1">{"fdsup://directions/FAT%20Viewer?VAR:PED=LTM&amp;VAR:AUDIT_MODE=SUMMARY&amp;VAR:PERIOD=FIXED&amp;VAR:AUDIT_ID=00000117&amp;VAR:DATE=20000901&amp;action=UPDATE&amp;creator=factset&amp;DOC_NAME=FAT:FMA_audit_SUMMARY.fat&amp;DISPLAY_STRING=Display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EBITDA&amp;VAR:CHGPERIOD=NA&amp;VAR:FQLFORMULA=FMA_EVAL_EBITDA&amp;VAR:CURRENCY=NA&amp;VAR:P=NA&amp;VAR:V=18.1","31016&amp;VAR:null=.html"}</definedName>
    <definedName name="_2353__FDSAUDITLINK__" localSheetId="1" hidden="1">{"fdsup://directions/FAT%20Viewer?VAR:PED=LTM&amp;VAR:AUDIT_MODE=SUMMARY&amp;VAR:PERIOD=FIXED&amp;VAR:AUDIT_ID=00000117&amp;VAR:DATE=20000831&amp;action=UPDATE&amp;creator=factset&amp;DOC_NAME=FAT:FMA_audit_SUMMARY.fat&amp;DISPLAY_STRING=Display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EBITDA&amp;VAR:CHGPERIOD=NA&amp;VAR:FQLFORMULA=FMA_EVAL_EBITDA&amp;VAR:CURRENCY=NA&amp;VAR:P=NA&amp;VAR:V=18.0","81818&amp;VAR:null=.html"}</definedName>
    <definedName name="_2353__FDSAUDITLINK__" hidden="1">{"fdsup://directions/FAT%20Viewer?VAR:PED=LTM&amp;VAR:AUDIT_MODE=SUMMARY&amp;VAR:PERIOD=FIXED&amp;VAR:AUDIT_ID=00000117&amp;VAR:DATE=20000831&amp;action=UPDATE&amp;creator=factset&amp;DOC_NAME=FAT:FMA_audit_SUMMARY.fat&amp;DISPLAY_STRING=Display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EBITDA&amp;VAR:CHGPERIOD=NA&amp;VAR:FQLFORMULA=FMA_EVAL_EBITDA&amp;VAR:CURRENCY=NA&amp;VAR:P=NA&amp;VAR:V=18.0","81818&amp;VAR:null=.html"}</definedName>
    <definedName name="_2354__FDSAUDITLINK__" localSheetId="1" hidden="1">{"fdsup://directions/FAT%20Viewer?VAR:PED=LTM&amp;VAR:AUDIT_MODE=SUMMARY&amp;VAR:PERIOD=FIXED&amp;VAR:AUDIT_ID=00000117&amp;VAR:DATE=20000830&amp;action=UPDATE&amp;creator=factset&amp;DOC_NAME=FAT:FMA_audit_SUMMARY.fat&amp;DISPLAY_STRING=Display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EBITDA&amp;VAR:CHGPERIOD=NA&amp;VAR:FQLFORMULA=FMA_EVAL_EBITDA&amp;VAR:CURRENCY=NA&amp;VAR:P=NA&amp;VAR:V=17.9","60245&amp;VAR:null=.html"}</definedName>
    <definedName name="_2354__FDSAUDITLINK__" hidden="1">{"fdsup://directions/FAT%20Viewer?VAR:PED=LTM&amp;VAR:AUDIT_MODE=SUMMARY&amp;VAR:PERIOD=FIXED&amp;VAR:AUDIT_ID=00000117&amp;VAR:DATE=20000830&amp;action=UPDATE&amp;creator=factset&amp;DOC_NAME=FAT:FMA_audit_SUMMARY.fat&amp;DISPLAY_STRING=Display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EBITDA&amp;VAR:CHGPERIOD=NA&amp;VAR:FQLFORMULA=FMA_EVAL_EBITDA&amp;VAR:CURRENCY=NA&amp;VAR:P=NA&amp;VAR:V=17.9","60245&amp;VAR:null=.html"}</definedName>
    <definedName name="_2355__FDSAUDITLINK__" localSheetId="1" hidden="1">{"fdsup://directions/FAT%20Viewer?VAR:PED=LTM&amp;VAR:AUDIT_MODE=SUMMARY&amp;VAR:PERIOD=FIXED&amp;VAR:AUDIT_ID=00000117&amp;VAR:DATE=20000829&amp;action=UPDATE&amp;creator=factset&amp;DOC_NAME=FAT:FMA_audit_SUMMARY.fat&amp;DISPLAY_STRING=Display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EBITDA&amp;VAR:CHGPERIOD=NA&amp;VAR:FQLFORMULA=FMA_EVAL_EBITDA&amp;VAR:CURRENCY=NA&amp;VAR:P=NA&amp;VAR:V=18.0","17100&amp;VAR:null=.html"}</definedName>
    <definedName name="_2355__FDSAUDITLINK__" hidden="1">{"fdsup://directions/FAT%20Viewer?VAR:PED=LTM&amp;VAR:AUDIT_MODE=SUMMARY&amp;VAR:PERIOD=FIXED&amp;VAR:AUDIT_ID=00000117&amp;VAR:DATE=20000829&amp;action=UPDATE&amp;creator=factset&amp;DOC_NAME=FAT:FMA_audit_SUMMARY.fat&amp;DISPLAY_STRING=Display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EBITDA&amp;VAR:CHGPERIOD=NA&amp;VAR:FQLFORMULA=FMA_EVAL_EBITDA&amp;VAR:CURRENCY=NA&amp;VAR:P=NA&amp;VAR:V=18.0","17100&amp;VAR:null=.html"}</definedName>
    <definedName name="_2356__FDSAUDITLINK__" localSheetId="1" hidden="1">{"fdsup://directions/FAT%20Viewer?VAR:PED=LTM&amp;VAR:AUDIT_MODE=SUMMARY&amp;VAR:PERIOD=FIXED&amp;VAR:AUDIT_ID=00000117&amp;VAR:DATE=20000828&amp;action=UPDATE&amp;creator=factset&amp;DOC_NAME=FAT:FMA_audit_SUMMARY.fat&amp;DISPLAY_STRING=Display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EBITDA&amp;VAR:CHGPERIOD=NA&amp;VAR:FQLFORMULA=FMA_EVAL_EBITDA&amp;VAR:CURRENCY=NA&amp;VAR:P=NA&amp;VAR:V=18.0","51626&amp;VAR:null=.html"}</definedName>
    <definedName name="_2356__FDSAUDITLINK__" hidden="1">{"fdsup://directions/FAT%20Viewer?VAR:PED=LTM&amp;VAR:AUDIT_MODE=SUMMARY&amp;VAR:PERIOD=FIXED&amp;VAR:AUDIT_ID=00000117&amp;VAR:DATE=20000828&amp;action=UPDATE&amp;creator=factset&amp;DOC_NAME=FAT:FMA_audit_SUMMARY.fat&amp;DISPLAY_STRING=Display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EBITDA&amp;VAR:CHGPERIOD=NA&amp;VAR:FQLFORMULA=FMA_EVAL_EBITDA&amp;VAR:CURRENCY=NA&amp;VAR:P=NA&amp;VAR:V=18.0","51626&amp;VAR:null=.html"}</definedName>
    <definedName name="_2357__FDSAUDITLINK__" localSheetId="1" hidden="1">{"fdsup://directions/FAT%20Viewer?VAR:PED=LTM&amp;VAR:AUDIT_MODE=SUMMARY&amp;VAR:PERIOD=FIXED&amp;VAR:AUDIT_ID=00000117&amp;VAR:DATE=20000825&amp;action=UPDATE&amp;creator=factset&amp;DOC_NAME=FAT:FMA_audit_SUMMARY.fat&amp;DISPLAY_STRING=Display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EBITDA&amp;VAR:CHGPERIOD=NA&amp;VAR:FQLFORMULA=FMA_EVAL_EBITDA&amp;VAR:CURRENCY=NA&amp;VAR:P=NA&amp;VAR:V=18.0","00141&amp;VAR:null=.html"}</definedName>
    <definedName name="_2357__FDSAUDITLINK__" hidden="1">{"fdsup://directions/FAT%20Viewer?VAR:PED=LTM&amp;VAR:AUDIT_MODE=SUMMARY&amp;VAR:PERIOD=FIXED&amp;VAR:AUDIT_ID=00000117&amp;VAR:DATE=20000825&amp;action=UPDATE&amp;creator=factset&amp;DOC_NAME=FAT:FMA_audit_SUMMARY.fat&amp;DISPLAY_STRING=Display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EBITDA&amp;VAR:CHGPERIOD=NA&amp;VAR:FQLFORMULA=FMA_EVAL_EBITDA&amp;VAR:CURRENCY=NA&amp;VAR:P=NA&amp;VAR:V=18.0","00141&amp;VAR:null=.html"}</definedName>
    <definedName name="_2358__FDSAUDITLINK__" localSheetId="1" hidden="1">{"fdsup://directions/FAT%20Viewer?VAR:PED=LTM&amp;VAR:AUDIT_MODE=SUMMARY&amp;VAR:PERIOD=FIXED&amp;VAR:AUDIT_ID=00000117&amp;VAR:DATE=20000824&amp;action=UPDATE&amp;creator=factset&amp;DOC_NAME=FAT:FMA_audit_SUMMARY.fat&amp;DISPLAY_STRING=Display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EBITDA&amp;VAR:CHGPERIOD=NA&amp;VAR:FQLFORMULA=FMA_EVAL_EBITDA&amp;VAR:CURRENCY=NA&amp;VAR:P=NA&amp;VAR:V=18.0","12299&amp;VAR:null=.html"}</definedName>
    <definedName name="_2358__FDSAUDITLINK__" hidden="1">{"fdsup://directions/FAT%20Viewer?VAR:PED=LTM&amp;VAR:AUDIT_MODE=SUMMARY&amp;VAR:PERIOD=FIXED&amp;VAR:AUDIT_ID=00000117&amp;VAR:DATE=20000824&amp;action=UPDATE&amp;creator=factset&amp;DOC_NAME=FAT:FMA_audit_SUMMARY.fat&amp;DISPLAY_STRING=Display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EBITDA&amp;VAR:CHGPERIOD=NA&amp;VAR:FQLFORMULA=FMA_EVAL_EBITDA&amp;VAR:CURRENCY=NA&amp;VAR:P=NA&amp;VAR:V=18.0","12299&amp;VAR:null=.html"}</definedName>
    <definedName name="_2359__FDSAUDITLINK__" localSheetId="1" hidden="1">{"fdsup://directions/FAT%20Viewer?VAR:PED=LTM&amp;VAR:AUDIT_MODE=SUMMARY&amp;VAR:PERIOD=FIXED&amp;VAR:AUDIT_ID=00000117&amp;VAR:DATE=20000823&amp;action=UPDATE&amp;creator=factset&amp;DOC_NAME=FAT:FMA_audit_SUMMARY.fat&amp;DISPLAY_STRING=Display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EBITDA&amp;VAR:CHGPERIOD=NA&amp;VAR:FQLFORMULA=FMA_EVAL_EBITDA&amp;VAR:CURRENCY=NA&amp;VAR:P=NA&amp;VAR:V=17.9","66393&amp;VAR:null=.html"}</definedName>
    <definedName name="_2359__FDSAUDITLINK__" hidden="1">{"fdsup://directions/FAT%20Viewer?VAR:PED=LTM&amp;VAR:AUDIT_MODE=SUMMARY&amp;VAR:PERIOD=FIXED&amp;VAR:AUDIT_ID=00000117&amp;VAR:DATE=20000823&amp;action=UPDATE&amp;creator=factset&amp;DOC_NAME=FAT:FMA_audit_SUMMARY.fat&amp;DISPLAY_STRING=Display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EBITDA&amp;VAR:CHGPERIOD=NA&amp;VAR:FQLFORMULA=FMA_EVAL_EBITDA&amp;VAR:CURRENCY=NA&amp;VAR:P=NA&amp;VAR:V=17.9","66393&amp;VAR:null=.html"}</definedName>
    <definedName name="_236__FDSAUDITLINK__" localSheetId="1" hidden="1">{"fdsup://directions/FAT%20Viewer?VAR:PED=LTM&amp;VAR:AUDIT_MODE=SUMMARY&amp;VAR:PERIOD=FIXED&amp;VAR:AUDIT_ID=00000117&amp;VAR:DATE=20090204&amp;action=UPDATE&amp;creator=factset&amp;DOC_NAME=FAT:FMA_audit_SUMMARY.fat&amp;DISPLAY_STRING=Display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EBITDA&amp;VAR:CHGPERIOD=NA&amp;VAR:FQLFORMULA=FMA_EVAL_EBITDA&amp;VAR:CURRENCY=NA&amp;VAR:P=NA&amp;VAR:V=6.92","7967&amp;VAR:null=.html"}</definedName>
    <definedName name="_236__FDSAUDITLINK__" hidden="1">{"fdsup://directions/FAT%20Viewer?VAR:PED=LTM&amp;VAR:AUDIT_MODE=SUMMARY&amp;VAR:PERIOD=FIXED&amp;VAR:AUDIT_ID=00000117&amp;VAR:DATE=20090204&amp;action=UPDATE&amp;creator=factset&amp;DOC_NAME=FAT:FMA_audit_SUMMARY.fat&amp;DISPLAY_STRING=Display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EBITDA&amp;VAR:CHGPERIOD=NA&amp;VAR:FQLFORMULA=FMA_EVAL_EBITDA&amp;VAR:CURRENCY=NA&amp;VAR:P=NA&amp;VAR:V=6.92","7967&amp;VAR:null=.html"}</definedName>
    <definedName name="_2360__FDSAUDITLINK__" localSheetId="1" hidden="1">{"fdsup://directions/FAT%20Viewer?VAR:PED=LTM&amp;VAR:AUDIT_MODE=SUMMARY&amp;VAR:PERIOD=FIXED&amp;VAR:AUDIT_ID=00000117&amp;VAR:DATE=20000822&amp;action=UPDATE&amp;creator=factset&amp;DOC_NAME=FAT:FMA_audit_SUMMARY.fat&amp;DISPLAY_STRING=Display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EBITDA&amp;VAR:CHGPERIOD=NA&amp;VAR:FQLFORMULA=FMA_EVAL_EBITDA&amp;VAR:CURRENCY=NA&amp;VAR:P=NA&amp;VAR:V=17.8","52434&amp;VAR:null=.html"}</definedName>
    <definedName name="_2360__FDSAUDITLINK__" hidden="1">{"fdsup://directions/FAT%20Viewer?VAR:PED=LTM&amp;VAR:AUDIT_MODE=SUMMARY&amp;VAR:PERIOD=FIXED&amp;VAR:AUDIT_ID=00000117&amp;VAR:DATE=20000822&amp;action=UPDATE&amp;creator=factset&amp;DOC_NAME=FAT:FMA_audit_SUMMARY.fat&amp;DISPLAY_STRING=Display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EBITDA&amp;VAR:CHGPERIOD=NA&amp;VAR:FQLFORMULA=FMA_EVAL_EBITDA&amp;VAR:CURRENCY=NA&amp;VAR:P=NA&amp;VAR:V=17.8","52434&amp;VAR:null=.html"}</definedName>
    <definedName name="_2361__FDSAUDITLINK__" localSheetId="1" hidden="1">{"fdsup://directions/FAT%20Viewer?VAR:PED=LTM&amp;VAR:AUDIT_MODE=SUMMARY&amp;VAR:PERIOD=FIXED&amp;VAR:AUDIT_ID=00000117&amp;VAR:DATE=20000821&amp;action=UPDATE&amp;creator=factset&amp;DOC_NAME=FAT:FMA_audit_SUMMARY.fat&amp;DISPLAY_STRING=Display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EBITDA&amp;VAR:CHGPERIOD=NA&amp;VAR:FQLFORMULA=FMA_EVAL_EBITDA&amp;VAR:CURRENCY=NA&amp;VAR:P=NA&amp;VAR:V=17.8","58097&amp;VAR:null=.html"}</definedName>
    <definedName name="_2361__FDSAUDITLINK__" hidden="1">{"fdsup://directions/FAT%20Viewer?VAR:PED=LTM&amp;VAR:AUDIT_MODE=SUMMARY&amp;VAR:PERIOD=FIXED&amp;VAR:AUDIT_ID=00000117&amp;VAR:DATE=20000821&amp;action=UPDATE&amp;creator=factset&amp;DOC_NAME=FAT:FMA_audit_SUMMARY.fat&amp;DISPLAY_STRING=Display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EBITDA&amp;VAR:CHGPERIOD=NA&amp;VAR:FQLFORMULA=FMA_EVAL_EBITDA&amp;VAR:CURRENCY=NA&amp;VAR:P=NA&amp;VAR:V=17.8","58097&amp;VAR:null=.html"}</definedName>
    <definedName name="_2362__FDSAUDITLINK__" localSheetId="1" hidden="1">{"fdsup://directions/FAT%20Viewer?VAR:PED=LTM&amp;VAR:AUDIT_MODE=SUMMARY&amp;VAR:PERIOD=FIXED&amp;VAR:AUDIT_ID=00000117&amp;VAR:DATE=20000818&amp;action=UPDATE&amp;creator=factset&amp;DOC_NAME=FAT:FMA_audit_SUMMARY.fat&amp;DISPLAY_STRING=Display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EBITDA&amp;VAR:CHGPERIOD=NA&amp;VAR:FQLFORMULA=FMA_EVAL_EBITDA&amp;VAR:CURRENCY=NA&amp;VAR:P=NA&amp;VAR:V=17.7","94111&amp;VAR:null=.html"}</definedName>
    <definedName name="_2362__FDSAUDITLINK__" hidden="1">{"fdsup://directions/FAT%20Viewer?VAR:PED=LTM&amp;VAR:AUDIT_MODE=SUMMARY&amp;VAR:PERIOD=FIXED&amp;VAR:AUDIT_ID=00000117&amp;VAR:DATE=20000818&amp;action=UPDATE&amp;creator=factset&amp;DOC_NAME=FAT:FMA_audit_SUMMARY.fat&amp;DISPLAY_STRING=Display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EBITDA&amp;VAR:CHGPERIOD=NA&amp;VAR:FQLFORMULA=FMA_EVAL_EBITDA&amp;VAR:CURRENCY=NA&amp;VAR:P=NA&amp;VAR:V=17.7","94111&amp;VAR:null=.html"}</definedName>
    <definedName name="_2363__FDSAUDITLINK__" localSheetId="1" hidden="1">{"fdsup://directions/FAT%20Viewer?VAR:PED=LTM&amp;VAR:AUDIT_MODE=SUMMARY&amp;VAR:PERIOD=FIXED&amp;VAR:AUDIT_ID=00000117&amp;VAR:DATE=20000817&amp;action=UPDATE&amp;creator=factset&amp;DOC_NAME=FAT:FMA_audit_SUMMARY.fat&amp;DISPLAY_STRING=Display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EBITDA&amp;VAR:CHGPERIOD=NA&amp;VAR:FQLFORMULA=FMA_EVAL_EBITDA&amp;VAR:CURRENCY=NA&amp;VAR:P=NA&amp;VAR:V=17.8","15369&amp;VAR:null=.html"}</definedName>
    <definedName name="_2363__FDSAUDITLINK__" hidden="1">{"fdsup://directions/FAT%20Viewer?VAR:PED=LTM&amp;VAR:AUDIT_MODE=SUMMARY&amp;VAR:PERIOD=FIXED&amp;VAR:AUDIT_ID=00000117&amp;VAR:DATE=20000817&amp;action=UPDATE&amp;creator=factset&amp;DOC_NAME=FAT:FMA_audit_SUMMARY.fat&amp;DISPLAY_STRING=Display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EBITDA&amp;VAR:CHGPERIOD=NA&amp;VAR:FQLFORMULA=FMA_EVAL_EBITDA&amp;VAR:CURRENCY=NA&amp;VAR:P=NA&amp;VAR:V=17.8","15369&amp;VAR:null=.html"}</definedName>
    <definedName name="_2364__FDSAUDITLINK__" localSheetId="1" hidden="1">{"fdsup://directions/FAT%20Viewer?VAR:PED=LTM&amp;VAR:AUDIT_MODE=SUMMARY&amp;VAR:PERIOD=FIXED&amp;VAR:AUDIT_ID=00000117&amp;VAR:DATE=20000816&amp;action=UPDATE&amp;creator=factset&amp;DOC_NAME=FAT:FMA_audit_SUMMARY.fat&amp;DISPLAY_STRING=Display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EBITDA&amp;VAR:CHGPERIOD=NA&amp;VAR:FQLFORMULA=FMA_EVAL_EBITDA&amp;VAR:CURRENCY=NA&amp;VAR:P=NA&amp;VAR:V=17.7","08603&amp;VAR:null=.html"}</definedName>
    <definedName name="_2364__FDSAUDITLINK__" hidden="1">{"fdsup://directions/FAT%20Viewer?VAR:PED=LTM&amp;VAR:AUDIT_MODE=SUMMARY&amp;VAR:PERIOD=FIXED&amp;VAR:AUDIT_ID=00000117&amp;VAR:DATE=20000816&amp;action=UPDATE&amp;creator=factset&amp;DOC_NAME=FAT:FMA_audit_SUMMARY.fat&amp;DISPLAY_STRING=Display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EBITDA&amp;VAR:CHGPERIOD=NA&amp;VAR:FQLFORMULA=FMA_EVAL_EBITDA&amp;VAR:CURRENCY=NA&amp;VAR:P=NA&amp;VAR:V=17.7","08603&amp;VAR:null=.html"}</definedName>
    <definedName name="_2365__FDSAUDITLINK__" localSheetId="1" hidden="1">{"fdsup://directions/FAT%20Viewer?VAR:PED=LTM&amp;VAR:AUDIT_MODE=SUMMARY&amp;VAR:PERIOD=FIXED&amp;VAR:AUDIT_ID=00000117&amp;VAR:DATE=20000815&amp;action=UPDATE&amp;creator=factset&amp;DOC_NAME=FAT:FMA_audit_SUMMARY.fat&amp;DISPLAY_STRING=Display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EBITDA&amp;VAR:CHGPERIOD=NA&amp;VAR:FQLFORMULA=FMA_EVAL_EBITDA&amp;VAR:CURRENCY=NA&amp;VAR:P=NA&amp;VAR:V=17.7","43910&amp;VAR:null=.html"}</definedName>
    <definedName name="_2365__FDSAUDITLINK__" hidden="1">{"fdsup://directions/FAT%20Viewer?VAR:PED=LTM&amp;VAR:AUDIT_MODE=SUMMARY&amp;VAR:PERIOD=FIXED&amp;VAR:AUDIT_ID=00000117&amp;VAR:DATE=20000815&amp;action=UPDATE&amp;creator=factset&amp;DOC_NAME=FAT:FMA_audit_SUMMARY.fat&amp;DISPLAY_STRING=Display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EBITDA&amp;VAR:CHGPERIOD=NA&amp;VAR:FQLFORMULA=FMA_EVAL_EBITDA&amp;VAR:CURRENCY=NA&amp;VAR:P=NA&amp;VAR:V=17.7","43910&amp;VAR:null=.html"}</definedName>
    <definedName name="_2366__FDSAUDITLINK__" localSheetId="1" hidden="1">{"fdsup://directions/FAT%20Viewer?VAR:PED=LTM&amp;VAR:AUDIT_MODE=SUMMARY&amp;VAR:PERIOD=FIXED&amp;VAR:AUDIT_ID=00000117&amp;VAR:DATE=20000814&amp;action=UPDATE&amp;creator=factset&amp;DOC_NAME=FAT:FMA_audit_SUMMARY.fat&amp;DISPLAY_STRING=Display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EBITDA&amp;VAR:CHGPERIOD=NA&amp;VAR:FQLFORMULA=FMA_EVAL_EBITDA&amp;VAR:CURRENCY=NA&amp;VAR:P=NA&amp;VAR:V=17.7","99877&amp;VAR:null=.html"}</definedName>
    <definedName name="_2366__FDSAUDITLINK__" hidden="1">{"fdsup://directions/FAT%20Viewer?VAR:PED=LTM&amp;VAR:AUDIT_MODE=SUMMARY&amp;VAR:PERIOD=FIXED&amp;VAR:AUDIT_ID=00000117&amp;VAR:DATE=20000814&amp;action=UPDATE&amp;creator=factset&amp;DOC_NAME=FAT:FMA_audit_SUMMARY.fat&amp;DISPLAY_STRING=Display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EBITDA&amp;VAR:CHGPERIOD=NA&amp;VAR:FQLFORMULA=FMA_EVAL_EBITDA&amp;VAR:CURRENCY=NA&amp;VAR:P=NA&amp;VAR:V=17.7","99877&amp;VAR:null=.html"}</definedName>
    <definedName name="_2367__FDSAUDITLINK__" localSheetId="1" hidden="1">{"fdsup://directions/FAT%20Viewer?VAR:PED=LTM&amp;VAR:AUDIT_MODE=SUMMARY&amp;VAR:PERIOD=FIXED&amp;VAR:AUDIT_ID=00000117&amp;VAR:DATE=20000811&amp;action=UPDATE&amp;creator=factset&amp;DOC_NAME=FAT:FMA_audit_SUMMARY.fat&amp;DISPLAY_STRING=Display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EBITDA&amp;VAR:CHGPERIOD=NA&amp;VAR:FQLFORMULA=FMA_EVAL_EBITDA&amp;VAR:CURRENCY=NA&amp;VAR:P=NA&amp;VAR:V=17.8","82290&amp;VAR:null=.html"}</definedName>
    <definedName name="_2367__FDSAUDITLINK__" hidden="1">{"fdsup://directions/FAT%20Viewer?VAR:PED=LTM&amp;VAR:AUDIT_MODE=SUMMARY&amp;VAR:PERIOD=FIXED&amp;VAR:AUDIT_ID=00000117&amp;VAR:DATE=20000811&amp;action=UPDATE&amp;creator=factset&amp;DOC_NAME=FAT:FMA_audit_SUMMARY.fat&amp;DISPLAY_STRING=Display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EBITDA&amp;VAR:CHGPERIOD=NA&amp;VAR:FQLFORMULA=FMA_EVAL_EBITDA&amp;VAR:CURRENCY=NA&amp;VAR:P=NA&amp;VAR:V=17.8","82290&amp;VAR:null=.html"}</definedName>
    <definedName name="_2368__FDSAUDITLINK__" localSheetId="1" hidden="1">{"fdsup://directions/FAT%20Viewer?VAR:PED=LTM&amp;VAR:AUDIT_MODE=SUMMARY&amp;VAR:PERIOD=FIXED&amp;VAR:AUDIT_ID=00000117&amp;VAR:DATE=20000810&amp;action=UPDATE&amp;creator=factset&amp;DOC_NAME=FAT:FMA_audit_SUMMARY.fat&amp;DISPLAY_STRING=Display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EBITDA&amp;VAR:CHGPERIOD=NA&amp;VAR:FQLFORMULA=FMA_EVAL_EBITDA&amp;VAR:CURRENCY=NA&amp;VAR:P=NA&amp;VAR:V=17.7","99408&amp;VAR:null=.html"}</definedName>
    <definedName name="_2368__FDSAUDITLINK__" hidden="1">{"fdsup://directions/FAT%20Viewer?VAR:PED=LTM&amp;VAR:AUDIT_MODE=SUMMARY&amp;VAR:PERIOD=FIXED&amp;VAR:AUDIT_ID=00000117&amp;VAR:DATE=20000810&amp;action=UPDATE&amp;creator=factset&amp;DOC_NAME=FAT:FMA_audit_SUMMARY.fat&amp;DISPLAY_STRING=Display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EBITDA&amp;VAR:CHGPERIOD=NA&amp;VAR:FQLFORMULA=FMA_EVAL_EBITDA&amp;VAR:CURRENCY=NA&amp;VAR:P=NA&amp;VAR:V=17.7","99408&amp;VAR:null=.html"}</definedName>
    <definedName name="_2369__FDSAUDITLINK__" localSheetId="1" hidden="1">{"fdsup://directions/FAT%20Viewer?VAR:PED=LTM&amp;VAR:AUDIT_MODE=SUMMARY&amp;VAR:PERIOD=FIXED&amp;VAR:AUDIT_ID=00000117&amp;VAR:DATE=20000809&amp;action=UPDATE&amp;creator=factset&amp;DOC_NAME=FAT:FMA_audit_SUMMARY.fat&amp;DISPLAY_STRING=Display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EBITDA&amp;VAR:CHGPERIOD=NA&amp;VAR:FQLFORMULA=FMA_EVAL_EBITDA&amp;VAR:CURRENCY=NA&amp;VAR:P=NA&amp;VAR:V=17.8","98700&amp;VAR:null=.html"}</definedName>
    <definedName name="_2369__FDSAUDITLINK__" hidden="1">{"fdsup://directions/FAT%20Viewer?VAR:PED=LTM&amp;VAR:AUDIT_MODE=SUMMARY&amp;VAR:PERIOD=FIXED&amp;VAR:AUDIT_ID=00000117&amp;VAR:DATE=20000809&amp;action=UPDATE&amp;creator=factset&amp;DOC_NAME=FAT:FMA_audit_SUMMARY.fat&amp;DISPLAY_STRING=Display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EBITDA&amp;VAR:CHGPERIOD=NA&amp;VAR:FQLFORMULA=FMA_EVAL_EBITDA&amp;VAR:CURRENCY=NA&amp;VAR:P=NA&amp;VAR:V=17.8","98700&amp;VAR:null=.html"}</definedName>
    <definedName name="_237__FDSAUDITLINK__" localSheetId="1" hidden="1">{"fdsup://directions/FAT%20Viewer?VAR:PED=LTM&amp;VAR:AUDIT_MODE=SUMMARY&amp;VAR:PERIOD=FIXED&amp;VAR:AUDIT_ID=00000117&amp;VAR:DATE=20090203&amp;action=UPDATE&amp;creator=factset&amp;DOC_NAME=FAT:FMA_audit_SUMMARY.fat&amp;DISPLAY_STRING=Display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EBITDA&amp;VAR:CHGPERIOD=NA&amp;VAR:FQLFORMULA=FMA_EVAL_EBITDA&amp;VAR:CURRENCY=NA&amp;VAR:P=NA&amp;VAR:V=6.95","8755&amp;VAR:null=.html"}</definedName>
    <definedName name="_237__FDSAUDITLINK__" hidden="1">{"fdsup://directions/FAT%20Viewer?VAR:PED=LTM&amp;VAR:AUDIT_MODE=SUMMARY&amp;VAR:PERIOD=FIXED&amp;VAR:AUDIT_ID=00000117&amp;VAR:DATE=20090203&amp;action=UPDATE&amp;creator=factset&amp;DOC_NAME=FAT:FMA_audit_SUMMARY.fat&amp;DISPLAY_STRING=Display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EBITDA&amp;VAR:CHGPERIOD=NA&amp;VAR:FQLFORMULA=FMA_EVAL_EBITDA&amp;VAR:CURRENCY=NA&amp;VAR:P=NA&amp;VAR:V=6.95","8755&amp;VAR:null=.html"}</definedName>
    <definedName name="_2370__FDSAUDITLINK__" localSheetId="1" hidden="1">{"fdsup://directions/FAT%20Viewer?VAR:PED=LTM&amp;VAR:AUDIT_MODE=SUMMARY&amp;VAR:PERIOD=FIXED&amp;VAR:AUDIT_ID=00000117&amp;VAR:DATE=20000808&amp;action=UPDATE&amp;creator=factset&amp;DOC_NAME=FAT:FMA_audit_SUMMARY.fat&amp;DISPLAY_STRING=Display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EBITDA&amp;VAR:CHGPERIOD=NA&amp;VAR:FQLFORMULA=FMA_EVAL_EBITDA&amp;VAR:CURRENCY=NA&amp;VAR:P=NA&amp;VAR:V=17.9","98024&amp;VAR:null=.html"}</definedName>
    <definedName name="_2370__FDSAUDITLINK__" hidden="1">{"fdsup://directions/FAT%20Viewer?VAR:PED=LTM&amp;VAR:AUDIT_MODE=SUMMARY&amp;VAR:PERIOD=FIXED&amp;VAR:AUDIT_ID=00000117&amp;VAR:DATE=20000808&amp;action=UPDATE&amp;creator=factset&amp;DOC_NAME=FAT:FMA_audit_SUMMARY.fat&amp;DISPLAY_STRING=Display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EBITDA&amp;VAR:CHGPERIOD=NA&amp;VAR:FQLFORMULA=FMA_EVAL_EBITDA&amp;VAR:CURRENCY=NA&amp;VAR:P=NA&amp;VAR:V=17.9","98024&amp;VAR:null=.html"}</definedName>
    <definedName name="_2371__FDSAUDITLINK__" localSheetId="1" hidden="1">{"fdsup://directions/FAT%20Viewer?VAR:PED=LTM&amp;VAR:AUDIT_MODE=SUMMARY&amp;VAR:PERIOD=FIXED&amp;VAR:AUDIT_ID=00000117&amp;VAR:DATE=20000807&amp;action=UPDATE&amp;creator=factset&amp;DOC_NAME=FAT:FMA_audit_SUMMARY.fat&amp;DISPLAY_STRING=Display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EBITDA&amp;VAR:CHGPERIOD=NA&amp;VAR:FQLFORMULA=FMA_EVAL_EBITDA&amp;VAR:CURRENCY=NA&amp;VAR:P=NA&amp;VAR:V=17.9","78186&amp;VAR:null=.html"}</definedName>
    <definedName name="_2371__FDSAUDITLINK__" hidden="1">{"fdsup://directions/FAT%20Viewer?VAR:PED=LTM&amp;VAR:AUDIT_MODE=SUMMARY&amp;VAR:PERIOD=FIXED&amp;VAR:AUDIT_ID=00000117&amp;VAR:DATE=20000807&amp;action=UPDATE&amp;creator=factset&amp;DOC_NAME=FAT:FMA_audit_SUMMARY.fat&amp;DISPLAY_STRING=Display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EBITDA&amp;VAR:CHGPERIOD=NA&amp;VAR:FQLFORMULA=FMA_EVAL_EBITDA&amp;VAR:CURRENCY=NA&amp;VAR:P=NA&amp;VAR:V=17.9","78186&amp;VAR:null=.html"}</definedName>
    <definedName name="_2372__FDSAUDITLINK__" localSheetId="1" hidden="1">{"fdsup://directions/FAT%20Viewer?VAR:PED=LTM&amp;VAR:AUDIT_MODE=SUMMARY&amp;VAR:PERIOD=FIXED&amp;VAR:AUDIT_ID=00000117&amp;VAR:DATE=20000804&amp;action=UPDATE&amp;creator=factset&amp;DOC_NAME=FAT:FMA_audit_SUMMARY.fat&amp;DISPLAY_STRING=Display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EBITDA&amp;VAR:CHGPERIOD=NA&amp;VAR:FQLFORMULA=FMA_EVAL_EBITDA&amp;VAR:CURRENCY=NA&amp;VAR:P=NA&amp;VAR:V=17.8","14909&amp;VAR:null=.html"}</definedName>
    <definedName name="_2372__FDSAUDITLINK__" hidden="1">{"fdsup://directions/FAT%20Viewer?VAR:PED=LTM&amp;VAR:AUDIT_MODE=SUMMARY&amp;VAR:PERIOD=FIXED&amp;VAR:AUDIT_ID=00000117&amp;VAR:DATE=20000804&amp;action=UPDATE&amp;creator=factset&amp;DOC_NAME=FAT:FMA_audit_SUMMARY.fat&amp;DISPLAY_STRING=Display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EBITDA&amp;VAR:CHGPERIOD=NA&amp;VAR:FQLFORMULA=FMA_EVAL_EBITDA&amp;VAR:CURRENCY=NA&amp;VAR:P=NA&amp;VAR:V=17.8","14909&amp;VAR:null=.html"}</definedName>
    <definedName name="_2373__FDSAUDITLINK__" localSheetId="1" hidden="1">{"fdsup://directions/FAT%20Viewer?VAR:PED=LTM&amp;VAR:AUDIT_MODE=SUMMARY&amp;VAR:PERIOD=FIXED&amp;VAR:AUDIT_ID=00000117&amp;VAR:DATE=20000803&amp;action=UPDATE&amp;creator=factset&amp;DOC_NAME=FAT:FMA_audit_SUMMARY.fat&amp;DISPLAY_STRING=Display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EBITDA&amp;VAR:CHGPERIOD=NA&amp;VAR:FQLFORMULA=FMA_EVAL_EBITDA&amp;VAR:CURRENCY=NA&amp;VAR:P=NA&amp;VAR:V=17.7","70664&amp;VAR:null=.html"}</definedName>
    <definedName name="_2373__FDSAUDITLINK__" hidden="1">{"fdsup://directions/FAT%20Viewer?VAR:PED=LTM&amp;VAR:AUDIT_MODE=SUMMARY&amp;VAR:PERIOD=FIXED&amp;VAR:AUDIT_ID=00000117&amp;VAR:DATE=20000803&amp;action=UPDATE&amp;creator=factset&amp;DOC_NAME=FAT:FMA_audit_SUMMARY.fat&amp;DISPLAY_STRING=Display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EBITDA&amp;VAR:CHGPERIOD=NA&amp;VAR:FQLFORMULA=FMA_EVAL_EBITDA&amp;VAR:CURRENCY=NA&amp;VAR:P=NA&amp;VAR:V=17.7","70664&amp;VAR:null=.html"}</definedName>
    <definedName name="_2374__FDSAUDITLINK__" localSheetId="1" hidden="1">{"fdsup://directions/FAT%20Viewer?VAR:PED=LTM&amp;VAR:AUDIT_MODE=SUMMARY&amp;VAR:PERIOD=FIXED&amp;VAR:AUDIT_ID=00000117&amp;VAR:DATE=20000802&amp;action=UPDATE&amp;creator=factset&amp;DOC_NAME=FAT:FMA_audit_SUMMARY.fat&amp;DISPLAY_STRING=Display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EBITDA&amp;VAR:CHGPERIOD=NA&amp;VAR:FQLFORMULA=FMA_EVAL_EBITDA&amp;VAR:CURRENCY=NA&amp;VAR:P=NA&amp;VAR:V=17.6","67343&amp;VAR:null=.html"}</definedName>
    <definedName name="_2374__FDSAUDITLINK__" hidden="1">{"fdsup://directions/FAT%20Viewer?VAR:PED=LTM&amp;VAR:AUDIT_MODE=SUMMARY&amp;VAR:PERIOD=FIXED&amp;VAR:AUDIT_ID=00000117&amp;VAR:DATE=20000802&amp;action=UPDATE&amp;creator=factset&amp;DOC_NAME=FAT:FMA_audit_SUMMARY.fat&amp;DISPLAY_STRING=Display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EBITDA&amp;VAR:CHGPERIOD=NA&amp;VAR:FQLFORMULA=FMA_EVAL_EBITDA&amp;VAR:CURRENCY=NA&amp;VAR:P=NA&amp;VAR:V=17.6","67343&amp;VAR:null=.html"}</definedName>
    <definedName name="_2375__FDSAUDITLINK__" localSheetId="1" hidden="1">{"fdsup://directions/FAT%20Viewer?VAR:PED=LTM&amp;VAR:AUDIT_MODE=SUMMARY&amp;VAR:PERIOD=FIXED&amp;VAR:AUDIT_ID=00000117&amp;VAR:DATE=20000801&amp;action=UPDATE&amp;creator=factset&amp;DOC_NAME=FAT:FMA_audit_SUMMARY.fat&amp;DISPLAY_STRING=Display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EBITDA&amp;VAR:CHGPERIOD=NA&amp;VAR:FQLFORMULA=FMA_EVAL_EBITDA&amp;VAR:CURRENCY=NA&amp;VAR:P=NA&amp;VAR:V=17.6","62666&amp;VAR:null=.html"}</definedName>
    <definedName name="_2375__FDSAUDITLINK__" hidden="1">{"fdsup://directions/FAT%20Viewer?VAR:PED=LTM&amp;VAR:AUDIT_MODE=SUMMARY&amp;VAR:PERIOD=FIXED&amp;VAR:AUDIT_ID=00000117&amp;VAR:DATE=20000801&amp;action=UPDATE&amp;creator=factset&amp;DOC_NAME=FAT:FMA_audit_SUMMARY.fat&amp;DISPLAY_STRING=Display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EBITDA&amp;VAR:CHGPERIOD=NA&amp;VAR:FQLFORMULA=FMA_EVAL_EBITDA&amp;VAR:CURRENCY=NA&amp;VAR:P=NA&amp;VAR:V=17.6","62666&amp;VAR:null=.html"}</definedName>
    <definedName name="_2376__FDSAUDITLINK__" localSheetId="1" hidden="1">{"fdsup://directions/FAT%20Viewer?VAR:PED=LTM&amp;VAR:AUDIT_MODE=SUMMARY&amp;VAR:PERIOD=FIXED&amp;VAR:AUDIT_ID=00000117&amp;VAR:DATE=20000731&amp;action=UPDATE&amp;creator=factset&amp;DOC_NAME=FAT:FMA_audit_SUMMARY.fat&amp;DISPLAY_STRING=Display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EBITDA&amp;VAR:CHGPERIOD=NA&amp;VAR:FQLFORMULA=FMA_EVAL_EBITDA&amp;VAR:CURRENCY=NA&amp;VAR:P=NA&amp;VAR:V=17.5","90988&amp;VAR:null=.html"}</definedName>
    <definedName name="_2376__FDSAUDITLINK__" hidden="1">{"fdsup://directions/FAT%20Viewer?VAR:PED=LTM&amp;VAR:AUDIT_MODE=SUMMARY&amp;VAR:PERIOD=FIXED&amp;VAR:AUDIT_ID=00000117&amp;VAR:DATE=20000731&amp;action=UPDATE&amp;creator=factset&amp;DOC_NAME=FAT:FMA_audit_SUMMARY.fat&amp;DISPLAY_STRING=Display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EBITDA&amp;VAR:CHGPERIOD=NA&amp;VAR:FQLFORMULA=FMA_EVAL_EBITDA&amp;VAR:CURRENCY=NA&amp;VAR:P=NA&amp;VAR:V=17.5","90988&amp;VAR:null=.html"}</definedName>
    <definedName name="_2377__FDSAUDITLINK__" localSheetId="1" hidden="1">{"fdsup://directions/FAT%20Viewer?VAR:PED=LTM&amp;VAR:AUDIT_MODE=SUMMARY&amp;VAR:PERIOD=FIXED&amp;VAR:AUDIT_ID=00000117&amp;VAR:DATE=20000728&amp;action=UPDATE&amp;creator=factset&amp;DOC_NAME=FAT:FMA_audit_SUMMARY.fat&amp;DISPLAY_STRING=Display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EBITDA&amp;VAR:CHGPERIOD=NA&amp;VAR:FQLFORMULA=FMA_EVAL_EBITDA&amp;VAR:CURRENCY=NA&amp;VAR:P=NA&amp;VAR:V=17.4","93553&amp;VAR:null=.html"}</definedName>
    <definedName name="_2377__FDSAUDITLINK__" hidden="1">{"fdsup://directions/FAT%20Viewer?VAR:PED=LTM&amp;VAR:AUDIT_MODE=SUMMARY&amp;VAR:PERIOD=FIXED&amp;VAR:AUDIT_ID=00000117&amp;VAR:DATE=20000728&amp;action=UPDATE&amp;creator=factset&amp;DOC_NAME=FAT:FMA_audit_SUMMARY.fat&amp;DISPLAY_STRING=Display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EBITDA&amp;VAR:CHGPERIOD=NA&amp;VAR:FQLFORMULA=FMA_EVAL_EBITDA&amp;VAR:CURRENCY=NA&amp;VAR:P=NA&amp;VAR:V=17.4","93553&amp;VAR:null=.html"}</definedName>
    <definedName name="_2378__FDSAUDITLINK__" localSheetId="1" hidden="1">{"fdsup://directions/FAT%20Viewer?VAR:PED=LTM&amp;VAR:AUDIT_MODE=SUMMARY&amp;VAR:PERIOD=FIXED&amp;VAR:AUDIT_ID=00000117&amp;VAR:DATE=20000727&amp;action=UPDATE&amp;creator=factset&amp;DOC_NAME=FAT:FMA_audit_SUMMARY.fat&amp;DISPLAY_STRING=Display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EBITDA&amp;VAR:CHGPERIOD=NA&amp;VAR:FQLFORMULA=FMA_EVAL_EBITDA&amp;VAR:CURRENCY=NA&amp;VAR:P=NA&amp;VAR:V=17.7","49160&amp;VAR:null=.html"}</definedName>
    <definedName name="_2378__FDSAUDITLINK__" hidden="1">{"fdsup://directions/FAT%20Viewer?VAR:PED=LTM&amp;VAR:AUDIT_MODE=SUMMARY&amp;VAR:PERIOD=FIXED&amp;VAR:AUDIT_ID=00000117&amp;VAR:DATE=20000727&amp;action=UPDATE&amp;creator=factset&amp;DOC_NAME=FAT:FMA_audit_SUMMARY.fat&amp;DISPLAY_STRING=Display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EBITDA&amp;VAR:CHGPERIOD=NA&amp;VAR:FQLFORMULA=FMA_EVAL_EBITDA&amp;VAR:CURRENCY=NA&amp;VAR:P=NA&amp;VAR:V=17.7","49160&amp;VAR:null=.html"}</definedName>
    <definedName name="_2379__FDSAUDITLINK__" localSheetId="1" hidden="1">{"fdsup://directions/FAT%20Viewer?VAR:PED=LTM&amp;VAR:AUDIT_MODE=SUMMARY&amp;VAR:PERIOD=FIXED&amp;VAR:AUDIT_ID=00000117&amp;VAR:DATE=20000726&amp;action=UPDATE&amp;creator=factset&amp;DOC_NAME=FAT:FMA_audit_SUMMARY.fat&amp;DISPLAY_STRING=Display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EBITDA&amp;VAR:CHGPERIOD=NA&amp;VAR:FQLFORMULA=FMA_EVAL_EBITDA&amp;VAR:CURRENCY=NA&amp;VAR:P=NA&amp;VAR:V=17.7","91391&amp;VAR:null=.html"}</definedName>
    <definedName name="_2379__FDSAUDITLINK__" hidden="1">{"fdsup://directions/FAT%20Viewer?VAR:PED=LTM&amp;VAR:AUDIT_MODE=SUMMARY&amp;VAR:PERIOD=FIXED&amp;VAR:AUDIT_ID=00000117&amp;VAR:DATE=20000726&amp;action=UPDATE&amp;creator=factset&amp;DOC_NAME=FAT:FMA_audit_SUMMARY.fat&amp;DISPLAY_STRING=Display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EBITDA&amp;VAR:CHGPERIOD=NA&amp;VAR:FQLFORMULA=FMA_EVAL_EBITDA&amp;VAR:CURRENCY=NA&amp;VAR:P=NA&amp;VAR:V=17.7","91391&amp;VAR:null=.html"}</definedName>
    <definedName name="_238__FDSAUDITLINK__" localSheetId="1" hidden="1">{"fdsup://directions/FAT%20Viewer?VAR:PED=LTM&amp;VAR:AUDIT_MODE=SUMMARY&amp;VAR:PERIOD=FIXED&amp;VAR:AUDIT_ID=00000117&amp;VAR:DATE=20090202&amp;action=UPDATE&amp;creator=factset&amp;DOC_NAME=FAT:FMA_audit_SUMMARY.fat&amp;DISPLAY_STRING=Display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EBITDA&amp;VAR:CHGPERIOD=NA&amp;VAR:FQLFORMULA=FMA_EVAL_EBITDA&amp;VAR:CURRENCY=NA&amp;VAR:P=NA&amp;VAR:V=6.86","7483&amp;VAR:null=.html"}</definedName>
    <definedName name="_238__FDSAUDITLINK__" hidden="1">{"fdsup://directions/FAT%20Viewer?VAR:PED=LTM&amp;VAR:AUDIT_MODE=SUMMARY&amp;VAR:PERIOD=FIXED&amp;VAR:AUDIT_ID=00000117&amp;VAR:DATE=20090202&amp;action=UPDATE&amp;creator=factset&amp;DOC_NAME=FAT:FMA_audit_SUMMARY.fat&amp;DISPLAY_STRING=Display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EBITDA&amp;VAR:CHGPERIOD=NA&amp;VAR:FQLFORMULA=FMA_EVAL_EBITDA&amp;VAR:CURRENCY=NA&amp;VAR:P=NA&amp;VAR:V=6.86","7483&amp;VAR:null=.html"}</definedName>
    <definedName name="_2380__FDSAUDITLINK__" localSheetId="1" hidden="1">{"fdsup://directions/FAT%20Viewer?VAR:PED=LTM&amp;VAR:AUDIT_MODE=SUMMARY&amp;VAR:PERIOD=FIXED&amp;VAR:AUDIT_ID=00000117&amp;VAR:DATE=20000725&amp;action=UPDATE&amp;creator=factset&amp;DOC_NAME=FAT:FMA_audit_SUMMARY.fat&amp;DISPLAY_STRING=Display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EBITDA&amp;VAR:CHGPERIOD=NA&amp;VAR:FQLFORMULA=FMA_EVAL_EBITDA&amp;VAR:CURRENCY=NA&amp;VAR:P=NA&amp;VAR:V=17.9","75100&amp;VAR:null=.html"}</definedName>
    <definedName name="_2380__FDSAUDITLINK__" hidden="1">{"fdsup://directions/FAT%20Viewer?VAR:PED=LTM&amp;VAR:AUDIT_MODE=SUMMARY&amp;VAR:PERIOD=FIXED&amp;VAR:AUDIT_ID=00000117&amp;VAR:DATE=20000725&amp;action=UPDATE&amp;creator=factset&amp;DOC_NAME=FAT:FMA_audit_SUMMARY.fat&amp;DISPLAY_STRING=Display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EBITDA&amp;VAR:CHGPERIOD=NA&amp;VAR:FQLFORMULA=FMA_EVAL_EBITDA&amp;VAR:CURRENCY=NA&amp;VAR:P=NA&amp;VAR:V=17.9","75100&amp;VAR:null=.html"}</definedName>
    <definedName name="_2381__FDSAUDITLINK__" localSheetId="1" hidden="1">{"fdsup://directions/FAT%20Viewer?VAR:PED=LTM&amp;VAR:AUDIT_MODE=SUMMARY&amp;VAR:PERIOD=FIXED&amp;VAR:AUDIT_ID=00000117&amp;VAR:DATE=20000724&amp;action=UPDATE&amp;creator=factset&amp;DOC_NAME=FAT:FMA_audit_SUMMARY.fat&amp;DISPLAY_STRING=Display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EBITDA&amp;VAR:CHGPERIOD=NA&amp;VAR:FQLFORMULA=FMA_EVAL_EBITDA&amp;VAR:CURRENCY=NA&amp;VAR:P=NA&amp;VAR:V=17.9","26010&amp;VAR:null=.html"}</definedName>
    <definedName name="_2381__FDSAUDITLINK__" hidden="1">{"fdsup://directions/FAT%20Viewer?VAR:PED=LTM&amp;VAR:AUDIT_MODE=SUMMARY&amp;VAR:PERIOD=FIXED&amp;VAR:AUDIT_ID=00000117&amp;VAR:DATE=20000724&amp;action=UPDATE&amp;creator=factset&amp;DOC_NAME=FAT:FMA_audit_SUMMARY.fat&amp;DISPLAY_STRING=Display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EBITDA&amp;VAR:CHGPERIOD=NA&amp;VAR:FQLFORMULA=FMA_EVAL_EBITDA&amp;VAR:CURRENCY=NA&amp;VAR:P=NA&amp;VAR:V=17.9","26010&amp;VAR:null=.html"}</definedName>
    <definedName name="_2382__FDSAUDITLINK__" localSheetId="1" hidden="1">{"fdsup://directions/FAT%20Viewer?VAR:PED=LTM&amp;VAR:AUDIT_MODE=SUMMARY&amp;VAR:PERIOD=FIXED&amp;VAR:AUDIT_ID=00000117&amp;VAR:DATE=20000721&amp;action=UPDATE&amp;creator=factset&amp;DOC_NAME=FAT:FMA_audit_SUMMARY.fat&amp;DISPLAY_STRING=Display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EBITDA&amp;VAR:CHGPERIOD=NA&amp;VAR:FQLFORMULA=FMA_EVAL_EBITDA&amp;VAR:CURRENCY=NA&amp;VAR:P=NA&amp;VAR:V=18.0","79527&amp;VAR:null=.html"}</definedName>
    <definedName name="_2382__FDSAUDITLINK__" hidden="1">{"fdsup://directions/FAT%20Viewer?VAR:PED=LTM&amp;VAR:AUDIT_MODE=SUMMARY&amp;VAR:PERIOD=FIXED&amp;VAR:AUDIT_ID=00000117&amp;VAR:DATE=20000721&amp;action=UPDATE&amp;creator=factset&amp;DOC_NAME=FAT:FMA_audit_SUMMARY.fat&amp;DISPLAY_STRING=Display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EBITDA&amp;VAR:CHGPERIOD=NA&amp;VAR:FQLFORMULA=FMA_EVAL_EBITDA&amp;VAR:CURRENCY=NA&amp;VAR:P=NA&amp;VAR:V=18.0","79527&amp;VAR:null=.html"}</definedName>
    <definedName name="_2383__FDSAUDITLINK__" localSheetId="1" hidden="1">{"fdsup://directions/FAT%20Viewer?VAR:PED=LTM&amp;VAR:AUDIT_MODE=SUMMARY&amp;VAR:PERIOD=FIXED&amp;VAR:AUDIT_ID=00000117&amp;VAR:DATE=20000720&amp;action=UPDATE&amp;creator=factset&amp;DOC_NAME=FAT:FMA_audit_SUMMARY.fat&amp;DISPLAY_STRING=Display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EBITDA&amp;VAR:CHGPERIOD=NA&amp;VAR:FQLFORMULA=FMA_EVAL_EBITDA&amp;VAR:CURRENCY=NA&amp;VAR:P=NA&amp;VAR:V=18.1","78762&amp;VAR:null=.html"}</definedName>
    <definedName name="_2383__FDSAUDITLINK__" hidden="1">{"fdsup://directions/FAT%20Viewer?VAR:PED=LTM&amp;VAR:AUDIT_MODE=SUMMARY&amp;VAR:PERIOD=FIXED&amp;VAR:AUDIT_ID=00000117&amp;VAR:DATE=20000720&amp;action=UPDATE&amp;creator=factset&amp;DOC_NAME=FAT:FMA_audit_SUMMARY.fat&amp;DISPLAY_STRING=Display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EBITDA&amp;VAR:CHGPERIOD=NA&amp;VAR:FQLFORMULA=FMA_EVAL_EBITDA&amp;VAR:CURRENCY=NA&amp;VAR:P=NA&amp;VAR:V=18.1","78762&amp;VAR:null=.html"}</definedName>
    <definedName name="_2384__FDSAUDITLINK__" localSheetId="1" hidden="1">{"fdsup://directions/FAT%20Viewer?VAR:PED=LTM&amp;VAR:AUDIT_MODE=SUMMARY&amp;VAR:PERIOD=FIXED&amp;VAR:AUDIT_ID=00000117&amp;VAR:DATE=20000719&amp;action=UPDATE&amp;creator=factset&amp;DOC_NAME=FAT:FMA_audit_SUMMARY.fat&amp;DISPLAY_STRING=Display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EBITDA&amp;VAR:CHGPERIOD=NA&amp;VAR:FQLFORMULA=FMA_EVAL_EBITDA&amp;VAR:CURRENCY=NA&amp;VAR:P=NA&amp;VAR:V=17.9","87944&amp;VAR:null=.html"}</definedName>
    <definedName name="_2384__FDSAUDITLINK__" hidden="1">{"fdsup://directions/FAT%20Viewer?VAR:PED=LTM&amp;VAR:AUDIT_MODE=SUMMARY&amp;VAR:PERIOD=FIXED&amp;VAR:AUDIT_ID=00000117&amp;VAR:DATE=20000719&amp;action=UPDATE&amp;creator=factset&amp;DOC_NAME=FAT:FMA_audit_SUMMARY.fat&amp;DISPLAY_STRING=Display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EBITDA&amp;VAR:CHGPERIOD=NA&amp;VAR:FQLFORMULA=FMA_EVAL_EBITDA&amp;VAR:CURRENCY=NA&amp;VAR:P=NA&amp;VAR:V=17.9","87944&amp;VAR:null=.html"}</definedName>
    <definedName name="_2385__FDSAUDITLINK__" localSheetId="1" hidden="1">{"fdsup://directions/FAT%20Viewer?VAR:PED=LTM&amp;VAR:AUDIT_MODE=SUMMARY&amp;VAR:PERIOD=FIXED&amp;VAR:AUDIT_ID=00000117&amp;VAR:DATE=20000718&amp;action=UPDATE&amp;creator=factset&amp;DOC_NAME=FAT:FMA_audit_SUMMARY.fat&amp;DISPLAY_STRING=Display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EBITDA&amp;VAR:CHGPERIOD=NA&amp;VAR:FQLFORMULA=FMA_EVAL_EBITDA&amp;VAR:CURRENCY=NA&amp;VAR:P=NA&amp;VAR:V=18.1","17058&amp;VAR:null=.html"}</definedName>
    <definedName name="_2385__FDSAUDITLINK__" hidden="1">{"fdsup://directions/FAT%20Viewer?VAR:PED=LTM&amp;VAR:AUDIT_MODE=SUMMARY&amp;VAR:PERIOD=FIXED&amp;VAR:AUDIT_ID=00000117&amp;VAR:DATE=20000718&amp;action=UPDATE&amp;creator=factset&amp;DOC_NAME=FAT:FMA_audit_SUMMARY.fat&amp;DISPLAY_STRING=Display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EBITDA&amp;VAR:CHGPERIOD=NA&amp;VAR:FQLFORMULA=FMA_EVAL_EBITDA&amp;VAR:CURRENCY=NA&amp;VAR:P=NA&amp;VAR:V=18.1","17058&amp;VAR:null=.html"}</definedName>
    <definedName name="_2386__FDSAUDITLINK__" localSheetId="1" hidden="1">{"fdsup://directions/FAT%20Viewer?VAR:PED=LTM&amp;VAR:AUDIT_MODE=SUMMARY&amp;VAR:PERIOD=FIXED&amp;VAR:AUDIT_ID=00000117&amp;VAR:DATE=20000717&amp;action=UPDATE&amp;creator=factset&amp;DOC_NAME=FAT:FMA_audit_SUMMARY.fat&amp;DISPLAY_STRING=Display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EBITDA&amp;VAR:CHGPERIOD=NA&amp;VAR:FQLFORMULA=FMA_EVAL_EBITDA&amp;VAR:CURRENCY=NA&amp;VAR:P=NA&amp;VAR:V=18.2","91927&amp;VAR:null=.html"}</definedName>
    <definedName name="_2386__FDSAUDITLINK__" hidden="1">{"fdsup://directions/FAT%20Viewer?VAR:PED=LTM&amp;VAR:AUDIT_MODE=SUMMARY&amp;VAR:PERIOD=FIXED&amp;VAR:AUDIT_ID=00000117&amp;VAR:DATE=20000717&amp;action=UPDATE&amp;creator=factset&amp;DOC_NAME=FAT:FMA_audit_SUMMARY.fat&amp;DISPLAY_STRING=Display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EBITDA&amp;VAR:CHGPERIOD=NA&amp;VAR:FQLFORMULA=FMA_EVAL_EBITDA&amp;VAR:CURRENCY=NA&amp;VAR:P=NA&amp;VAR:V=18.2","91927&amp;VAR:null=.html"}</definedName>
    <definedName name="_2387__FDSAUDITLINK__" localSheetId="1" hidden="1">{"fdsup://directions/FAT%20Viewer?VAR:PED=LTM&amp;VAR:AUDIT_MODE=SUMMARY&amp;VAR:PERIOD=FIXED&amp;VAR:AUDIT_ID=00000117&amp;VAR:DATE=20000714&amp;action=UPDATE&amp;creator=factset&amp;DOC_NAME=FAT:FMA_audit_SUMMARY.fat&amp;DISPLAY_STRING=Display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EBITDA&amp;VAR:CHGPERIOD=NA&amp;VAR:FQLFORMULA=FMA_EVAL_EBITDA&amp;VAR:CURRENCY=NA&amp;VAR:P=NA&amp;VAR:V=18.2","39296&amp;VAR:null=.html"}</definedName>
    <definedName name="_2387__FDSAUDITLINK__" hidden="1">{"fdsup://directions/FAT%20Viewer?VAR:PED=LTM&amp;VAR:AUDIT_MODE=SUMMARY&amp;VAR:PERIOD=FIXED&amp;VAR:AUDIT_ID=00000117&amp;VAR:DATE=20000714&amp;action=UPDATE&amp;creator=factset&amp;DOC_NAME=FAT:FMA_audit_SUMMARY.fat&amp;DISPLAY_STRING=Display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EBITDA&amp;VAR:CHGPERIOD=NA&amp;VAR:FQLFORMULA=FMA_EVAL_EBITDA&amp;VAR:CURRENCY=NA&amp;VAR:P=NA&amp;VAR:V=18.2","39296&amp;VAR:null=.html"}</definedName>
    <definedName name="_2388__FDSAUDITLINK__" localSheetId="1" hidden="1">{"fdsup://directions/FAT%20Viewer?VAR:PED=LTM&amp;VAR:AUDIT_MODE=SUMMARY&amp;VAR:PERIOD=FIXED&amp;VAR:AUDIT_ID=00000117&amp;VAR:DATE=20000713&amp;action=UPDATE&amp;creator=factset&amp;DOC_NAME=FAT:FMA_audit_SUMMARY.fat&amp;DISPLAY_STRING=Display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EBITDA&amp;VAR:CHGPERIOD=NA&amp;VAR:FQLFORMULA=FMA_EVAL_EBITDA&amp;VAR:CURRENCY=NA&amp;VAR:P=NA&amp;VAR:V=18.4","39432&amp;VAR:null=.html"}</definedName>
    <definedName name="_2388__FDSAUDITLINK__" hidden="1">{"fdsup://directions/FAT%20Viewer?VAR:PED=LTM&amp;VAR:AUDIT_MODE=SUMMARY&amp;VAR:PERIOD=FIXED&amp;VAR:AUDIT_ID=00000117&amp;VAR:DATE=20000713&amp;action=UPDATE&amp;creator=factset&amp;DOC_NAME=FAT:FMA_audit_SUMMARY.fat&amp;DISPLAY_STRING=Display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EBITDA&amp;VAR:CHGPERIOD=NA&amp;VAR:FQLFORMULA=FMA_EVAL_EBITDA&amp;VAR:CURRENCY=NA&amp;VAR:P=NA&amp;VAR:V=18.4","39432&amp;VAR:null=.html"}</definedName>
    <definedName name="_2389__FDSAUDITLINK__" localSheetId="1" hidden="1">{"fdsup://directions/FAT%20Viewer?VAR:PED=LTM&amp;VAR:AUDIT_MODE=SUMMARY&amp;VAR:PERIOD=FIXED&amp;VAR:AUDIT_ID=00000117&amp;VAR:DATE=20000712&amp;action=UPDATE&amp;creator=factset&amp;DOC_NAME=FAT:FMA_audit_SUMMARY.fat&amp;DISPLAY_STRING=Display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EBITDA&amp;VAR:CHGPERIOD=NA&amp;VAR:FQLFORMULA=FMA_EVAL_EBITDA&amp;VAR:CURRENCY=NA&amp;VAR:P=NA&amp;VAR:V=18.3","95344&amp;VAR:null=.html"}</definedName>
    <definedName name="_2389__FDSAUDITLINK__" hidden="1">{"fdsup://directions/FAT%20Viewer?VAR:PED=LTM&amp;VAR:AUDIT_MODE=SUMMARY&amp;VAR:PERIOD=FIXED&amp;VAR:AUDIT_ID=00000117&amp;VAR:DATE=20000712&amp;action=UPDATE&amp;creator=factset&amp;DOC_NAME=FAT:FMA_audit_SUMMARY.fat&amp;DISPLAY_STRING=Display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EBITDA&amp;VAR:CHGPERIOD=NA&amp;VAR:FQLFORMULA=FMA_EVAL_EBITDA&amp;VAR:CURRENCY=NA&amp;VAR:P=NA&amp;VAR:V=18.3","95344&amp;VAR:null=.html"}</definedName>
    <definedName name="_239__FDSAUDITLINK__" localSheetId="1" hidden="1">{"fdsup://directions/FAT%20Viewer?VAR:PED=LTM&amp;VAR:AUDIT_MODE=SUMMARY&amp;VAR:PERIOD=FIXED&amp;VAR:AUDIT_ID=00000117&amp;VAR:DATE=20090130&amp;action=UPDATE&amp;creator=factset&amp;DOC_NAME=FAT:FMA_audit_SUMMARY.fat&amp;DISPLAY_STRING=Display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EBITDA&amp;VAR:CHGPERIOD=NA&amp;VAR:FQLFORMULA=FMA_EVAL_EBITDA&amp;VAR:CURRENCY=NA&amp;VAR:P=NA&amp;VAR:V=6.87","0256&amp;VAR:null=.html"}</definedName>
    <definedName name="_239__FDSAUDITLINK__" hidden="1">{"fdsup://directions/FAT%20Viewer?VAR:PED=LTM&amp;VAR:AUDIT_MODE=SUMMARY&amp;VAR:PERIOD=FIXED&amp;VAR:AUDIT_ID=00000117&amp;VAR:DATE=20090130&amp;action=UPDATE&amp;creator=factset&amp;DOC_NAME=FAT:FMA_audit_SUMMARY.fat&amp;DISPLAY_STRING=Display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EBITDA&amp;VAR:CHGPERIOD=NA&amp;VAR:FQLFORMULA=FMA_EVAL_EBITDA&amp;VAR:CURRENCY=NA&amp;VAR:P=NA&amp;VAR:V=6.87","0256&amp;VAR:null=.html"}</definedName>
    <definedName name="_2390__FDSAUDITLINK__" localSheetId="1" hidden="1">{"fdsup://directions/FAT%20Viewer?VAR:PED=LTM&amp;VAR:AUDIT_MODE=SUMMARY&amp;VAR:PERIOD=FIXED&amp;VAR:AUDIT_ID=00000117&amp;VAR:DATE=20000711&amp;action=UPDATE&amp;creator=factset&amp;DOC_NAME=FAT:FMA_audit_SUMMARY.fat&amp;DISPLAY_STRING=Display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EBITDA&amp;VAR:CHGPERIOD=NA&amp;VAR:FQLFORMULA=FMA_EVAL_EBITDA&amp;VAR:CURRENCY=NA&amp;VAR:P=NA&amp;VAR:V=18.2","85220&amp;VAR:null=.html"}</definedName>
    <definedName name="_2390__FDSAUDITLINK__" hidden="1">{"fdsup://directions/FAT%20Viewer?VAR:PED=LTM&amp;VAR:AUDIT_MODE=SUMMARY&amp;VAR:PERIOD=FIXED&amp;VAR:AUDIT_ID=00000117&amp;VAR:DATE=20000711&amp;action=UPDATE&amp;creator=factset&amp;DOC_NAME=FAT:FMA_audit_SUMMARY.fat&amp;DISPLAY_STRING=Display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EBITDA&amp;VAR:CHGPERIOD=NA&amp;VAR:FQLFORMULA=FMA_EVAL_EBITDA&amp;VAR:CURRENCY=NA&amp;VAR:P=NA&amp;VAR:V=18.2","85220&amp;VAR:null=.html"}</definedName>
    <definedName name="_2391__FDSAUDITLINK__" localSheetId="1" hidden="1">{"fdsup://directions/FAT%20Viewer?VAR:PED=LTM&amp;VAR:AUDIT_MODE=SUMMARY&amp;VAR:PERIOD=FIXED&amp;VAR:AUDIT_ID=00000117&amp;VAR:DATE=20000710&amp;action=UPDATE&amp;creator=factset&amp;DOC_NAME=FAT:FMA_audit_SUMMARY.fat&amp;DISPLAY_STRING=Display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EBITDA&amp;VAR:CHGPERIOD=NA&amp;VAR:FQLFORMULA=FMA_EVAL_EBITDA&amp;VAR:CURRENCY=NA&amp;VAR:P=NA&amp;VAR:V=18.2","70576&amp;VAR:null=.html"}</definedName>
    <definedName name="_2391__FDSAUDITLINK__" hidden="1">{"fdsup://directions/FAT%20Viewer?VAR:PED=LTM&amp;VAR:AUDIT_MODE=SUMMARY&amp;VAR:PERIOD=FIXED&amp;VAR:AUDIT_ID=00000117&amp;VAR:DATE=20000710&amp;action=UPDATE&amp;creator=factset&amp;DOC_NAME=FAT:FMA_audit_SUMMARY.fat&amp;DISPLAY_STRING=Display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EBITDA&amp;VAR:CHGPERIOD=NA&amp;VAR:FQLFORMULA=FMA_EVAL_EBITDA&amp;VAR:CURRENCY=NA&amp;VAR:P=NA&amp;VAR:V=18.2","70576&amp;VAR:null=.html"}</definedName>
    <definedName name="_2392__FDSAUDITLINK__" localSheetId="1" hidden="1">{"fdsup://directions/FAT%20Viewer?VAR:PED=LTM&amp;VAR:AUDIT_MODE=SUMMARY&amp;VAR:PERIOD=FIXED&amp;VAR:AUDIT_ID=00000117&amp;VAR:DATE=20000707&amp;action=UPDATE&amp;creator=factset&amp;DOC_NAME=FAT:FMA_audit_SUMMARY.fat&amp;DISPLAY_STRING=Display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EBITDA&amp;VAR:CHGPERIOD=NA&amp;VAR:FQLFORMULA=FMA_EVAL_EBITDA&amp;VAR:CURRENCY=NA&amp;VAR:P=NA&amp;VAR:V=18.3","25912&amp;VAR:null=.html"}</definedName>
    <definedName name="_2392__FDSAUDITLINK__" hidden="1">{"fdsup://directions/FAT%20Viewer?VAR:PED=LTM&amp;VAR:AUDIT_MODE=SUMMARY&amp;VAR:PERIOD=FIXED&amp;VAR:AUDIT_ID=00000117&amp;VAR:DATE=20000707&amp;action=UPDATE&amp;creator=factset&amp;DOC_NAME=FAT:FMA_audit_SUMMARY.fat&amp;DISPLAY_STRING=Display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EBITDA&amp;VAR:CHGPERIOD=NA&amp;VAR:FQLFORMULA=FMA_EVAL_EBITDA&amp;VAR:CURRENCY=NA&amp;VAR:P=NA&amp;VAR:V=18.3","25912&amp;VAR:null=.html"}</definedName>
    <definedName name="_2393__FDSAUDITLINK__" localSheetId="1" hidden="1">{"fdsup://directions/FAT%20Viewer?VAR:PED=LTM&amp;VAR:AUDIT_MODE=SUMMARY&amp;VAR:PERIOD=FIXED&amp;VAR:AUDIT_ID=00000117&amp;VAR:DATE=20000706&amp;action=UPDATE&amp;creator=factset&amp;DOC_NAME=FAT:FMA_audit_SUMMARY.fat&amp;DISPLAY_STRING=Display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EBITDA&amp;VAR:CHGPERIOD=NA&amp;VAR:FQLFORMULA=FMA_EVAL_EBITDA&amp;VAR:CURRENCY=NA&amp;VAR:P=NA&amp;VAR:V=18.1","38878&amp;VAR:null=.html"}</definedName>
    <definedName name="_2393__FDSAUDITLINK__" hidden="1">{"fdsup://directions/FAT%20Viewer?VAR:PED=LTM&amp;VAR:AUDIT_MODE=SUMMARY&amp;VAR:PERIOD=FIXED&amp;VAR:AUDIT_ID=00000117&amp;VAR:DATE=20000706&amp;action=UPDATE&amp;creator=factset&amp;DOC_NAME=FAT:FMA_audit_SUMMARY.fat&amp;DISPLAY_STRING=Display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EBITDA&amp;VAR:CHGPERIOD=NA&amp;VAR:FQLFORMULA=FMA_EVAL_EBITDA&amp;VAR:CURRENCY=NA&amp;VAR:P=NA&amp;VAR:V=18.1","38878&amp;VAR:null=.html"}</definedName>
    <definedName name="_2394__FDSAUDITLINK__" localSheetId="1" hidden="1">{"fdsup://directions/FAT%20Viewer?VAR:PED=LTM&amp;VAR:AUDIT_MODE=SUMMARY&amp;VAR:PERIOD=FIXED&amp;VAR:AUDIT_ID=00000117&amp;VAR:DATE=20000705&amp;action=UPDATE&amp;creator=factset&amp;DOC_NAME=FAT:FMA_audit_SUMMARY.fat&amp;DISPLAY_STRING=Display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EBITDA&amp;VAR:CHGPERIOD=NA&amp;VAR:FQLFORMULA=FMA_EVAL_EBITDA&amp;VAR:CURRENCY=NA&amp;VAR:P=NA&amp;VAR:V=18.0","73507&amp;VAR:null=.html"}</definedName>
    <definedName name="_2394__FDSAUDITLINK__" hidden="1">{"fdsup://directions/FAT%20Viewer?VAR:PED=LTM&amp;VAR:AUDIT_MODE=SUMMARY&amp;VAR:PERIOD=FIXED&amp;VAR:AUDIT_ID=00000117&amp;VAR:DATE=20000705&amp;action=UPDATE&amp;creator=factset&amp;DOC_NAME=FAT:FMA_audit_SUMMARY.fat&amp;DISPLAY_STRING=Display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EBITDA&amp;VAR:CHGPERIOD=NA&amp;VAR:FQLFORMULA=FMA_EVAL_EBITDA&amp;VAR:CURRENCY=NA&amp;VAR:P=NA&amp;VAR:V=18.0","73507&amp;VAR:null=.html"}</definedName>
    <definedName name="_2395__FDSAUDITLINK__" localSheetId="1" hidden="1">{"fdsup://directions/FAT%20Viewer?VAR:PED=LTM&amp;VAR:AUDIT_MODE=SUMMARY&amp;VAR:PERIOD=FIXED&amp;VAR:AUDIT_ID=00000117&amp;VAR:DATE=20000703&amp;action=UPDATE&amp;creator=factset&amp;DOC_NAME=FAT:FMA_audit_SUMMARY.fat&amp;DISPLAY_STRING=Display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EBITDA&amp;VAR:CHGPERIOD=NA&amp;VAR:FQLFORMULA=FMA_EVAL_EBITDA&amp;VAR:CURRENCY=NA&amp;VAR:P=NA&amp;VAR:V=18.3","35000&amp;VAR:null=.html"}</definedName>
    <definedName name="_2395__FDSAUDITLINK__" hidden="1">{"fdsup://directions/FAT%20Viewer?VAR:PED=LTM&amp;VAR:AUDIT_MODE=SUMMARY&amp;VAR:PERIOD=FIXED&amp;VAR:AUDIT_ID=00000117&amp;VAR:DATE=20000703&amp;action=UPDATE&amp;creator=factset&amp;DOC_NAME=FAT:FMA_audit_SUMMARY.fat&amp;DISPLAY_STRING=Display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EBITDA&amp;VAR:CHGPERIOD=NA&amp;VAR:FQLFORMULA=FMA_EVAL_EBITDA&amp;VAR:CURRENCY=NA&amp;VAR:P=NA&amp;VAR:V=18.3","35000&amp;VAR:null=.html"}</definedName>
    <definedName name="_2396__FDSAUDITLINK__" localSheetId="1" hidden="1">{"fdsup://directions/FAT%20Viewer?VAR:PED=LTM&amp;VAR:AUDIT_MODE=SUMMARY&amp;VAR:PERIOD=FIXED&amp;VAR:AUDIT_ID=00000117&amp;VAR:DATE=20000630&amp;action=UPDATE&amp;creator=factset&amp;DOC_NAME=FAT:FMA_audit_SUMMARY.fat&amp;DISPLAY_STRING=Display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EBITDA&amp;VAR:CHGPERIOD=NA&amp;VAR:FQLFORMULA=FMA_EVAL_EBITDA&amp;VAR:CURRENCY=NA&amp;VAR:P=NA&amp;VAR:V=18.2","06379&amp;VAR:null=.html"}</definedName>
    <definedName name="_2396__FDSAUDITLINK__" hidden="1">{"fdsup://directions/FAT%20Viewer?VAR:PED=LTM&amp;VAR:AUDIT_MODE=SUMMARY&amp;VAR:PERIOD=FIXED&amp;VAR:AUDIT_ID=00000117&amp;VAR:DATE=20000630&amp;action=UPDATE&amp;creator=factset&amp;DOC_NAME=FAT:FMA_audit_SUMMARY.fat&amp;DISPLAY_STRING=Display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EBITDA&amp;VAR:CHGPERIOD=NA&amp;VAR:FQLFORMULA=FMA_EVAL_EBITDA&amp;VAR:CURRENCY=NA&amp;VAR:P=NA&amp;VAR:V=18.2","06379&amp;VAR:null=.html"}</definedName>
    <definedName name="_2397__FDSAUDITLINK__" localSheetId="1" hidden="1">{"fdsup://directions/FAT%20Viewer?VAR:PED=LTM&amp;VAR:AUDIT_MODE=SUMMARY&amp;VAR:PERIOD=FIXED&amp;VAR:AUDIT_ID=00000117&amp;VAR:DATE=20000629&amp;action=UPDATE&amp;creator=factset&amp;DOC_NAME=FAT:FMA_audit_SUMMARY.fat&amp;DISPLAY_STRING=Display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EBITDA&amp;VAR:CHGPERIOD=NA&amp;VAR:FQLFORMULA=FMA_EVAL_EBITDA&amp;VAR:CURRENCY=NA&amp;VAR:P=NA&amp;VAR:V=18.0","54396&amp;VAR:null=.html"}</definedName>
    <definedName name="_2397__FDSAUDITLINK__" hidden="1">{"fdsup://directions/FAT%20Viewer?VAR:PED=LTM&amp;VAR:AUDIT_MODE=SUMMARY&amp;VAR:PERIOD=FIXED&amp;VAR:AUDIT_ID=00000117&amp;VAR:DATE=20000629&amp;action=UPDATE&amp;creator=factset&amp;DOC_NAME=FAT:FMA_audit_SUMMARY.fat&amp;DISPLAY_STRING=Display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EBITDA&amp;VAR:CHGPERIOD=NA&amp;VAR:FQLFORMULA=FMA_EVAL_EBITDA&amp;VAR:CURRENCY=NA&amp;VAR:P=NA&amp;VAR:V=18.0","54396&amp;VAR:null=.html"}</definedName>
    <definedName name="_2398__FDSAUDITLINK__" localSheetId="1" hidden="1">{"fdsup://directions/FAT%20Viewer?VAR:PED=LTM&amp;VAR:AUDIT_MODE=SUMMARY&amp;VAR:PERIOD=FIXED&amp;VAR:AUDIT_ID=00000117&amp;VAR:DATE=20000628&amp;action=UPDATE&amp;creator=factset&amp;DOC_NAME=FAT:FMA_audit_SUMMARY.fat&amp;DISPLAY_STRING=Display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EBITDA&amp;VAR:CHGPERIOD=NA&amp;VAR:FQLFORMULA=FMA_EVAL_EBITDA&amp;VAR:CURRENCY=NA&amp;VAR:P=NA&amp;VAR:V=18.1","29350&amp;VAR:null=.html"}</definedName>
    <definedName name="_2398__FDSAUDITLINK__" hidden="1">{"fdsup://directions/FAT%20Viewer?VAR:PED=LTM&amp;VAR:AUDIT_MODE=SUMMARY&amp;VAR:PERIOD=FIXED&amp;VAR:AUDIT_ID=00000117&amp;VAR:DATE=20000628&amp;action=UPDATE&amp;creator=factset&amp;DOC_NAME=FAT:FMA_audit_SUMMARY.fat&amp;DISPLAY_STRING=Display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EBITDA&amp;VAR:CHGPERIOD=NA&amp;VAR:FQLFORMULA=FMA_EVAL_EBITDA&amp;VAR:CURRENCY=NA&amp;VAR:P=NA&amp;VAR:V=18.1","29350&amp;VAR:null=.html"}</definedName>
    <definedName name="_2399__FDSAUDITLINK__" localSheetId="1" hidden="1">{"fdsup://directions/FAT%20Viewer?VAR:PED=LTM&amp;VAR:AUDIT_MODE=SUMMARY&amp;VAR:PERIOD=FIXED&amp;VAR:AUDIT_ID=00000117&amp;VAR:DATE=20000627&amp;action=UPDATE&amp;creator=factset&amp;DOC_NAME=FAT:FMA_audit_SUMMARY.fat&amp;DISPLAY_STRING=Display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EBITDA&amp;VAR:CHGPERIOD=NA&amp;VAR:FQLFORMULA=FMA_EVAL_EBITDA&amp;VAR:CURRENCY=NA&amp;VAR:P=NA&amp;VAR:V=18.0","82508&amp;VAR:null=.html"}</definedName>
    <definedName name="_2399__FDSAUDITLINK__" hidden="1">{"fdsup://directions/FAT%20Viewer?VAR:PED=LTM&amp;VAR:AUDIT_MODE=SUMMARY&amp;VAR:PERIOD=FIXED&amp;VAR:AUDIT_ID=00000117&amp;VAR:DATE=20000627&amp;action=UPDATE&amp;creator=factset&amp;DOC_NAME=FAT:FMA_audit_SUMMARY.fat&amp;DISPLAY_STRING=Display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EBITDA&amp;VAR:CHGPERIOD=NA&amp;VAR:FQLFORMULA=FMA_EVAL_EBITDA&amp;VAR:CURRENCY=NA&amp;VAR:P=NA&amp;VAR:V=18.0","82508&amp;VAR:null=.html"}</definedName>
    <definedName name="_24__FDSAUDITLINK__" localSheetId="1"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8"}</definedName>
    <definedName name="_24__FDSAUDITLINK__"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8"}</definedName>
    <definedName name="_240__FDSAUDITLINK__" localSheetId="1" hidden="1">{"fdsup://directions/FAT%20Viewer?VAR:PED=LTM&amp;VAR:AUDIT_MODE=SUMMARY&amp;VAR:PERIOD=FIXED&amp;VAR:AUDIT_ID=00000117&amp;VAR:DATE=20090129&amp;action=UPDATE&amp;creator=factset&amp;DOC_NAME=FAT:FMA_audit_SUMMARY.fat&amp;DISPLAY_STRING=Display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EBITDA&amp;VAR:CHGPERIOD=NA&amp;VAR:FQLFORMULA=FMA_EVAL_EBITDA&amp;VAR:CURRENCY=NA&amp;VAR:P=NA&amp;VAR:V=6.97","8936&amp;VAR:null=.html"}</definedName>
    <definedName name="_240__FDSAUDITLINK__" hidden="1">{"fdsup://directions/FAT%20Viewer?VAR:PED=LTM&amp;VAR:AUDIT_MODE=SUMMARY&amp;VAR:PERIOD=FIXED&amp;VAR:AUDIT_ID=00000117&amp;VAR:DATE=20090129&amp;action=UPDATE&amp;creator=factset&amp;DOC_NAME=FAT:FMA_audit_SUMMARY.fat&amp;DISPLAY_STRING=Display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EBITDA&amp;VAR:CHGPERIOD=NA&amp;VAR:FQLFORMULA=FMA_EVAL_EBITDA&amp;VAR:CURRENCY=NA&amp;VAR:P=NA&amp;VAR:V=6.97","8936&amp;VAR:null=.html"}</definedName>
    <definedName name="_2400__FDSAUDITLINK__" localSheetId="1" hidden="1">{"fdsup://directions/FAT%20Viewer?VAR:PED=LTM&amp;VAR:AUDIT_MODE=SUMMARY&amp;VAR:PERIOD=FIXED&amp;VAR:AUDIT_ID=00000117&amp;VAR:DATE=20000626&amp;action=UPDATE&amp;creator=factset&amp;DOC_NAME=FAT:FMA_audit_SUMMARY.fat&amp;DISPLAY_STRING=Display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EBITDA&amp;VAR:CHGPERIOD=NA&amp;VAR:FQLFORMULA=FMA_EVAL_EBITDA&amp;VAR:CURRENCY=NA&amp;VAR:P=NA&amp;VAR:V=18.1","57873&amp;VAR:null=.html"}</definedName>
    <definedName name="_2400__FDSAUDITLINK__" hidden="1">{"fdsup://directions/FAT%20Viewer?VAR:PED=LTM&amp;VAR:AUDIT_MODE=SUMMARY&amp;VAR:PERIOD=FIXED&amp;VAR:AUDIT_ID=00000117&amp;VAR:DATE=20000626&amp;action=UPDATE&amp;creator=factset&amp;DOC_NAME=FAT:FMA_audit_SUMMARY.fat&amp;DISPLAY_STRING=Display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EBITDA&amp;VAR:CHGPERIOD=NA&amp;VAR:FQLFORMULA=FMA_EVAL_EBITDA&amp;VAR:CURRENCY=NA&amp;VAR:P=NA&amp;VAR:V=18.1","57873&amp;VAR:null=.html"}</definedName>
    <definedName name="_2401__FDSAUDITLINK__" localSheetId="1" hidden="1">{"fdsup://directions/FAT%20Viewer?VAR:PED=LTM&amp;VAR:AUDIT_MODE=SUMMARY&amp;VAR:PERIOD=FIXED&amp;VAR:AUDIT_ID=00000117&amp;VAR:DATE=20000623&amp;action=UPDATE&amp;creator=factset&amp;DOC_NAME=FAT:FMA_audit_SUMMARY.fat&amp;DISPLAY_STRING=Display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EBITDA&amp;VAR:CHGPERIOD=NA&amp;VAR:FQLFORMULA=FMA_EVAL_EBITDA&amp;VAR:CURRENCY=NA&amp;VAR:P=NA&amp;VAR:V=18.0","42488&amp;VAR:null=.html"}</definedName>
    <definedName name="_2401__FDSAUDITLINK__" hidden="1">{"fdsup://directions/FAT%20Viewer?VAR:PED=LTM&amp;VAR:AUDIT_MODE=SUMMARY&amp;VAR:PERIOD=FIXED&amp;VAR:AUDIT_ID=00000117&amp;VAR:DATE=20000623&amp;action=UPDATE&amp;creator=factset&amp;DOC_NAME=FAT:FMA_audit_SUMMARY.fat&amp;DISPLAY_STRING=Display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EBITDA&amp;VAR:CHGPERIOD=NA&amp;VAR:FQLFORMULA=FMA_EVAL_EBITDA&amp;VAR:CURRENCY=NA&amp;VAR:P=NA&amp;VAR:V=18.0","42488&amp;VAR:null=.html"}</definedName>
    <definedName name="_2402__FDSAUDITLINK__" localSheetId="1" hidden="1">{"fdsup://directions/FAT%20Viewer?VAR:PED=LTM&amp;VAR:AUDIT_MODE=SUMMARY&amp;VAR:PERIOD=FIXED&amp;VAR:AUDIT_ID=00000117&amp;VAR:DATE=20000622&amp;action=UPDATE&amp;creator=factset&amp;DOC_NAME=FAT:FMA_audit_SUMMARY.fat&amp;DISPLAY_STRING=Display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EBITDA&amp;VAR:CHGPERIOD=NA&amp;VAR:FQLFORMULA=FMA_EVAL_EBITDA&amp;VAR:CURRENCY=NA&amp;VAR:P=NA&amp;VAR:V=18.1","29600&amp;VAR:null=.html"}</definedName>
    <definedName name="_2402__FDSAUDITLINK__" hidden="1">{"fdsup://directions/FAT%20Viewer?VAR:PED=LTM&amp;VAR:AUDIT_MODE=SUMMARY&amp;VAR:PERIOD=FIXED&amp;VAR:AUDIT_ID=00000117&amp;VAR:DATE=20000622&amp;action=UPDATE&amp;creator=factset&amp;DOC_NAME=FAT:FMA_audit_SUMMARY.fat&amp;DISPLAY_STRING=Display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EBITDA&amp;VAR:CHGPERIOD=NA&amp;VAR:FQLFORMULA=FMA_EVAL_EBITDA&amp;VAR:CURRENCY=NA&amp;VAR:P=NA&amp;VAR:V=18.1","29600&amp;VAR:null=.html"}</definedName>
    <definedName name="_2403__FDSAUDITLINK__" localSheetId="1" hidden="1">{"fdsup://directions/FAT%20Viewer?VAR:PED=LTM&amp;VAR:AUDIT_MODE=SUMMARY&amp;VAR:PERIOD=FIXED&amp;VAR:AUDIT_ID=00000117&amp;VAR:DATE=20000621&amp;action=UPDATE&amp;creator=factset&amp;DOC_NAME=FAT:FMA_audit_SUMMARY.fat&amp;DISPLAY_STRING=Display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EBITDA&amp;VAR:CHGPERIOD=NA&amp;VAR:FQLFORMULA=FMA_EVAL_EBITDA&amp;VAR:CURRENCY=NA&amp;VAR:P=NA&amp;VAR:V=18.3","74930&amp;VAR:null=.html"}</definedName>
    <definedName name="_2403__FDSAUDITLINK__" hidden="1">{"fdsup://directions/FAT%20Viewer?VAR:PED=LTM&amp;VAR:AUDIT_MODE=SUMMARY&amp;VAR:PERIOD=FIXED&amp;VAR:AUDIT_ID=00000117&amp;VAR:DATE=20000621&amp;action=UPDATE&amp;creator=factset&amp;DOC_NAME=FAT:FMA_audit_SUMMARY.fat&amp;DISPLAY_STRING=Display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EBITDA&amp;VAR:CHGPERIOD=NA&amp;VAR:FQLFORMULA=FMA_EVAL_EBITDA&amp;VAR:CURRENCY=NA&amp;VAR:P=NA&amp;VAR:V=18.3","74930&amp;VAR:null=.html"}</definedName>
    <definedName name="_2404__FDSAUDITLINK__" localSheetId="1" hidden="1">{"fdsup://directions/FAT%20Viewer?VAR:PED=LTM&amp;VAR:AUDIT_MODE=SUMMARY&amp;VAR:PERIOD=FIXED&amp;VAR:AUDIT_ID=00000117&amp;VAR:DATE=20000620&amp;action=UPDATE&amp;creator=factset&amp;DOC_NAME=FAT:FMA_audit_SUMMARY.fat&amp;DISPLAY_STRING=Display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EBITDA&amp;VAR:CHGPERIOD=NA&amp;VAR:FQLFORMULA=FMA_EVAL_EBITDA&amp;VAR:CURRENCY=NA&amp;VAR:P=NA&amp;VAR:V=18.3","12876&amp;VAR:null=.html"}</definedName>
    <definedName name="_2404__FDSAUDITLINK__" hidden="1">{"fdsup://directions/FAT%20Viewer?VAR:PED=LTM&amp;VAR:AUDIT_MODE=SUMMARY&amp;VAR:PERIOD=FIXED&amp;VAR:AUDIT_ID=00000117&amp;VAR:DATE=20000620&amp;action=UPDATE&amp;creator=factset&amp;DOC_NAME=FAT:FMA_audit_SUMMARY.fat&amp;DISPLAY_STRING=Display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EBITDA&amp;VAR:CHGPERIOD=NA&amp;VAR:FQLFORMULA=FMA_EVAL_EBITDA&amp;VAR:CURRENCY=NA&amp;VAR:P=NA&amp;VAR:V=18.3","12876&amp;VAR:null=.html"}</definedName>
    <definedName name="_2405__FDSAUDITLINK__" localSheetId="1" hidden="1">{"fdsup://directions/FAT%20Viewer?VAR:PED=LTM&amp;VAR:AUDIT_MODE=SUMMARY&amp;VAR:PERIOD=FIXED&amp;VAR:AUDIT_ID=00000117&amp;VAR:DATE=20000619&amp;action=UPDATE&amp;creator=factset&amp;DOC_NAME=FAT:FMA_audit_SUMMARY.fat&amp;DISPLAY_STRING=Display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EBITDA&amp;VAR:CHGPERIOD=NA&amp;VAR:FQLFORMULA=FMA_EVAL_EBITDA&amp;VAR:CURRENCY=NA&amp;VAR:P=NA&amp;VAR:V=18.3","64570&amp;VAR:null=.html"}</definedName>
    <definedName name="_2405__FDSAUDITLINK__" hidden="1">{"fdsup://directions/FAT%20Viewer?VAR:PED=LTM&amp;VAR:AUDIT_MODE=SUMMARY&amp;VAR:PERIOD=FIXED&amp;VAR:AUDIT_ID=00000117&amp;VAR:DATE=20000619&amp;action=UPDATE&amp;creator=factset&amp;DOC_NAME=FAT:FMA_audit_SUMMARY.fat&amp;DISPLAY_STRING=Display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EBITDA&amp;VAR:CHGPERIOD=NA&amp;VAR:FQLFORMULA=FMA_EVAL_EBITDA&amp;VAR:CURRENCY=NA&amp;VAR:P=NA&amp;VAR:V=18.3","64570&amp;VAR:null=.html"}</definedName>
    <definedName name="_2406__FDSAUDITLINK__" localSheetId="1" hidden="1">{"fdsup://directions/FAT%20Viewer?VAR:PED=LTM&amp;VAR:AUDIT_MODE=SUMMARY&amp;VAR:PERIOD=FIXED&amp;VAR:AUDIT_ID=00000117&amp;VAR:DATE=20000616&amp;action=UPDATE&amp;creator=factset&amp;DOC_NAME=FAT:FMA_audit_SUMMARY.fat&amp;DISPLAY_STRING=Display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EBITDA&amp;VAR:CHGPERIOD=NA&amp;VAR:FQLFORMULA=FMA_EVAL_EBITDA&amp;VAR:CURRENCY=NA&amp;VAR:P=NA&amp;VAR:V=18.1","65867&amp;VAR:null=.html"}</definedName>
    <definedName name="_2406__FDSAUDITLINK__" hidden="1">{"fdsup://directions/FAT%20Viewer?VAR:PED=LTM&amp;VAR:AUDIT_MODE=SUMMARY&amp;VAR:PERIOD=FIXED&amp;VAR:AUDIT_ID=00000117&amp;VAR:DATE=20000616&amp;action=UPDATE&amp;creator=factset&amp;DOC_NAME=FAT:FMA_audit_SUMMARY.fat&amp;DISPLAY_STRING=Display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EBITDA&amp;VAR:CHGPERIOD=NA&amp;VAR:FQLFORMULA=FMA_EVAL_EBITDA&amp;VAR:CURRENCY=NA&amp;VAR:P=NA&amp;VAR:V=18.1","65867&amp;VAR:null=.html"}</definedName>
    <definedName name="_2407__FDSAUDITLINK__" localSheetId="1" hidden="1">{"fdsup://directions/FAT%20Viewer?VAR:PED=LTM&amp;VAR:AUDIT_MODE=SUMMARY&amp;VAR:PERIOD=FIXED&amp;VAR:AUDIT_ID=00000117&amp;VAR:DATE=20000615&amp;action=UPDATE&amp;creator=factset&amp;DOC_NAME=FAT:FMA_audit_SUMMARY.fat&amp;DISPLAY_STRING=Display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EBITDA&amp;VAR:CHGPERIOD=NA&amp;VAR:FQLFORMULA=FMA_EVAL_EBITDA&amp;VAR:CURRENCY=NA&amp;VAR:P=NA&amp;VAR:V=18.2","45050&amp;VAR:null=.html"}</definedName>
    <definedName name="_2407__FDSAUDITLINK__" hidden="1">{"fdsup://directions/FAT%20Viewer?VAR:PED=LTM&amp;VAR:AUDIT_MODE=SUMMARY&amp;VAR:PERIOD=FIXED&amp;VAR:AUDIT_ID=00000117&amp;VAR:DATE=20000615&amp;action=UPDATE&amp;creator=factset&amp;DOC_NAME=FAT:FMA_audit_SUMMARY.fat&amp;DISPLAY_STRING=Display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EBITDA&amp;VAR:CHGPERIOD=NA&amp;VAR:FQLFORMULA=FMA_EVAL_EBITDA&amp;VAR:CURRENCY=NA&amp;VAR:P=NA&amp;VAR:V=18.2","45050&amp;VAR:null=.html"}</definedName>
    <definedName name="_2408__FDSAUDITLINK__" localSheetId="1" hidden="1">{"fdsup://directions/FAT%20Viewer?VAR:PED=LTM&amp;VAR:AUDIT_MODE=SUMMARY&amp;VAR:PERIOD=FIXED&amp;VAR:AUDIT_ID=00000117&amp;VAR:DATE=20000614&amp;action=UPDATE&amp;creator=factset&amp;DOC_NAME=FAT:FMA_audit_SUMMARY.fat&amp;DISPLAY_STRING=Display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EBITDA&amp;VAR:CHGPERIOD=NA&amp;VAR:FQLFORMULA=FMA_EVAL_EBITDA&amp;VAR:CURRENCY=NA&amp;VAR:P=NA&amp;VAR:V=18.1","64350&amp;VAR:null=.html"}</definedName>
    <definedName name="_2408__FDSAUDITLINK__" hidden="1">{"fdsup://directions/FAT%20Viewer?VAR:PED=LTM&amp;VAR:AUDIT_MODE=SUMMARY&amp;VAR:PERIOD=FIXED&amp;VAR:AUDIT_ID=00000117&amp;VAR:DATE=20000614&amp;action=UPDATE&amp;creator=factset&amp;DOC_NAME=FAT:FMA_audit_SUMMARY.fat&amp;DISPLAY_STRING=Display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EBITDA&amp;VAR:CHGPERIOD=NA&amp;VAR:FQLFORMULA=FMA_EVAL_EBITDA&amp;VAR:CURRENCY=NA&amp;VAR:P=NA&amp;VAR:V=18.1","64350&amp;VAR:null=.html"}</definedName>
    <definedName name="_2409__FDSAUDITLINK__" localSheetId="1" hidden="1">{"fdsup://directions/FAT%20Viewer?VAR:PED=LTM&amp;VAR:AUDIT_MODE=SUMMARY&amp;VAR:PERIOD=FIXED&amp;VAR:AUDIT_ID=00000117&amp;VAR:DATE=20000613&amp;action=UPDATE&amp;creator=factset&amp;DOC_NAME=FAT:FMA_audit_SUMMARY.fat&amp;DISPLAY_STRING=Display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EBITDA&amp;VAR:CHGPERIOD=NA&amp;VAR:FQLFORMULA=FMA_EVAL_EBITDA&amp;VAR:CURRENCY=NA&amp;VAR:P=NA&amp;VAR:V=18.1","69172&amp;VAR:null=.html"}</definedName>
    <definedName name="_2409__FDSAUDITLINK__" hidden="1">{"fdsup://directions/FAT%20Viewer?VAR:PED=LTM&amp;VAR:AUDIT_MODE=SUMMARY&amp;VAR:PERIOD=FIXED&amp;VAR:AUDIT_ID=00000117&amp;VAR:DATE=20000613&amp;action=UPDATE&amp;creator=factset&amp;DOC_NAME=FAT:FMA_audit_SUMMARY.fat&amp;DISPLAY_STRING=Display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EBITDA&amp;VAR:CHGPERIOD=NA&amp;VAR:FQLFORMULA=FMA_EVAL_EBITDA&amp;VAR:CURRENCY=NA&amp;VAR:P=NA&amp;VAR:V=18.1","69172&amp;VAR:null=.html"}</definedName>
    <definedName name="_241__FDSAUDITLINK__" localSheetId="1" hidden="1">{"fdsup://directions/FAT%20Viewer?VAR:PED=LTM&amp;VAR:AUDIT_MODE=SUMMARY&amp;VAR:PERIOD=FIXED&amp;VAR:AUDIT_ID=00000117&amp;VAR:DATE=20090128&amp;action=UPDATE&amp;creator=factset&amp;DOC_NAME=FAT:FMA_audit_SUMMARY.fat&amp;DISPLAY_STRING=Display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EBITDA&amp;VAR:CHGPERIOD=NA&amp;VAR:FQLFORMULA=FMA_EVAL_EBITDA&amp;VAR:CURRENCY=NA&amp;VAR:P=NA&amp;VAR:V=7.12","1104&amp;VAR:null=.html"}</definedName>
    <definedName name="_241__FDSAUDITLINK__" hidden="1">{"fdsup://directions/FAT%20Viewer?VAR:PED=LTM&amp;VAR:AUDIT_MODE=SUMMARY&amp;VAR:PERIOD=FIXED&amp;VAR:AUDIT_ID=00000117&amp;VAR:DATE=20090128&amp;action=UPDATE&amp;creator=factset&amp;DOC_NAME=FAT:FMA_audit_SUMMARY.fat&amp;DISPLAY_STRING=Display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EBITDA&amp;VAR:CHGPERIOD=NA&amp;VAR:FQLFORMULA=FMA_EVAL_EBITDA&amp;VAR:CURRENCY=NA&amp;VAR:P=NA&amp;VAR:V=7.12","1104&amp;VAR:null=.html"}</definedName>
    <definedName name="_2410__FDSAUDITLINK__" localSheetId="1" hidden="1">{"fdsup://directions/FAT%20Viewer?VAR:PED=LTM&amp;VAR:AUDIT_MODE=SUMMARY&amp;VAR:PERIOD=FIXED&amp;VAR:AUDIT_ID=00000117&amp;VAR:DATE=20000612&amp;action=UPDATE&amp;creator=factset&amp;DOC_NAME=FAT:FMA_audit_SUMMARY.fat&amp;DISPLAY_STRING=Display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EBITDA&amp;VAR:CHGPERIOD=NA&amp;VAR:FQLFORMULA=FMA_EVAL_EBITDA&amp;VAR:CURRENCY=NA&amp;VAR:P=NA&amp;VAR:V=17.9","54588&amp;VAR:null=.html"}</definedName>
    <definedName name="_2410__FDSAUDITLINK__" hidden="1">{"fdsup://directions/FAT%20Viewer?VAR:PED=LTM&amp;VAR:AUDIT_MODE=SUMMARY&amp;VAR:PERIOD=FIXED&amp;VAR:AUDIT_ID=00000117&amp;VAR:DATE=20000612&amp;action=UPDATE&amp;creator=factset&amp;DOC_NAME=FAT:FMA_audit_SUMMARY.fat&amp;DISPLAY_STRING=Display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EBITDA&amp;VAR:CHGPERIOD=NA&amp;VAR:FQLFORMULA=FMA_EVAL_EBITDA&amp;VAR:CURRENCY=NA&amp;VAR:P=NA&amp;VAR:V=17.9","54588&amp;VAR:null=.html"}</definedName>
    <definedName name="_2411__FDSAUDITLINK__" localSheetId="1" hidden="1">{"fdsup://directions/FAT%20Viewer?VAR:PED=LTM&amp;VAR:AUDIT_MODE=SUMMARY&amp;VAR:PERIOD=FIXED&amp;VAR:AUDIT_ID=00000117&amp;VAR:DATE=20000609&amp;action=UPDATE&amp;creator=factset&amp;DOC_NAME=FAT:FMA_audit_SUMMARY.fat&amp;DISPLAY_STRING=Display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EBITDA&amp;VAR:CHGPERIOD=NA&amp;VAR:FQLFORMULA=FMA_EVAL_EBITDA&amp;VAR:CURRENCY=NA&amp;VAR:P=NA&amp;VAR:V=18.1","25591&amp;VAR:null=.html"}</definedName>
    <definedName name="_2411__FDSAUDITLINK__" hidden="1">{"fdsup://directions/FAT%20Viewer?VAR:PED=LTM&amp;VAR:AUDIT_MODE=SUMMARY&amp;VAR:PERIOD=FIXED&amp;VAR:AUDIT_ID=00000117&amp;VAR:DATE=20000609&amp;action=UPDATE&amp;creator=factset&amp;DOC_NAME=FAT:FMA_audit_SUMMARY.fat&amp;DISPLAY_STRING=Display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EBITDA&amp;VAR:CHGPERIOD=NA&amp;VAR:FQLFORMULA=FMA_EVAL_EBITDA&amp;VAR:CURRENCY=NA&amp;VAR:P=NA&amp;VAR:V=18.1","25591&amp;VAR:null=.html"}</definedName>
    <definedName name="_2412__FDSAUDITLINK__" localSheetId="1" hidden="1">{"fdsup://directions/FAT%20Viewer?VAR:PED=LTM&amp;VAR:AUDIT_MODE=SUMMARY&amp;VAR:PERIOD=FIXED&amp;VAR:AUDIT_ID=00000117&amp;VAR:DATE=20000608&amp;action=UPDATE&amp;creator=factset&amp;DOC_NAME=FAT:FMA_audit_SUMMARY.fat&amp;DISPLAY_STRING=Display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EBITDA&amp;VAR:CHGPERIOD=NA&amp;VAR:FQLFORMULA=FMA_EVAL_EBITDA&amp;VAR:CURRENCY=NA&amp;VAR:P=NA&amp;VAR:V=18.1","34360&amp;VAR:null=.html"}</definedName>
    <definedName name="_2412__FDSAUDITLINK__" hidden="1">{"fdsup://directions/FAT%20Viewer?VAR:PED=LTM&amp;VAR:AUDIT_MODE=SUMMARY&amp;VAR:PERIOD=FIXED&amp;VAR:AUDIT_ID=00000117&amp;VAR:DATE=20000608&amp;action=UPDATE&amp;creator=factset&amp;DOC_NAME=FAT:FMA_audit_SUMMARY.fat&amp;DISPLAY_STRING=Display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EBITDA&amp;VAR:CHGPERIOD=NA&amp;VAR:FQLFORMULA=FMA_EVAL_EBITDA&amp;VAR:CURRENCY=NA&amp;VAR:P=NA&amp;VAR:V=18.1","34360&amp;VAR:null=.html"}</definedName>
    <definedName name="_2413__FDSAUDITLINK__" localSheetId="1" hidden="1">{"fdsup://directions/FAT%20Viewer?VAR:PED=LTM&amp;VAR:AUDIT_MODE=SUMMARY&amp;VAR:PERIOD=FIXED&amp;VAR:AUDIT_ID=00000117&amp;VAR:DATE=20000607&amp;action=UPDATE&amp;creator=factset&amp;DOC_NAME=FAT:FMA_audit_SUMMARY.fat&amp;DISPLAY_STRING=Display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EBITDA&amp;VAR:CHGPERIOD=NA&amp;VAR:FQLFORMULA=FMA_EVAL_EBITDA&amp;VAR:CURRENCY=NA&amp;VAR:P=NA&amp;VAR:V=18.1","83304&amp;VAR:null=.html"}</definedName>
    <definedName name="_2413__FDSAUDITLINK__" hidden="1">{"fdsup://directions/FAT%20Viewer?VAR:PED=LTM&amp;VAR:AUDIT_MODE=SUMMARY&amp;VAR:PERIOD=FIXED&amp;VAR:AUDIT_ID=00000117&amp;VAR:DATE=20000607&amp;action=UPDATE&amp;creator=factset&amp;DOC_NAME=FAT:FMA_audit_SUMMARY.fat&amp;DISPLAY_STRING=Display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EBITDA&amp;VAR:CHGPERIOD=NA&amp;VAR:FQLFORMULA=FMA_EVAL_EBITDA&amp;VAR:CURRENCY=NA&amp;VAR:P=NA&amp;VAR:V=18.1","83304&amp;VAR:null=.html"}</definedName>
    <definedName name="_2414__FDSAUDITLINK__" localSheetId="1" hidden="1">{"fdsup://directions/FAT%20Viewer?VAR:PED=LTM&amp;VAR:AUDIT_MODE=SUMMARY&amp;VAR:PERIOD=FIXED&amp;VAR:AUDIT_ID=00000117&amp;VAR:DATE=20000606&amp;action=UPDATE&amp;creator=factset&amp;DOC_NAME=FAT:FMA_audit_SUMMARY.fat&amp;DISPLAY_STRING=Display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EBITDA&amp;VAR:CHGPERIOD=NA&amp;VAR:FQLFORMULA=FMA_EVAL_EBITDA&amp;VAR:CURRENCY=NA&amp;VAR:P=NA&amp;VAR:V=18.0","42643&amp;VAR:null=.html"}</definedName>
    <definedName name="_2414__FDSAUDITLINK__" hidden="1">{"fdsup://directions/FAT%20Viewer?VAR:PED=LTM&amp;VAR:AUDIT_MODE=SUMMARY&amp;VAR:PERIOD=FIXED&amp;VAR:AUDIT_ID=00000117&amp;VAR:DATE=20000606&amp;action=UPDATE&amp;creator=factset&amp;DOC_NAME=FAT:FMA_audit_SUMMARY.fat&amp;DISPLAY_STRING=Display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EBITDA&amp;VAR:CHGPERIOD=NA&amp;VAR:FQLFORMULA=FMA_EVAL_EBITDA&amp;VAR:CURRENCY=NA&amp;VAR:P=NA&amp;VAR:V=18.0","42643&amp;VAR:null=.html"}</definedName>
    <definedName name="_2415__FDSAUDITLINK__" localSheetId="1" hidden="1">{"fdsup://directions/FAT%20Viewer?VAR:PED=LTM&amp;VAR:AUDIT_MODE=SUMMARY&amp;VAR:PERIOD=FIXED&amp;VAR:AUDIT_ID=00000117&amp;VAR:DATE=20000605&amp;action=UPDATE&amp;creator=factset&amp;DOC_NAME=FAT:FMA_audit_SUMMARY.fat&amp;DISPLAY_STRING=Display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EBITDA&amp;VAR:CHGPERIOD=NA&amp;VAR:FQLFORMULA=FMA_EVAL_EBITDA&amp;VAR:CURRENCY=NA&amp;VAR:P=NA&amp;VAR:V=18.1","32452&amp;VAR:null=.html"}</definedName>
    <definedName name="_2415__FDSAUDITLINK__" hidden="1">{"fdsup://directions/FAT%20Viewer?VAR:PED=LTM&amp;VAR:AUDIT_MODE=SUMMARY&amp;VAR:PERIOD=FIXED&amp;VAR:AUDIT_ID=00000117&amp;VAR:DATE=20000605&amp;action=UPDATE&amp;creator=factset&amp;DOC_NAME=FAT:FMA_audit_SUMMARY.fat&amp;DISPLAY_STRING=Display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EBITDA&amp;VAR:CHGPERIOD=NA&amp;VAR:FQLFORMULA=FMA_EVAL_EBITDA&amp;VAR:CURRENCY=NA&amp;VAR:P=NA&amp;VAR:V=18.1","32452&amp;VAR:null=.html"}</definedName>
    <definedName name="_2416__FDSAUDITLINK__" localSheetId="1" hidden="1">{"fdsup://directions/FAT%20Viewer?VAR:PED=LTM&amp;VAR:AUDIT_MODE=SUMMARY&amp;VAR:PERIOD=FIXED&amp;VAR:AUDIT_ID=00000117&amp;VAR:DATE=20000602&amp;action=UPDATE&amp;creator=factset&amp;DOC_NAME=FAT:FMA_audit_SUMMARY.fat&amp;DISPLAY_STRING=Display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EBITDA&amp;VAR:CHGPERIOD=NA&amp;VAR:FQLFORMULA=FMA_EVAL_EBITDA&amp;VAR:CURRENCY=NA&amp;VAR:P=NA&amp;VAR:V=18.2","04132&amp;VAR:null=.html"}</definedName>
    <definedName name="_2416__FDSAUDITLINK__" hidden="1">{"fdsup://directions/FAT%20Viewer?VAR:PED=LTM&amp;VAR:AUDIT_MODE=SUMMARY&amp;VAR:PERIOD=FIXED&amp;VAR:AUDIT_ID=00000117&amp;VAR:DATE=20000602&amp;action=UPDATE&amp;creator=factset&amp;DOC_NAME=FAT:FMA_audit_SUMMARY.fat&amp;DISPLAY_STRING=Display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EBITDA&amp;VAR:CHGPERIOD=NA&amp;VAR:FQLFORMULA=FMA_EVAL_EBITDA&amp;VAR:CURRENCY=NA&amp;VAR:P=NA&amp;VAR:V=18.2","04132&amp;VAR:null=.html"}</definedName>
    <definedName name="_2417__FDSAUDITLINK__" localSheetId="1" hidden="1">{"fdsup://directions/FAT%20Viewer?VAR:PED=LTM&amp;VAR:AUDIT_MODE=SUMMARY&amp;VAR:PERIOD=FIXED&amp;VAR:AUDIT_ID=00000117&amp;VAR:DATE=20000601&amp;action=UPDATE&amp;creator=factset&amp;DOC_NAME=FAT:FMA_audit_SUMMARY.fat&amp;DISPLAY_STRING=Display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EBITDA&amp;VAR:CHGPERIOD=NA&amp;VAR:FQLFORMULA=FMA_EVAL_EBITDA&amp;VAR:CURRENCY=NA&amp;VAR:P=NA&amp;VAR:V=17.9","15670&amp;VAR:null=.html"}</definedName>
    <definedName name="_2417__FDSAUDITLINK__" hidden="1">{"fdsup://directions/FAT%20Viewer?VAR:PED=LTM&amp;VAR:AUDIT_MODE=SUMMARY&amp;VAR:PERIOD=FIXED&amp;VAR:AUDIT_ID=00000117&amp;VAR:DATE=20000601&amp;action=UPDATE&amp;creator=factset&amp;DOC_NAME=FAT:FMA_audit_SUMMARY.fat&amp;DISPLAY_STRING=Display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EBITDA&amp;VAR:CHGPERIOD=NA&amp;VAR:FQLFORMULA=FMA_EVAL_EBITDA&amp;VAR:CURRENCY=NA&amp;VAR:P=NA&amp;VAR:V=17.9","15670&amp;VAR:null=.html"}</definedName>
    <definedName name="_2418__FDSAUDITLINK__" localSheetId="1" hidden="1">{"fdsup://directions/FAT%20Viewer?VAR:PED=LTM&amp;VAR:AUDIT_MODE=SUMMARY&amp;VAR:PERIOD=FIXED&amp;VAR:AUDIT_ID=00000117&amp;VAR:DATE=20000531&amp;action=UPDATE&amp;creator=factset&amp;DOC_NAME=FAT:FMA_audit_SUMMARY.fat&amp;DISPLAY_STRING=Display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EBITDA&amp;VAR:CHGPERIOD=NA&amp;VAR:FQLFORMULA=FMA_EVAL_EBITDA&amp;VAR:CURRENCY=NA&amp;VAR:P=NA&amp;VAR:V=17.6","53200&amp;VAR:null=.html"}</definedName>
    <definedName name="_2418__FDSAUDITLINK__" hidden="1">{"fdsup://directions/FAT%20Viewer?VAR:PED=LTM&amp;VAR:AUDIT_MODE=SUMMARY&amp;VAR:PERIOD=FIXED&amp;VAR:AUDIT_ID=00000117&amp;VAR:DATE=20000531&amp;action=UPDATE&amp;creator=factset&amp;DOC_NAME=FAT:FMA_audit_SUMMARY.fat&amp;DISPLAY_STRING=Display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EBITDA&amp;VAR:CHGPERIOD=NA&amp;VAR:FQLFORMULA=FMA_EVAL_EBITDA&amp;VAR:CURRENCY=NA&amp;VAR:P=NA&amp;VAR:V=17.6","53200&amp;VAR:null=.html"}</definedName>
    <definedName name="_2419__FDSAUDITLINK__" localSheetId="1" hidden="1">{"fdsup://directions/FAT%20Viewer?VAR:PED=LTM&amp;VAR:AUDIT_MODE=SUMMARY&amp;VAR:PERIOD=FIXED&amp;VAR:AUDIT_ID=00000117&amp;VAR:DATE=20000530&amp;action=UPDATE&amp;creator=factset&amp;DOC_NAME=FAT:FMA_audit_SUMMARY.fat&amp;DISPLAY_STRING=Display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EBITDA&amp;VAR:CHGPERIOD=NA&amp;VAR:FQLFORMULA=FMA_EVAL_EBITDA&amp;VAR:CURRENCY=NA&amp;VAR:P=NA&amp;VAR:V=17.6","67679&amp;VAR:null=.html"}</definedName>
    <definedName name="_2419__FDSAUDITLINK__" hidden="1">{"fdsup://directions/FAT%20Viewer?VAR:PED=LTM&amp;VAR:AUDIT_MODE=SUMMARY&amp;VAR:PERIOD=FIXED&amp;VAR:AUDIT_ID=00000117&amp;VAR:DATE=20000530&amp;action=UPDATE&amp;creator=factset&amp;DOC_NAME=FAT:FMA_audit_SUMMARY.fat&amp;DISPLAY_STRING=Display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EBITDA&amp;VAR:CHGPERIOD=NA&amp;VAR:FQLFORMULA=FMA_EVAL_EBITDA&amp;VAR:CURRENCY=NA&amp;VAR:P=NA&amp;VAR:V=17.6","67679&amp;VAR:null=.html"}</definedName>
    <definedName name="_242__FDSAUDITLINK__" localSheetId="1" hidden="1">{"fdsup://directions/FAT%20Viewer?VAR:PED=LTM&amp;VAR:AUDIT_MODE=SUMMARY&amp;VAR:PERIOD=FIXED&amp;VAR:AUDIT_ID=00000117&amp;VAR:DATE=20090127&amp;action=UPDATE&amp;creator=factset&amp;DOC_NAME=FAT:FMA_audit_SUMMARY.fat&amp;DISPLAY_STRING=Display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EBITDA&amp;VAR:CHGPERIOD=NA&amp;VAR:FQLFORMULA=FMA_EVAL_EBITDA&amp;VAR:CURRENCY=NA&amp;VAR:P=NA&amp;VAR:V=6.99","6224&amp;VAR:null=.html"}</definedName>
    <definedName name="_242__FDSAUDITLINK__" hidden="1">{"fdsup://directions/FAT%20Viewer?VAR:PED=LTM&amp;VAR:AUDIT_MODE=SUMMARY&amp;VAR:PERIOD=FIXED&amp;VAR:AUDIT_ID=00000117&amp;VAR:DATE=20090127&amp;action=UPDATE&amp;creator=factset&amp;DOC_NAME=FAT:FMA_audit_SUMMARY.fat&amp;DISPLAY_STRING=Display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EBITDA&amp;VAR:CHGPERIOD=NA&amp;VAR:FQLFORMULA=FMA_EVAL_EBITDA&amp;VAR:CURRENCY=NA&amp;VAR:P=NA&amp;VAR:V=6.99","6224&amp;VAR:null=.html"}</definedName>
    <definedName name="_2420__FDSAUDITLINK__" localSheetId="1" hidden="1">{"fdsup://directions/FAT%20Viewer?VAR:PED=LTM&amp;VAR:AUDIT_MODE=SUMMARY&amp;VAR:PERIOD=FIXED&amp;VAR:AUDIT_ID=00000117&amp;VAR:DATE=20000526&amp;action=UPDATE&amp;creator=factset&amp;DOC_NAME=FAT:FMA_audit_SUMMARY.fat&amp;DISPLAY_STRING=Display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EBITDA&amp;VAR:CHGPERIOD=NA&amp;VAR:FQLFORMULA=FMA_EVAL_EBITDA&amp;VAR:CURRENCY=NA&amp;VAR:P=NA&amp;VAR:V=17.2","31310&amp;VAR:null=.html"}</definedName>
    <definedName name="_2420__FDSAUDITLINK__" hidden="1">{"fdsup://directions/FAT%20Viewer?VAR:PED=LTM&amp;VAR:AUDIT_MODE=SUMMARY&amp;VAR:PERIOD=FIXED&amp;VAR:AUDIT_ID=00000117&amp;VAR:DATE=20000526&amp;action=UPDATE&amp;creator=factset&amp;DOC_NAME=FAT:FMA_audit_SUMMARY.fat&amp;DISPLAY_STRING=Display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EBITDA&amp;VAR:CHGPERIOD=NA&amp;VAR:FQLFORMULA=FMA_EVAL_EBITDA&amp;VAR:CURRENCY=NA&amp;VAR:P=NA&amp;VAR:V=17.2","31310&amp;VAR:null=.html"}</definedName>
    <definedName name="_2421__FDSAUDITLINK__" localSheetId="1" hidden="1">{"fdsup://directions/FAT%20Viewer?VAR:PED=LTM&amp;VAR:AUDIT_MODE=SUMMARY&amp;VAR:PERIOD=FIXED&amp;VAR:AUDIT_ID=00000117&amp;VAR:DATE=20000525&amp;action=UPDATE&amp;creator=factset&amp;DOC_NAME=FAT:FMA_audit_SUMMARY.fat&amp;DISPLAY_STRING=Display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EBITDA&amp;VAR:CHGPERIOD=NA&amp;VAR:FQLFORMULA=FMA_EVAL_EBITDA&amp;VAR:CURRENCY=NA&amp;VAR:P=NA&amp;VAR:V=17.2","78170&amp;VAR:null=.html"}</definedName>
    <definedName name="_2421__FDSAUDITLINK__" hidden="1">{"fdsup://directions/FAT%20Viewer?VAR:PED=LTM&amp;VAR:AUDIT_MODE=SUMMARY&amp;VAR:PERIOD=FIXED&amp;VAR:AUDIT_ID=00000117&amp;VAR:DATE=20000525&amp;action=UPDATE&amp;creator=factset&amp;DOC_NAME=FAT:FMA_audit_SUMMARY.fat&amp;DISPLAY_STRING=Display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EBITDA&amp;VAR:CHGPERIOD=NA&amp;VAR:FQLFORMULA=FMA_EVAL_EBITDA&amp;VAR:CURRENCY=NA&amp;VAR:P=NA&amp;VAR:V=17.2","78170&amp;VAR:null=.html"}</definedName>
    <definedName name="_2422__FDSAUDITLINK__" localSheetId="1" hidden="1">{"fdsup://directions/FAT%20Viewer?VAR:PED=LTM&amp;VAR:AUDIT_MODE=SUMMARY&amp;VAR:PERIOD=FIXED&amp;VAR:AUDIT_ID=00000117&amp;VAR:DATE=20000524&amp;action=UPDATE&amp;creator=factset&amp;DOC_NAME=FAT:FMA_audit_SUMMARY.fat&amp;DISPLAY_STRING=Display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EBITDA&amp;VAR:CHGPERIOD=NA&amp;VAR:FQLFORMULA=FMA_EVAL_EBITDA&amp;VAR:CURRENCY=NA&amp;VAR:P=NA&amp;VAR:V=17.4","18240&amp;VAR:null=.html"}</definedName>
    <definedName name="_2422__FDSAUDITLINK__" hidden="1">{"fdsup://directions/FAT%20Viewer?VAR:PED=LTM&amp;VAR:AUDIT_MODE=SUMMARY&amp;VAR:PERIOD=FIXED&amp;VAR:AUDIT_ID=00000117&amp;VAR:DATE=20000524&amp;action=UPDATE&amp;creator=factset&amp;DOC_NAME=FAT:FMA_audit_SUMMARY.fat&amp;DISPLAY_STRING=Display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EBITDA&amp;VAR:CHGPERIOD=NA&amp;VAR:FQLFORMULA=FMA_EVAL_EBITDA&amp;VAR:CURRENCY=NA&amp;VAR:P=NA&amp;VAR:V=17.4","18240&amp;VAR:null=.html"}</definedName>
    <definedName name="_2423__FDSAUDITLINK__" localSheetId="1" hidden="1">{"fdsup://directions/FAT%20Viewer?VAR:PED=LTM&amp;VAR:AUDIT_MODE=SUMMARY&amp;VAR:PERIOD=FIXED&amp;VAR:AUDIT_ID=00000117&amp;VAR:DATE=20000523&amp;action=UPDATE&amp;creator=factset&amp;DOC_NAME=FAT:FMA_audit_SUMMARY.fat&amp;DISPLAY_STRING=Display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EBITDA&amp;VAR:CHGPERIOD=NA&amp;VAR:FQLFORMULA=FMA_EVAL_EBITDA&amp;VAR:CURRENCY=NA&amp;VAR:P=NA&amp;VAR:V=17.2","05887&amp;VAR:null=.html"}</definedName>
    <definedName name="_2423__FDSAUDITLINK__" hidden="1">{"fdsup://directions/FAT%20Viewer?VAR:PED=LTM&amp;VAR:AUDIT_MODE=SUMMARY&amp;VAR:PERIOD=FIXED&amp;VAR:AUDIT_ID=00000117&amp;VAR:DATE=20000523&amp;action=UPDATE&amp;creator=factset&amp;DOC_NAME=FAT:FMA_audit_SUMMARY.fat&amp;DISPLAY_STRING=Display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EBITDA&amp;VAR:CHGPERIOD=NA&amp;VAR:FQLFORMULA=FMA_EVAL_EBITDA&amp;VAR:CURRENCY=NA&amp;VAR:P=NA&amp;VAR:V=17.2","05887&amp;VAR:null=.html"}</definedName>
    <definedName name="_2424__FDSAUDITLINK__" localSheetId="1" hidden="1">{"fdsup://directions/FAT%20Viewer?VAR:PED=LTM&amp;VAR:AUDIT_MODE=SUMMARY&amp;VAR:PERIOD=FIXED&amp;VAR:AUDIT_ID=00000117&amp;VAR:DATE=20000522&amp;action=UPDATE&amp;creator=factset&amp;DOC_NAME=FAT:FMA_audit_SUMMARY.fat&amp;DISPLAY_STRING=Display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EBITDA&amp;VAR:CHGPERIOD=NA&amp;VAR:FQLFORMULA=FMA_EVAL_EBITDA&amp;VAR:CURRENCY=NA&amp;VAR:P=NA&amp;VAR:V=17.4","70610&amp;VAR:null=.html"}</definedName>
    <definedName name="_2424__FDSAUDITLINK__" hidden="1">{"fdsup://directions/FAT%20Viewer?VAR:PED=LTM&amp;VAR:AUDIT_MODE=SUMMARY&amp;VAR:PERIOD=FIXED&amp;VAR:AUDIT_ID=00000117&amp;VAR:DATE=20000522&amp;action=UPDATE&amp;creator=factset&amp;DOC_NAME=FAT:FMA_audit_SUMMARY.fat&amp;DISPLAY_STRING=Display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EBITDA&amp;VAR:CHGPERIOD=NA&amp;VAR:FQLFORMULA=FMA_EVAL_EBITDA&amp;VAR:CURRENCY=NA&amp;VAR:P=NA&amp;VAR:V=17.4","70610&amp;VAR:null=.html"}</definedName>
    <definedName name="_2425__FDSAUDITLINK__" localSheetId="1" hidden="1">{"fdsup://directions/FAT%20Viewer?VAR:PED=LTM&amp;VAR:AUDIT_MODE=SUMMARY&amp;VAR:PERIOD=FIXED&amp;VAR:AUDIT_ID=00000117&amp;VAR:DATE=20000519&amp;action=UPDATE&amp;creator=factset&amp;DOC_NAME=FAT:FMA_audit_SUMMARY.fat&amp;DISPLAY_STRING=Display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EBITDA&amp;VAR:CHGPERIOD=NA&amp;VAR:FQLFORMULA=FMA_EVAL_EBITDA&amp;VAR:CURRENCY=NA&amp;VAR:P=NA&amp;VAR:V=17.5","43776&amp;VAR:null=.html"}</definedName>
    <definedName name="_2425__FDSAUDITLINK__" hidden="1">{"fdsup://directions/FAT%20Viewer?VAR:PED=LTM&amp;VAR:AUDIT_MODE=SUMMARY&amp;VAR:PERIOD=FIXED&amp;VAR:AUDIT_ID=00000117&amp;VAR:DATE=20000519&amp;action=UPDATE&amp;creator=factset&amp;DOC_NAME=FAT:FMA_audit_SUMMARY.fat&amp;DISPLAY_STRING=Display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EBITDA&amp;VAR:CHGPERIOD=NA&amp;VAR:FQLFORMULA=FMA_EVAL_EBITDA&amp;VAR:CURRENCY=NA&amp;VAR:P=NA&amp;VAR:V=17.5","43776&amp;VAR:null=.html"}</definedName>
    <definedName name="_2426__FDSAUDITLINK__" localSheetId="1" hidden="1">{"fdsup://directions/FAT%20Viewer?VAR:PED=LTM&amp;VAR:AUDIT_MODE=SUMMARY&amp;VAR:PERIOD=FIXED&amp;VAR:AUDIT_ID=00000117&amp;VAR:DATE=20000518&amp;action=UPDATE&amp;creator=factset&amp;DOC_NAME=FAT:FMA_audit_SUMMARY.fat&amp;DISPLAY_STRING=Display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EBITDA&amp;VAR:CHGPERIOD=NA&amp;VAR:FQLFORMULA=FMA_EVAL_EBITDA&amp;VAR:CURRENCY=NA&amp;VAR:P=NA&amp;VAR:V=17.8","18190&amp;VAR:null=.html"}</definedName>
    <definedName name="_2426__FDSAUDITLINK__" hidden="1">{"fdsup://directions/FAT%20Viewer?VAR:PED=LTM&amp;VAR:AUDIT_MODE=SUMMARY&amp;VAR:PERIOD=FIXED&amp;VAR:AUDIT_ID=00000117&amp;VAR:DATE=20000518&amp;action=UPDATE&amp;creator=factset&amp;DOC_NAME=FAT:FMA_audit_SUMMARY.fat&amp;DISPLAY_STRING=Display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EBITDA&amp;VAR:CHGPERIOD=NA&amp;VAR:FQLFORMULA=FMA_EVAL_EBITDA&amp;VAR:CURRENCY=NA&amp;VAR:P=NA&amp;VAR:V=17.8","18190&amp;VAR:null=.html"}</definedName>
    <definedName name="_2427__FDSAUDITLINK__" localSheetId="1" hidden="1">{"fdsup://directions/FAT%20Viewer?VAR:PED=LTM&amp;VAR:AUDIT_MODE=SUMMARY&amp;VAR:PERIOD=FIXED&amp;VAR:AUDIT_ID=00000117&amp;VAR:DATE=20000517&amp;action=UPDATE&amp;creator=factset&amp;DOC_NAME=FAT:FMA_audit_SUMMARY.fat&amp;DISPLAY_STRING=Display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EBITDA&amp;VAR:CHGPERIOD=NA&amp;VAR:FQLFORMULA=FMA_EVAL_EBITDA&amp;VAR:CURRENCY=NA&amp;VAR:P=NA&amp;VAR:V=17.9","47132&amp;VAR:null=.html"}</definedName>
    <definedName name="_2427__FDSAUDITLINK__" hidden="1">{"fdsup://directions/FAT%20Viewer?VAR:PED=LTM&amp;VAR:AUDIT_MODE=SUMMARY&amp;VAR:PERIOD=FIXED&amp;VAR:AUDIT_ID=00000117&amp;VAR:DATE=20000517&amp;action=UPDATE&amp;creator=factset&amp;DOC_NAME=FAT:FMA_audit_SUMMARY.fat&amp;DISPLAY_STRING=Display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EBITDA&amp;VAR:CHGPERIOD=NA&amp;VAR:FQLFORMULA=FMA_EVAL_EBITDA&amp;VAR:CURRENCY=NA&amp;VAR:P=NA&amp;VAR:V=17.9","47132&amp;VAR:null=.html"}</definedName>
    <definedName name="_2428__FDSAUDITLINK__" localSheetId="1" hidden="1">{"fdsup://directions/FAT%20Viewer?VAR:PED=LTM&amp;VAR:AUDIT_MODE=SUMMARY&amp;VAR:PERIOD=FIXED&amp;VAR:AUDIT_ID=00000117&amp;VAR:DATE=20000516&amp;action=UPDATE&amp;creator=factset&amp;DOC_NAME=FAT:FMA_audit_SUMMARY.fat&amp;DISPLAY_STRING=Display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EBITDA&amp;VAR:CHGPERIOD=NA&amp;VAR:FQLFORMULA=FMA_EVAL_EBITDA&amp;VAR:CURRENCY=NA&amp;VAR:P=NA&amp;VAR:V=18.1","11822&amp;VAR:null=.html"}</definedName>
    <definedName name="_2428__FDSAUDITLINK__" hidden="1">{"fdsup://directions/FAT%20Viewer?VAR:PED=LTM&amp;VAR:AUDIT_MODE=SUMMARY&amp;VAR:PERIOD=FIXED&amp;VAR:AUDIT_ID=00000117&amp;VAR:DATE=20000516&amp;action=UPDATE&amp;creator=factset&amp;DOC_NAME=FAT:FMA_audit_SUMMARY.fat&amp;DISPLAY_STRING=Display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EBITDA&amp;VAR:CHGPERIOD=NA&amp;VAR:FQLFORMULA=FMA_EVAL_EBITDA&amp;VAR:CURRENCY=NA&amp;VAR:P=NA&amp;VAR:V=18.1","11822&amp;VAR:null=.html"}</definedName>
    <definedName name="_2429__FDSAUDITLINK__" localSheetId="1" hidden="1">{"fdsup://directions/FAT%20Viewer?VAR:PED=LTM&amp;VAR:AUDIT_MODE=SUMMARY&amp;VAR:PERIOD=FIXED&amp;VAR:AUDIT_ID=00000117&amp;VAR:DATE=20000515&amp;action=UPDATE&amp;creator=factset&amp;DOC_NAME=FAT:FMA_audit_SUMMARY.fat&amp;DISPLAY_STRING=Display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EBITDA&amp;VAR:CHGPERIOD=NA&amp;VAR:FQLFORMULA=FMA_EVAL_EBITDA&amp;VAR:CURRENCY=NA&amp;VAR:P=NA&amp;VAR:V=17.9","70015&amp;VAR:null=.html"}</definedName>
    <definedName name="_2429__FDSAUDITLINK__" hidden="1">{"fdsup://directions/FAT%20Viewer?VAR:PED=LTM&amp;VAR:AUDIT_MODE=SUMMARY&amp;VAR:PERIOD=FIXED&amp;VAR:AUDIT_ID=00000117&amp;VAR:DATE=20000515&amp;action=UPDATE&amp;creator=factset&amp;DOC_NAME=FAT:FMA_audit_SUMMARY.fat&amp;DISPLAY_STRING=Display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EBITDA&amp;VAR:CHGPERIOD=NA&amp;VAR:FQLFORMULA=FMA_EVAL_EBITDA&amp;VAR:CURRENCY=NA&amp;VAR:P=NA&amp;VAR:V=17.9","70015&amp;VAR:null=.html"}</definedName>
    <definedName name="_243__FDSAUDITLINK__" localSheetId="1" hidden="1">{"fdsup://directions/FAT%20Viewer?VAR:PED=LTM&amp;VAR:AUDIT_MODE=SUMMARY&amp;VAR:PERIOD=FIXED&amp;VAR:AUDIT_ID=00000117&amp;VAR:DATE=20090126&amp;action=UPDATE&amp;creator=factset&amp;DOC_NAME=FAT:FMA_audit_SUMMARY.fat&amp;DISPLAY_STRING=Display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EBITDA&amp;VAR:CHGPERIOD=NA&amp;VAR:FQLFORMULA=FMA_EVAL_EBITDA&amp;VAR:CURRENCY=NA&amp;VAR:P=NA&amp;VAR:V=6.95","6113&amp;VAR:null=.html"}</definedName>
    <definedName name="_243__FDSAUDITLINK__" hidden="1">{"fdsup://directions/FAT%20Viewer?VAR:PED=LTM&amp;VAR:AUDIT_MODE=SUMMARY&amp;VAR:PERIOD=FIXED&amp;VAR:AUDIT_ID=00000117&amp;VAR:DATE=20090126&amp;action=UPDATE&amp;creator=factset&amp;DOC_NAME=FAT:FMA_audit_SUMMARY.fat&amp;DISPLAY_STRING=Display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EBITDA&amp;VAR:CHGPERIOD=NA&amp;VAR:FQLFORMULA=FMA_EVAL_EBITDA&amp;VAR:CURRENCY=NA&amp;VAR:P=NA&amp;VAR:V=6.95","6113&amp;VAR:null=.html"}</definedName>
    <definedName name="_2430__FDSAUDITLINK__" localSheetId="1" hidden="1">{"fdsup://directions/FAT%20Viewer?VAR:PED=LTM&amp;VAR:AUDIT_MODE=SUMMARY&amp;VAR:PERIOD=FIXED&amp;VAR:AUDIT_ID=00000117&amp;VAR:DATE=20000512&amp;action=UPDATE&amp;creator=factset&amp;DOC_NAME=FAT:FMA_audit_SUMMARY.fat&amp;DISPLAY_STRING=Display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EBITDA&amp;VAR:CHGPERIOD=NA&amp;VAR:FQLFORMULA=FMA_EVAL_EBITDA&amp;VAR:CURRENCY=NA&amp;VAR:P=NA&amp;VAR:V=15.2","74862&amp;VAR:null=.html"}</definedName>
    <definedName name="_2430__FDSAUDITLINK__" hidden="1">{"fdsup://directions/FAT%20Viewer?VAR:PED=LTM&amp;VAR:AUDIT_MODE=SUMMARY&amp;VAR:PERIOD=FIXED&amp;VAR:AUDIT_ID=00000117&amp;VAR:DATE=20000512&amp;action=UPDATE&amp;creator=factset&amp;DOC_NAME=FAT:FMA_audit_SUMMARY.fat&amp;DISPLAY_STRING=Display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EBITDA&amp;VAR:CHGPERIOD=NA&amp;VAR:FQLFORMULA=FMA_EVAL_EBITDA&amp;VAR:CURRENCY=NA&amp;VAR:P=NA&amp;VAR:V=15.2","74862&amp;VAR:null=.html"}</definedName>
    <definedName name="_2431__FDSAUDITLINK__" localSheetId="1" hidden="1">{"fdsup://directions/FAT%20Viewer?VAR:PED=LTM&amp;VAR:AUDIT_MODE=SUMMARY&amp;VAR:PERIOD=FIXED&amp;VAR:AUDIT_ID=00000117&amp;VAR:DATE=20000511&amp;action=UPDATE&amp;creator=factset&amp;DOC_NAME=FAT:FMA_audit_SUMMARY.fat&amp;DISPLAY_STRING=Display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EBITDA&amp;VAR:CHGPERIOD=NA&amp;VAR:FQLFORMULA=FMA_EVAL_EBITDA&amp;VAR:CURRENCY=NA&amp;VAR:P=NA&amp;VAR:V=15.1","88479&amp;VAR:null=.html"}</definedName>
    <definedName name="_2431__FDSAUDITLINK__" hidden="1">{"fdsup://directions/FAT%20Viewer?VAR:PED=LTM&amp;VAR:AUDIT_MODE=SUMMARY&amp;VAR:PERIOD=FIXED&amp;VAR:AUDIT_ID=00000117&amp;VAR:DATE=20000511&amp;action=UPDATE&amp;creator=factset&amp;DOC_NAME=FAT:FMA_audit_SUMMARY.fat&amp;DISPLAY_STRING=Display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EBITDA&amp;VAR:CHGPERIOD=NA&amp;VAR:FQLFORMULA=FMA_EVAL_EBITDA&amp;VAR:CURRENCY=NA&amp;VAR:P=NA&amp;VAR:V=15.1","88479&amp;VAR:null=.html"}</definedName>
    <definedName name="_2432__FDSAUDITLINK__" localSheetId="1" hidden="1">{"fdsup://directions/FAT%20Viewer?VAR:PED=LTM&amp;VAR:AUDIT_MODE=SUMMARY&amp;VAR:PERIOD=FIXED&amp;VAR:AUDIT_ID=00000117&amp;VAR:DATE=20000510&amp;action=UPDATE&amp;creator=factset&amp;DOC_NAME=FAT:FMA_audit_SUMMARY.fat&amp;DISPLAY_STRING=Display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EBITDA&amp;VAR:CHGPERIOD=NA&amp;VAR:FQLFORMULA=FMA_EVAL_EBITDA&amp;VAR:CURRENCY=NA&amp;VAR:P=NA&amp;VAR:V=14.9","50447&amp;VAR:null=.html"}</definedName>
    <definedName name="_2432__FDSAUDITLINK__" hidden="1">{"fdsup://directions/FAT%20Viewer?VAR:PED=LTM&amp;VAR:AUDIT_MODE=SUMMARY&amp;VAR:PERIOD=FIXED&amp;VAR:AUDIT_ID=00000117&amp;VAR:DATE=20000510&amp;action=UPDATE&amp;creator=factset&amp;DOC_NAME=FAT:FMA_audit_SUMMARY.fat&amp;DISPLAY_STRING=Display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EBITDA&amp;VAR:CHGPERIOD=NA&amp;VAR:FQLFORMULA=FMA_EVAL_EBITDA&amp;VAR:CURRENCY=NA&amp;VAR:P=NA&amp;VAR:V=14.9","50447&amp;VAR:null=.html"}</definedName>
    <definedName name="_2433__FDSAUDITLINK__" localSheetId="1" hidden="1">{"fdsup://directions/FAT%20Viewer?VAR:PED=LTM&amp;VAR:AUDIT_MODE=SUMMARY&amp;VAR:PERIOD=FIXED&amp;VAR:AUDIT_ID=00000117&amp;VAR:DATE=20000509&amp;action=UPDATE&amp;creator=factset&amp;DOC_NAME=FAT:FMA_audit_SUMMARY.fat&amp;DISPLAY_STRING=Display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EBITDA&amp;VAR:CHGPERIOD=NA&amp;VAR:FQLFORMULA=FMA_EVAL_EBITDA&amp;VAR:CURRENCY=NA&amp;VAR:P=NA&amp;VAR:V=15.2","45593&amp;VAR:null=.html"}</definedName>
    <definedName name="_2433__FDSAUDITLINK__" hidden="1">{"fdsup://directions/FAT%20Viewer?VAR:PED=LTM&amp;VAR:AUDIT_MODE=SUMMARY&amp;VAR:PERIOD=FIXED&amp;VAR:AUDIT_ID=00000117&amp;VAR:DATE=20000509&amp;action=UPDATE&amp;creator=factset&amp;DOC_NAME=FAT:FMA_audit_SUMMARY.fat&amp;DISPLAY_STRING=Display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EBITDA&amp;VAR:CHGPERIOD=NA&amp;VAR:FQLFORMULA=FMA_EVAL_EBITDA&amp;VAR:CURRENCY=NA&amp;VAR:P=NA&amp;VAR:V=15.2","45593&amp;VAR:null=.html"}</definedName>
    <definedName name="_2434__FDSAUDITLINK__" localSheetId="1" hidden="1">{"fdsup://directions/FAT%20Viewer?VAR:PED=LTM&amp;VAR:AUDIT_MODE=SUMMARY&amp;VAR:PERIOD=FIXED&amp;VAR:AUDIT_ID=00000117&amp;VAR:DATE=20000508&amp;action=UPDATE&amp;creator=factset&amp;DOC_NAME=FAT:FMA_audit_SUMMARY.fat&amp;DISPLAY_STRING=Display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EBITDA&amp;VAR:CHGPERIOD=NA&amp;VAR:FQLFORMULA=FMA_EVAL_EBITDA&amp;VAR:CURRENCY=NA&amp;VAR:P=NA&amp;VAR:V=15.3","85111&amp;VAR:null=.html"}</definedName>
    <definedName name="_2434__FDSAUDITLINK__" hidden="1">{"fdsup://directions/FAT%20Viewer?VAR:PED=LTM&amp;VAR:AUDIT_MODE=SUMMARY&amp;VAR:PERIOD=FIXED&amp;VAR:AUDIT_ID=00000117&amp;VAR:DATE=20000508&amp;action=UPDATE&amp;creator=factset&amp;DOC_NAME=FAT:FMA_audit_SUMMARY.fat&amp;DISPLAY_STRING=Display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EBITDA&amp;VAR:CHGPERIOD=NA&amp;VAR:FQLFORMULA=FMA_EVAL_EBITDA&amp;VAR:CURRENCY=NA&amp;VAR:P=NA&amp;VAR:V=15.3","85111&amp;VAR:null=.html"}</definedName>
    <definedName name="_2435__FDSAUDITLINK__" localSheetId="1" hidden="1">{"fdsup://directions/FAT%20Viewer?VAR:PED=LTM&amp;VAR:AUDIT_MODE=SUMMARY&amp;VAR:PERIOD=FIXED&amp;VAR:AUDIT_ID=00000117&amp;VAR:DATE=20000505&amp;action=UPDATE&amp;creator=factset&amp;DOC_NAME=FAT:FMA_audit_SUMMARY.fat&amp;DISPLAY_STRING=Display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EBITDA&amp;VAR:CHGPERIOD=NA&amp;VAR:FQLFORMULA=FMA_EVAL_EBITDA&amp;VAR:CURRENCY=NA&amp;VAR:P=NA&amp;VAR:V=15.5","13033&amp;VAR:null=.html"}</definedName>
    <definedName name="_2435__FDSAUDITLINK__" hidden="1">{"fdsup://directions/FAT%20Viewer?VAR:PED=LTM&amp;VAR:AUDIT_MODE=SUMMARY&amp;VAR:PERIOD=FIXED&amp;VAR:AUDIT_ID=00000117&amp;VAR:DATE=20000505&amp;action=UPDATE&amp;creator=factset&amp;DOC_NAME=FAT:FMA_audit_SUMMARY.fat&amp;DISPLAY_STRING=Display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EBITDA&amp;VAR:CHGPERIOD=NA&amp;VAR:FQLFORMULA=FMA_EVAL_EBITDA&amp;VAR:CURRENCY=NA&amp;VAR:P=NA&amp;VAR:V=15.5","13033&amp;VAR:null=.html"}</definedName>
    <definedName name="_2436__FDSAUDITLINK__" localSheetId="1" hidden="1">{"fdsup://directions/FAT%20Viewer?VAR:PED=LTM&amp;VAR:AUDIT_MODE=SUMMARY&amp;VAR:PERIOD=FIXED&amp;VAR:AUDIT_ID=00000117&amp;VAR:DATE=20000504&amp;action=UPDATE&amp;creator=factset&amp;DOC_NAME=FAT:FMA_audit_SUMMARY.fat&amp;DISPLAY_STRING=Display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EBITDA&amp;VAR:CHGPERIOD=NA&amp;VAR:FQLFORMULA=FMA_EVAL_EBITDA&amp;VAR:CURRENCY=NA&amp;VAR:P=NA&amp;VAR:V=15.2","98450&amp;VAR:null=.html"}</definedName>
    <definedName name="_2436__FDSAUDITLINK__" hidden="1">{"fdsup://directions/FAT%20Viewer?VAR:PED=LTM&amp;VAR:AUDIT_MODE=SUMMARY&amp;VAR:PERIOD=FIXED&amp;VAR:AUDIT_ID=00000117&amp;VAR:DATE=20000504&amp;action=UPDATE&amp;creator=factset&amp;DOC_NAME=FAT:FMA_audit_SUMMARY.fat&amp;DISPLAY_STRING=Display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EBITDA&amp;VAR:CHGPERIOD=NA&amp;VAR:FQLFORMULA=FMA_EVAL_EBITDA&amp;VAR:CURRENCY=NA&amp;VAR:P=NA&amp;VAR:V=15.2","98450&amp;VAR:null=.html"}</definedName>
    <definedName name="_2437__FDSAUDITLINK__" localSheetId="1" hidden="1">{"fdsup://directions/FAT%20Viewer?VAR:PED=LTM&amp;VAR:AUDIT_MODE=SUMMARY&amp;VAR:PERIOD=FIXED&amp;VAR:AUDIT_ID=00000117&amp;VAR:DATE=20000503&amp;action=UPDATE&amp;creator=factset&amp;DOC_NAME=FAT:FMA_audit_SUMMARY.fat&amp;DISPLAY_STRING=Display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EBITDA&amp;VAR:CHGPERIOD=NA&amp;VAR:FQLFORMULA=FMA_EVAL_EBITDA&amp;VAR:CURRENCY=NA&amp;VAR:P=NA&amp;VAR:V=15.3","38798&amp;VAR:null=.html"}</definedName>
    <definedName name="_2437__FDSAUDITLINK__" hidden="1">{"fdsup://directions/FAT%20Viewer?VAR:PED=LTM&amp;VAR:AUDIT_MODE=SUMMARY&amp;VAR:PERIOD=FIXED&amp;VAR:AUDIT_ID=00000117&amp;VAR:DATE=20000503&amp;action=UPDATE&amp;creator=factset&amp;DOC_NAME=FAT:FMA_audit_SUMMARY.fat&amp;DISPLAY_STRING=Display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EBITDA&amp;VAR:CHGPERIOD=NA&amp;VAR:FQLFORMULA=FMA_EVAL_EBITDA&amp;VAR:CURRENCY=NA&amp;VAR:P=NA&amp;VAR:V=15.3","38798&amp;VAR:null=.html"}</definedName>
    <definedName name="_2438__FDSAUDITLINK__" localSheetId="1" hidden="1">{"fdsup://directions/FAT%20Viewer?VAR:PED=LTM&amp;VAR:AUDIT_MODE=SUMMARY&amp;VAR:PERIOD=FIXED&amp;VAR:AUDIT_ID=00000117&amp;VAR:DATE=20000502&amp;action=UPDATE&amp;creator=factset&amp;DOC_NAME=FAT:FMA_audit_SUMMARY.fat&amp;DISPLAY_STRING=Display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EBITDA&amp;VAR:CHGPERIOD=NA&amp;VAR:FQLFORMULA=FMA_EVAL_EBITDA&amp;VAR:CURRENCY=NA&amp;VAR:P=NA&amp;VAR:V=15.5","98874&amp;VAR:null=.html"}</definedName>
    <definedName name="_2438__FDSAUDITLINK__" hidden="1">{"fdsup://directions/FAT%20Viewer?VAR:PED=LTM&amp;VAR:AUDIT_MODE=SUMMARY&amp;VAR:PERIOD=FIXED&amp;VAR:AUDIT_ID=00000117&amp;VAR:DATE=20000502&amp;action=UPDATE&amp;creator=factset&amp;DOC_NAME=FAT:FMA_audit_SUMMARY.fat&amp;DISPLAY_STRING=Display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EBITDA&amp;VAR:CHGPERIOD=NA&amp;VAR:FQLFORMULA=FMA_EVAL_EBITDA&amp;VAR:CURRENCY=NA&amp;VAR:P=NA&amp;VAR:V=15.5","98874&amp;VAR:null=.html"}</definedName>
    <definedName name="_2439__FDSAUDITLINK__" localSheetId="1" hidden="1">{"fdsup://directions/FAT%20Viewer?VAR:PED=LTM&amp;VAR:AUDIT_MODE=SUMMARY&amp;VAR:PERIOD=FIXED&amp;VAR:AUDIT_ID=00000117&amp;VAR:DATE=20000501&amp;action=UPDATE&amp;creator=factset&amp;DOC_NAME=FAT:FMA_audit_SUMMARY.fat&amp;DISPLAY_STRING=Display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EBITDA&amp;VAR:CHGPERIOD=NA&amp;VAR:FQLFORMULA=FMA_EVAL_EBITDA&amp;VAR:CURRENCY=NA&amp;VAR:P=NA&amp;VAR:V=15.8","06867&amp;VAR:null=.html"}</definedName>
    <definedName name="_2439__FDSAUDITLINK__" hidden="1">{"fdsup://directions/FAT%20Viewer?VAR:PED=LTM&amp;VAR:AUDIT_MODE=SUMMARY&amp;VAR:PERIOD=FIXED&amp;VAR:AUDIT_ID=00000117&amp;VAR:DATE=20000501&amp;action=UPDATE&amp;creator=factset&amp;DOC_NAME=FAT:FMA_audit_SUMMARY.fat&amp;DISPLAY_STRING=Display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EBITDA&amp;VAR:CHGPERIOD=NA&amp;VAR:FQLFORMULA=FMA_EVAL_EBITDA&amp;VAR:CURRENCY=NA&amp;VAR:P=NA&amp;VAR:V=15.8","06867&amp;VAR:null=.html"}</definedName>
    <definedName name="_244__FDSAUDITLINK__" localSheetId="1" hidden="1">{"fdsup://directions/FAT%20Viewer?VAR:PED=LTM&amp;VAR:AUDIT_MODE=SUMMARY&amp;VAR:PERIOD=FIXED&amp;VAR:AUDIT_ID=00000117&amp;VAR:DATE=20090123&amp;action=UPDATE&amp;creator=factset&amp;DOC_NAME=FAT:FMA_audit_SUMMARY.fat&amp;DISPLAY_STRING=Display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EBITDA&amp;VAR:CHGPERIOD=NA&amp;VAR:FQLFORMULA=FMA_EVAL_EBITDA&amp;VAR:CURRENCY=NA&amp;VAR:P=NA&amp;VAR:V=6.91","9567&amp;VAR:null=.html"}</definedName>
    <definedName name="_244__FDSAUDITLINK__" hidden="1">{"fdsup://directions/FAT%20Viewer?VAR:PED=LTM&amp;VAR:AUDIT_MODE=SUMMARY&amp;VAR:PERIOD=FIXED&amp;VAR:AUDIT_ID=00000117&amp;VAR:DATE=20090123&amp;action=UPDATE&amp;creator=factset&amp;DOC_NAME=FAT:FMA_audit_SUMMARY.fat&amp;DISPLAY_STRING=Display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EBITDA&amp;VAR:CHGPERIOD=NA&amp;VAR:FQLFORMULA=FMA_EVAL_EBITDA&amp;VAR:CURRENCY=NA&amp;VAR:P=NA&amp;VAR:V=6.91","9567&amp;VAR:null=.html"}</definedName>
    <definedName name="_2440__FDSAUDITLINK__" localSheetId="1" hidden="1">{"fdsup://directions/FAT%20Viewer?VAR:PED=LTM&amp;VAR:AUDIT_MODE=SUMMARY&amp;VAR:PERIOD=FIXED&amp;VAR:AUDIT_ID=00000117&amp;VAR:DATE=20000428&amp;action=UPDATE&amp;creator=factset&amp;DOC_NAME=FAT:FMA_audit_SUMMARY.fat&amp;DISPLAY_STRING=Display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EBITDA&amp;VAR:CHGPERIOD=NA&amp;VAR:FQLFORMULA=FMA_EVAL_EBITDA&amp;VAR:CURRENCY=NA&amp;VAR:P=NA&amp;VAR:V=15.6","89022&amp;VAR:null=.html"}</definedName>
    <definedName name="_2440__FDSAUDITLINK__" hidden="1">{"fdsup://directions/FAT%20Viewer?VAR:PED=LTM&amp;VAR:AUDIT_MODE=SUMMARY&amp;VAR:PERIOD=FIXED&amp;VAR:AUDIT_ID=00000117&amp;VAR:DATE=20000428&amp;action=UPDATE&amp;creator=factset&amp;DOC_NAME=FAT:FMA_audit_SUMMARY.fat&amp;DISPLAY_STRING=Display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EBITDA&amp;VAR:CHGPERIOD=NA&amp;VAR:FQLFORMULA=FMA_EVAL_EBITDA&amp;VAR:CURRENCY=NA&amp;VAR:P=NA&amp;VAR:V=15.6","89022&amp;VAR:null=.html"}</definedName>
    <definedName name="_2441__FDSAUDITLINK__" localSheetId="1" hidden="1">{"fdsup://directions/FAT%20Viewer?VAR:PED=LTM&amp;VAR:AUDIT_MODE=SUMMARY&amp;VAR:PERIOD=FIXED&amp;VAR:AUDIT_ID=00000117&amp;VAR:DATE=20000427&amp;action=UPDATE&amp;creator=factset&amp;DOC_NAME=FAT:FMA_audit_SUMMARY.fat&amp;DISPLAY_STRING=Display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EBITDA&amp;VAR:CHGPERIOD=NA&amp;VAR:FQLFORMULA=FMA_EVAL_EBITDA&amp;VAR:CURRENCY=NA&amp;VAR:P=NA&amp;VAR:V=15.7","33008&amp;VAR:null=.html"}</definedName>
    <definedName name="_2441__FDSAUDITLINK__" hidden="1">{"fdsup://directions/FAT%20Viewer?VAR:PED=LTM&amp;VAR:AUDIT_MODE=SUMMARY&amp;VAR:PERIOD=FIXED&amp;VAR:AUDIT_ID=00000117&amp;VAR:DATE=20000427&amp;action=UPDATE&amp;creator=factset&amp;DOC_NAME=FAT:FMA_audit_SUMMARY.fat&amp;DISPLAY_STRING=Display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EBITDA&amp;VAR:CHGPERIOD=NA&amp;VAR:FQLFORMULA=FMA_EVAL_EBITDA&amp;VAR:CURRENCY=NA&amp;VAR:P=NA&amp;VAR:V=15.7","33008&amp;VAR:null=.html"}</definedName>
    <definedName name="_2442__FDSAUDITLINK__" localSheetId="1" hidden="1">{"fdsup://directions/FAT%20Viewer?VAR:PED=LTM&amp;VAR:AUDIT_MODE=SUMMARY&amp;VAR:PERIOD=FIXED&amp;VAR:AUDIT_ID=00000117&amp;VAR:DATE=20000426&amp;action=UPDATE&amp;creator=factset&amp;DOC_NAME=FAT:FMA_audit_SUMMARY.fat&amp;DISPLAY_STRING=Display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EBITDA&amp;VAR:CHGPERIOD=NA&amp;VAR:FQLFORMULA=FMA_EVAL_EBITDA&amp;VAR:CURRENCY=NA&amp;VAR:P=NA&amp;VAR:V=15.6","08989&amp;VAR:null=.html"}</definedName>
    <definedName name="_2442__FDSAUDITLINK__" hidden="1">{"fdsup://directions/FAT%20Viewer?VAR:PED=LTM&amp;VAR:AUDIT_MODE=SUMMARY&amp;VAR:PERIOD=FIXED&amp;VAR:AUDIT_ID=00000117&amp;VAR:DATE=20000426&amp;action=UPDATE&amp;creator=factset&amp;DOC_NAME=FAT:FMA_audit_SUMMARY.fat&amp;DISPLAY_STRING=Display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EBITDA&amp;VAR:CHGPERIOD=NA&amp;VAR:FQLFORMULA=FMA_EVAL_EBITDA&amp;VAR:CURRENCY=NA&amp;VAR:P=NA&amp;VAR:V=15.6","08989&amp;VAR:null=.html"}</definedName>
    <definedName name="_2443__FDSAUDITLINK__" localSheetId="1" hidden="1">{"fdsup://directions/FAT%20Viewer?VAR:PED=LTM&amp;VAR:AUDIT_MODE=SUMMARY&amp;VAR:PERIOD=FIXED&amp;VAR:AUDIT_ID=00000117&amp;VAR:DATE=20000425&amp;action=UPDATE&amp;creator=factset&amp;DOC_NAME=FAT:FMA_audit_SUMMARY.fat&amp;DISPLAY_STRING=Display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EBITDA&amp;VAR:CHGPERIOD=NA&amp;VAR:FQLFORMULA=FMA_EVAL_EBITDA&amp;VAR:CURRENCY=NA&amp;VAR:P=NA&amp;VAR:V=15.7","60928&amp;VAR:null=.html"}</definedName>
    <definedName name="_2443__FDSAUDITLINK__" hidden="1">{"fdsup://directions/FAT%20Viewer?VAR:PED=LTM&amp;VAR:AUDIT_MODE=SUMMARY&amp;VAR:PERIOD=FIXED&amp;VAR:AUDIT_ID=00000117&amp;VAR:DATE=20000425&amp;action=UPDATE&amp;creator=factset&amp;DOC_NAME=FAT:FMA_audit_SUMMARY.fat&amp;DISPLAY_STRING=Display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EBITDA&amp;VAR:CHGPERIOD=NA&amp;VAR:FQLFORMULA=FMA_EVAL_EBITDA&amp;VAR:CURRENCY=NA&amp;VAR:P=NA&amp;VAR:V=15.7","60928&amp;VAR:null=.html"}</definedName>
    <definedName name="_2444__FDSAUDITLINK__" localSheetId="1" hidden="1">{"fdsup://directions/FAT%20Viewer?VAR:PED=LTM&amp;VAR:AUDIT_MODE=SUMMARY&amp;VAR:PERIOD=FIXED&amp;VAR:AUDIT_ID=00000117&amp;VAR:DATE=20000424&amp;action=UPDATE&amp;creator=factset&amp;DOC_NAME=FAT:FMA_audit_SUMMARY.fat&amp;DISPLAY_STRING=Display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EBITDA&amp;VAR:CHGPERIOD=NA&amp;VAR:FQLFORMULA=FMA_EVAL_EBITDA&amp;VAR:CURRENCY=NA&amp;VAR:P=NA&amp;VAR:V=15.2","99272&amp;VAR:null=.html"}</definedName>
    <definedName name="_2444__FDSAUDITLINK__" hidden="1">{"fdsup://directions/FAT%20Viewer?VAR:PED=LTM&amp;VAR:AUDIT_MODE=SUMMARY&amp;VAR:PERIOD=FIXED&amp;VAR:AUDIT_ID=00000117&amp;VAR:DATE=20000424&amp;action=UPDATE&amp;creator=factset&amp;DOC_NAME=FAT:FMA_audit_SUMMARY.fat&amp;DISPLAY_STRING=Display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EBITDA&amp;VAR:CHGPERIOD=NA&amp;VAR:FQLFORMULA=FMA_EVAL_EBITDA&amp;VAR:CURRENCY=NA&amp;VAR:P=NA&amp;VAR:V=15.2","99272&amp;VAR:null=.html"}</definedName>
    <definedName name="_2445__FDSAUDITLINK__" localSheetId="1" hidden="1">{"fdsup://directions/FAT%20Viewer?VAR:PED=LTM&amp;VAR:AUDIT_MODE=SUMMARY&amp;VAR:PERIOD=FIXED&amp;VAR:AUDIT_ID=00000117&amp;VAR:DATE=20000420&amp;action=UPDATE&amp;creator=factset&amp;DOC_NAME=FAT:FMA_audit_SUMMARY.fat&amp;DISPLAY_STRING=Display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EBITDA&amp;VAR:CHGPERIOD=NA&amp;VAR:FQLFORMULA=FMA_EVAL_EBITDA&amp;VAR:CURRENCY=NA&amp;VAR:P=NA&amp;VAR:V=15.3","82375&amp;VAR:null=.html"}</definedName>
    <definedName name="_2445__FDSAUDITLINK__" hidden="1">{"fdsup://directions/FAT%20Viewer?VAR:PED=LTM&amp;VAR:AUDIT_MODE=SUMMARY&amp;VAR:PERIOD=FIXED&amp;VAR:AUDIT_ID=00000117&amp;VAR:DATE=20000420&amp;action=UPDATE&amp;creator=factset&amp;DOC_NAME=FAT:FMA_audit_SUMMARY.fat&amp;DISPLAY_STRING=Display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EBITDA&amp;VAR:CHGPERIOD=NA&amp;VAR:FQLFORMULA=FMA_EVAL_EBITDA&amp;VAR:CURRENCY=NA&amp;VAR:P=NA&amp;VAR:V=15.3","82375&amp;VAR:null=.html"}</definedName>
    <definedName name="_2446__FDSAUDITLINK__" localSheetId="1" hidden="1">{"fdsup://directions/FAT%20Viewer?VAR:PED=LTM&amp;VAR:AUDIT_MODE=SUMMARY&amp;VAR:PERIOD=FIXED&amp;VAR:AUDIT_ID=00000117&amp;VAR:DATE=20000419&amp;action=UPDATE&amp;creator=factset&amp;DOC_NAME=FAT:FMA_audit_SUMMARY.fat&amp;DISPLAY_STRING=Display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EBITDA&amp;VAR:CHGPERIOD=NA&amp;VAR:FQLFORMULA=FMA_EVAL_EBITDA&amp;VAR:CURRENCY=NA&amp;VAR:P=NA&amp;VAR:V=15.3","49358&amp;VAR:null=.html"}</definedName>
    <definedName name="_2446__FDSAUDITLINK__" hidden="1">{"fdsup://directions/FAT%20Viewer?VAR:PED=LTM&amp;VAR:AUDIT_MODE=SUMMARY&amp;VAR:PERIOD=FIXED&amp;VAR:AUDIT_ID=00000117&amp;VAR:DATE=20000419&amp;action=UPDATE&amp;creator=factset&amp;DOC_NAME=FAT:FMA_audit_SUMMARY.fat&amp;DISPLAY_STRING=Display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EBITDA&amp;VAR:CHGPERIOD=NA&amp;VAR:FQLFORMULA=FMA_EVAL_EBITDA&amp;VAR:CURRENCY=NA&amp;VAR:P=NA&amp;VAR:V=15.3","49358&amp;VAR:null=.html"}</definedName>
    <definedName name="_2447__FDSAUDITLINK__" localSheetId="1" hidden="1">{"fdsup://directions/FAT%20Viewer?VAR:PED=LTM&amp;VAR:AUDIT_MODE=SUMMARY&amp;VAR:PERIOD=FIXED&amp;VAR:AUDIT_ID=00000117&amp;VAR:DATE=20000418&amp;action=UPDATE&amp;creator=factset&amp;DOC_NAME=FAT:FMA_audit_SUMMARY.fat&amp;DISPLAY_STRING=Display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EBITDA&amp;VAR:CHGPERIOD=NA&amp;VAR:FQLFORMULA=FMA_EVAL_EBITDA&amp;VAR:CURRENCY=NA&amp;VAR:P=NA&amp;VAR:V=15.4","96101&amp;VAR:null=.html"}</definedName>
    <definedName name="_2447__FDSAUDITLINK__" hidden="1">{"fdsup://directions/FAT%20Viewer?VAR:PED=LTM&amp;VAR:AUDIT_MODE=SUMMARY&amp;VAR:PERIOD=FIXED&amp;VAR:AUDIT_ID=00000117&amp;VAR:DATE=20000418&amp;action=UPDATE&amp;creator=factset&amp;DOC_NAME=FAT:FMA_audit_SUMMARY.fat&amp;DISPLAY_STRING=Display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EBITDA&amp;VAR:CHGPERIOD=NA&amp;VAR:FQLFORMULA=FMA_EVAL_EBITDA&amp;VAR:CURRENCY=NA&amp;VAR:P=NA&amp;VAR:V=15.4","96101&amp;VAR:null=.html"}</definedName>
    <definedName name="_2448__FDSAUDITLINK__" localSheetId="1" hidden="1">{"fdsup://directions/FAT%20Viewer?VAR:PED=LTM&amp;VAR:AUDIT_MODE=SUMMARY&amp;VAR:PERIOD=FIXED&amp;VAR:AUDIT_ID=00000117&amp;VAR:DATE=20000417&amp;action=UPDATE&amp;creator=factset&amp;DOC_NAME=FAT:FMA_audit_SUMMARY.fat&amp;DISPLAY_STRING=Display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EBITDA&amp;VAR:CHGPERIOD=NA&amp;VAR:FQLFORMULA=FMA_EVAL_EBITDA&amp;VAR:CURRENCY=NA&amp;VAR:P=NA&amp;VAR:V=15.1","40596&amp;VAR:null=.html"}</definedName>
    <definedName name="_2448__FDSAUDITLINK__" hidden="1">{"fdsup://directions/FAT%20Viewer?VAR:PED=LTM&amp;VAR:AUDIT_MODE=SUMMARY&amp;VAR:PERIOD=FIXED&amp;VAR:AUDIT_ID=00000117&amp;VAR:DATE=20000417&amp;action=UPDATE&amp;creator=factset&amp;DOC_NAME=FAT:FMA_audit_SUMMARY.fat&amp;DISPLAY_STRING=Display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EBITDA&amp;VAR:CHGPERIOD=NA&amp;VAR:FQLFORMULA=FMA_EVAL_EBITDA&amp;VAR:CURRENCY=NA&amp;VAR:P=NA&amp;VAR:V=15.1","40596&amp;VAR:null=.html"}</definedName>
    <definedName name="_2449__FDSAUDITLINK__" localSheetId="1" hidden="1">{"fdsup://directions/FAT%20Viewer?VAR:PED=LTM&amp;VAR:AUDIT_MODE=SUMMARY&amp;VAR:PERIOD=FIXED&amp;VAR:AUDIT_ID=00000117&amp;VAR:DATE=20000414&amp;action=UPDATE&amp;creator=factset&amp;DOC_NAME=FAT:FMA_audit_SUMMARY.fat&amp;DISPLAY_STRING=Display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EBITDA&amp;VAR:CHGPERIOD=NA&amp;VAR:FQLFORMULA=FMA_EVAL_EBITDA&amp;VAR:CURRENCY=NA&amp;VAR:P=NA&amp;VAR:V=14.6","74818&amp;VAR:null=.html"}</definedName>
    <definedName name="_2449__FDSAUDITLINK__" hidden="1">{"fdsup://directions/FAT%20Viewer?VAR:PED=LTM&amp;VAR:AUDIT_MODE=SUMMARY&amp;VAR:PERIOD=FIXED&amp;VAR:AUDIT_ID=00000117&amp;VAR:DATE=20000414&amp;action=UPDATE&amp;creator=factset&amp;DOC_NAME=FAT:FMA_audit_SUMMARY.fat&amp;DISPLAY_STRING=Display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EBITDA&amp;VAR:CHGPERIOD=NA&amp;VAR:FQLFORMULA=FMA_EVAL_EBITDA&amp;VAR:CURRENCY=NA&amp;VAR:P=NA&amp;VAR:V=14.6","74818&amp;VAR:null=.html"}</definedName>
    <definedName name="_245__FDSAUDITLINK__" localSheetId="1" hidden="1">{"fdsup://directions/FAT%20Viewer?VAR:PED=LTM&amp;VAR:AUDIT_MODE=SUMMARY&amp;VAR:PERIOD=FIXED&amp;VAR:AUDIT_ID=00000117&amp;VAR:DATE=20090122&amp;action=UPDATE&amp;creator=factset&amp;DOC_NAME=FAT:FMA_audit_SUMMARY.fat&amp;DISPLAY_STRING=Display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EBITDA&amp;VAR:CHGPERIOD=NA&amp;VAR:FQLFORMULA=FMA_EVAL_EBITDA&amp;VAR:CURRENCY=NA&amp;VAR:P=NA&amp;VAR:V=6.91","1420&amp;VAR:null=.html"}</definedName>
    <definedName name="_245__FDSAUDITLINK__" hidden="1">{"fdsup://directions/FAT%20Viewer?VAR:PED=LTM&amp;VAR:AUDIT_MODE=SUMMARY&amp;VAR:PERIOD=FIXED&amp;VAR:AUDIT_ID=00000117&amp;VAR:DATE=20090122&amp;action=UPDATE&amp;creator=factset&amp;DOC_NAME=FAT:FMA_audit_SUMMARY.fat&amp;DISPLAY_STRING=Display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EBITDA&amp;VAR:CHGPERIOD=NA&amp;VAR:FQLFORMULA=FMA_EVAL_EBITDA&amp;VAR:CURRENCY=NA&amp;VAR:P=NA&amp;VAR:V=6.91","1420&amp;VAR:null=.html"}</definedName>
    <definedName name="_2450__FDSAUDITLINK__" localSheetId="1" hidden="1">{"fdsup://directions/FAT%20Viewer?VAR:PED=LTM&amp;VAR:AUDIT_MODE=SUMMARY&amp;VAR:PERIOD=FIXED&amp;VAR:AUDIT_ID=00000117&amp;VAR:DATE=20000413&amp;action=UPDATE&amp;creator=factset&amp;DOC_NAME=FAT:FMA_audit_SUMMARY.fat&amp;DISPLAY_STRING=Display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EBITDA&amp;VAR:CHGPERIOD=NA&amp;VAR:FQLFORMULA=FMA_EVAL_EBITDA&amp;VAR:CURRENCY=NA&amp;VAR:P=NA&amp;VAR:V=15.4","58062&amp;VAR:null=.html"}</definedName>
    <definedName name="_2450__FDSAUDITLINK__" hidden="1">{"fdsup://directions/FAT%20Viewer?VAR:PED=LTM&amp;VAR:AUDIT_MODE=SUMMARY&amp;VAR:PERIOD=FIXED&amp;VAR:AUDIT_ID=00000117&amp;VAR:DATE=20000413&amp;action=UPDATE&amp;creator=factset&amp;DOC_NAME=FAT:FMA_audit_SUMMARY.fat&amp;DISPLAY_STRING=Display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EBITDA&amp;VAR:CHGPERIOD=NA&amp;VAR:FQLFORMULA=FMA_EVAL_EBITDA&amp;VAR:CURRENCY=NA&amp;VAR:P=NA&amp;VAR:V=15.4","58062&amp;VAR:null=.html"}</definedName>
    <definedName name="_2451__FDSAUDITLINK__" localSheetId="1" hidden="1">{"fdsup://directions/FAT%20Viewer?VAR:PED=LTM&amp;VAR:AUDIT_MODE=SUMMARY&amp;VAR:PERIOD=FIXED&amp;VAR:AUDIT_ID=00000117&amp;VAR:DATE=20000412&amp;action=UPDATE&amp;creator=factset&amp;DOC_NAME=FAT:FMA_audit_SUMMARY.fat&amp;DISPLAY_STRING=Display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EBITDA&amp;VAR:CHGPERIOD=NA&amp;VAR:FQLFORMULA=FMA_EVAL_EBITDA&amp;VAR:CURRENCY=NA&amp;VAR:P=NA&amp;VAR:V=15.7","59396&amp;VAR:null=.html"}</definedName>
    <definedName name="_2451__FDSAUDITLINK__" hidden="1">{"fdsup://directions/FAT%20Viewer?VAR:PED=LTM&amp;VAR:AUDIT_MODE=SUMMARY&amp;VAR:PERIOD=FIXED&amp;VAR:AUDIT_ID=00000117&amp;VAR:DATE=20000412&amp;action=UPDATE&amp;creator=factset&amp;DOC_NAME=FAT:FMA_audit_SUMMARY.fat&amp;DISPLAY_STRING=Display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EBITDA&amp;VAR:CHGPERIOD=NA&amp;VAR:FQLFORMULA=FMA_EVAL_EBITDA&amp;VAR:CURRENCY=NA&amp;VAR:P=NA&amp;VAR:V=15.7","59396&amp;VAR:null=.html"}</definedName>
    <definedName name="_2452__FDSAUDITLINK__" localSheetId="1" hidden="1">{"fdsup://directions/FAT%20Viewer?VAR:PED=LTM&amp;VAR:AUDIT_MODE=SUMMARY&amp;VAR:PERIOD=FIXED&amp;VAR:AUDIT_ID=00000117&amp;VAR:DATE=20000411&amp;action=UPDATE&amp;creator=factset&amp;DOC_NAME=FAT:FMA_audit_SUMMARY.fat&amp;DISPLAY_STRING=Display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EBITDA&amp;VAR:CHGPERIOD=NA&amp;VAR:FQLFORMULA=FMA_EVAL_EBITDA&amp;VAR:CURRENCY=NA&amp;VAR:P=NA&amp;VAR:V=16.1","13495&amp;VAR:null=.html"}</definedName>
    <definedName name="_2452__FDSAUDITLINK__" hidden="1">{"fdsup://directions/FAT%20Viewer?VAR:PED=LTM&amp;VAR:AUDIT_MODE=SUMMARY&amp;VAR:PERIOD=FIXED&amp;VAR:AUDIT_ID=00000117&amp;VAR:DATE=20000411&amp;action=UPDATE&amp;creator=factset&amp;DOC_NAME=FAT:FMA_audit_SUMMARY.fat&amp;DISPLAY_STRING=Display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EBITDA&amp;VAR:CHGPERIOD=NA&amp;VAR:FQLFORMULA=FMA_EVAL_EBITDA&amp;VAR:CURRENCY=NA&amp;VAR:P=NA&amp;VAR:V=16.1","13495&amp;VAR:null=.html"}</definedName>
    <definedName name="_2453__FDSAUDITLINK__" localSheetId="1" hidden="1">{"fdsup://directions/FAT%20Viewer?VAR:PED=LTM&amp;VAR:AUDIT_MODE=SUMMARY&amp;VAR:PERIOD=FIXED&amp;VAR:AUDIT_ID=00000117&amp;VAR:DATE=20000410&amp;action=UPDATE&amp;creator=factset&amp;DOC_NAME=FAT:FMA_audit_SUMMARY.fat&amp;DISPLAY_STRING=Display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EBITDA&amp;VAR:CHGPERIOD=NA&amp;VAR:FQLFORMULA=FMA_EVAL_EBITDA&amp;VAR:CURRENCY=NA&amp;VAR:P=NA&amp;VAR:V=16.2","23022&amp;VAR:null=.html"}</definedName>
    <definedName name="_2453__FDSAUDITLINK__" hidden="1">{"fdsup://directions/FAT%20Viewer?VAR:PED=LTM&amp;VAR:AUDIT_MODE=SUMMARY&amp;VAR:PERIOD=FIXED&amp;VAR:AUDIT_ID=00000117&amp;VAR:DATE=20000410&amp;action=UPDATE&amp;creator=factset&amp;DOC_NAME=FAT:FMA_audit_SUMMARY.fat&amp;DISPLAY_STRING=Display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EBITDA&amp;VAR:CHGPERIOD=NA&amp;VAR:FQLFORMULA=FMA_EVAL_EBITDA&amp;VAR:CURRENCY=NA&amp;VAR:P=NA&amp;VAR:V=16.2","23022&amp;VAR:null=.html"}</definedName>
    <definedName name="_2454__FDSAUDITLINK__" localSheetId="1" hidden="1">{"fdsup://directions/FAT%20Viewer?VAR:PED=LTM&amp;VAR:AUDIT_MODE=SUMMARY&amp;VAR:PERIOD=FIXED&amp;VAR:AUDIT_ID=00000117&amp;VAR:DATE=20000407&amp;action=UPDATE&amp;creator=factset&amp;DOC_NAME=FAT:FMA_audit_SUMMARY.fat&amp;DISPLAY_STRING=Display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EBITDA&amp;VAR:CHGPERIOD=NA&amp;VAR:FQLFORMULA=FMA_EVAL_EBITDA&amp;VAR:CURRENCY=NA&amp;VAR:P=NA&amp;VAR:V=16.4","38541&amp;VAR:null=.html"}</definedName>
    <definedName name="_2454__FDSAUDITLINK__" hidden="1">{"fdsup://directions/FAT%20Viewer?VAR:PED=LTM&amp;VAR:AUDIT_MODE=SUMMARY&amp;VAR:PERIOD=FIXED&amp;VAR:AUDIT_ID=00000117&amp;VAR:DATE=20000407&amp;action=UPDATE&amp;creator=factset&amp;DOC_NAME=FAT:FMA_audit_SUMMARY.fat&amp;DISPLAY_STRING=Display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EBITDA&amp;VAR:CHGPERIOD=NA&amp;VAR:FQLFORMULA=FMA_EVAL_EBITDA&amp;VAR:CURRENCY=NA&amp;VAR:P=NA&amp;VAR:V=16.4","38541&amp;VAR:null=.html"}</definedName>
    <definedName name="_2455__FDSAUDITLINK__" localSheetId="1" hidden="1">{"fdsup://directions/FAT%20Viewer?VAR:PED=LTM&amp;VAR:AUDIT_MODE=SUMMARY&amp;VAR:PERIOD=FIXED&amp;VAR:AUDIT_ID=00000117&amp;VAR:DATE=20000406&amp;action=UPDATE&amp;creator=factset&amp;DOC_NAME=FAT:FMA_audit_SUMMARY.fat&amp;DISPLAY_STRING=Display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EBITDA&amp;VAR:CHGPERIOD=NA&amp;VAR:FQLFORMULA=FMA_EVAL_EBITDA&amp;VAR:CURRENCY=NA&amp;VAR:P=NA&amp;VAR:V=16.2","13040&amp;VAR:null=.html"}</definedName>
    <definedName name="_2455__FDSAUDITLINK__" hidden="1">{"fdsup://directions/FAT%20Viewer?VAR:PED=LTM&amp;VAR:AUDIT_MODE=SUMMARY&amp;VAR:PERIOD=FIXED&amp;VAR:AUDIT_ID=00000117&amp;VAR:DATE=20000406&amp;action=UPDATE&amp;creator=factset&amp;DOC_NAME=FAT:FMA_audit_SUMMARY.fat&amp;DISPLAY_STRING=Display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EBITDA&amp;VAR:CHGPERIOD=NA&amp;VAR:FQLFORMULA=FMA_EVAL_EBITDA&amp;VAR:CURRENCY=NA&amp;VAR:P=NA&amp;VAR:V=16.2","13040&amp;VAR:null=.html"}</definedName>
    <definedName name="_2456__FDSAUDITLINK__" localSheetId="1" hidden="1">{"fdsup://directions/FAT%20Viewer?VAR:PED=LTM&amp;VAR:AUDIT_MODE=SUMMARY&amp;VAR:PERIOD=FIXED&amp;VAR:AUDIT_ID=00000117&amp;VAR:DATE=20000405&amp;action=UPDATE&amp;creator=factset&amp;DOC_NAME=FAT:FMA_audit_SUMMARY.fat&amp;DISPLAY_STRING=Display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EBITDA&amp;VAR:CHGPERIOD=NA&amp;VAR:FQLFORMULA=FMA_EVAL_EBITDA&amp;VAR:CURRENCY=NA&amp;VAR:P=NA&amp;VAR:V=16.0","54586&amp;VAR:null=.html"}</definedName>
    <definedName name="_2456__FDSAUDITLINK__" hidden="1">{"fdsup://directions/FAT%20Viewer?VAR:PED=LTM&amp;VAR:AUDIT_MODE=SUMMARY&amp;VAR:PERIOD=FIXED&amp;VAR:AUDIT_ID=00000117&amp;VAR:DATE=20000405&amp;action=UPDATE&amp;creator=factset&amp;DOC_NAME=FAT:FMA_audit_SUMMARY.fat&amp;DISPLAY_STRING=Display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EBITDA&amp;VAR:CHGPERIOD=NA&amp;VAR:FQLFORMULA=FMA_EVAL_EBITDA&amp;VAR:CURRENCY=NA&amp;VAR:P=NA&amp;VAR:V=16.0","54586&amp;VAR:null=.html"}</definedName>
    <definedName name="_2457__FDSAUDITLINK__" localSheetId="1" hidden="1">{"fdsup://directions/FAT%20Viewer?VAR:PED=LTM&amp;VAR:AUDIT_MODE=SUMMARY&amp;VAR:PERIOD=FIXED&amp;VAR:AUDIT_ID=00000117&amp;VAR:DATE=20000404&amp;action=UPDATE&amp;creator=factset&amp;DOC_NAME=FAT:FMA_audit_SUMMARY.fat&amp;DISPLAY_STRING=Display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EBITDA&amp;VAR:CHGPERIOD=NA&amp;VAR:FQLFORMULA=FMA_EVAL_EBITDA&amp;VAR:CURRENCY=NA&amp;VAR:P=NA&amp;VAR:V=16.0","89980&amp;VAR:null=.html"}</definedName>
    <definedName name="_2457__FDSAUDITLINK__" hidden="1">{"fdsup://directions/FAT%20Viewer?VAR:PED=LTM&amp;VAR:AUDIT_MODE=SUMMARY&amp;VAR:PERIOD=FIXED&amp;VAR:AUDIT_ID=00000117&amp;VAR:DATE=20000404&amp;action=UPDATE&amp;creator=factset&amp;DOC_NAME=FAT:FMA_audit_SUMMARY.fat&amp;DISPLAY_STRING=Display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EBITDA&amp;VAR:CHGPERIOD=NA&amp;VAR:FQLFORMULA=FMA_EVAL_EBITDA&amp;VAR:CURRENCY=NA&amp;VAR:P=NA&amp;VAR:V=16.0","89980&amp;VAR:null=.html"}</definedName>
    <definedName name="_2458__FDSAUDITLINK__" localSheetId="1" hidden="1">{"fdsup://directions/FAT%20Viewer?VAR:PED=LTM&amp;VAR:AUDIT_MODE=SUMMARY&amp;VAR:PERIOD=FIXED&amp;VAR:AUDIT_ID=00000117&amp;VAR:DATE=20000403&amp;action=UPDATE&amp;creator=factset&amp;DOC_NAME=FAT:FMA_audit_SUMMARY.fat&amp;DISPLAY_STRING=Display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EBITDA&amp;VAR:CHGPERIOD=NA&amp;VAR:FQLFORMULA=FMA_EVAL_EBITDA&amp;VAR:CURRENCY=NA&amp;VAR:P=NA&amp;VAR:V=16.1","48060&amp;VAR:null=.html"}</definedName>
    <definedName name="_2458__FDSAUDITLINK__" hidden="1">{"fdsup://directions/FAT%20Viewer?VAR:PED=LTM&amp;VAR:AUDIT_MODE=SUMMARY&amp;VAR:PERIOD=FIXED&amp;VAR:AUDIT_ID=00000117&amp;VAR:DATE=20000403&amp;action=UPDATE&amp;creator=factset&amp;DOC_NAME=FAT:FMA_audit_SUMMARY.fat&amp;DISPLAY_STRING=Display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EBITDA&amp;VAR:CHGPERIOD=NA&amp;VAR:FQLFORMULA=FMA_EVAL_EBITDA&amp;VAR:CURRENCY=NA&amp;VAR:P=NA&amp;VAR:V=16.1","48060&amp;VAR:null=.html"}</definedName>
    <definedName name="_2459__FDSAUDITLINK__" localSheetId="1" hidden="1">{"fdsup://directions/FAT%20Viewer?VAR:PED=LTM&amp;VAR:AUDIT_MODE=SUMMARY&amp;VAR:PERIOD=FIXED&amp;VAR:AUDIT_ID=00000117&amp;VAR:DATE=20000331&amp;action=UPDATE&amp;creator=factset&amp;DOC_NAME=FAT:FMA_audit_SUMMARY.fat&amp;DISPLAY_STRING=Display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EBITDA&amp;VAR:CHGPERIOD=NA&amp;VAR:FQLFORMULA=FMA_EVAL_EBITDA&amp;VAR:CURRENCY=NA&amp;VAR:P=NA&amp;VAR:V=16.2","53292&amp;VAR:null=.html"}</definedName>
    <definedName name="_2459__FDSAUDITLINK__" hidden="1">{"fdsup://directions/FAT%20Viewer?VAR:PED=LTM&amp;VAR:AUDIT_MODE=SUMMARY&amp;VAR:PERIOD=FIXED&amp;VAR:AUDIT_ID=00000117&amp;VAR:DATE=20000331&amp;action=UPDATE&amp;creator=factset&amp;DOC_NAME=FAT:FMA_audit_SUMMARY.fat&amp;DISPLAY_STRING=Display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EBITDA&amp;VAR:CHGPERIOD=NA&amp;VAR:FQLFORMULA=FMA_EVAL_EBITDA&amp;VAR:CURRENCY=NA&amp;VAR:P=NA&amp;VAR:V=16.2","53292&amp;VAR:null=.html"}</definedName>
    <definedName name="_246__FDSAUDITLINK__" localSheetId="1" hidden="1">{"fdsup://directions/FAT%20Viewer?VAR:PED=LTM&amp;VAR:AUDIT_MODE=SUMMARY&amp;VAR:PERIOD=FIXED&amp;VAR:AUDIT_ID=00000117&amp;VAR:DATE=20090121&amp;action=UPDATE&amp;creator=factset&amp;DOC_NAME=FAT:FMA_audit_SUMMARY.fat&amp;DISPLAY_STRING=Display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EBITDA&amp;VAR:CHGPERIOD=NA&amp;VAR:FQLFORMULA=FMA_EVAL_EBITDA&amp;VAR:CURRENCY=NA&amp;VAR:P=NA&amp;VAR:V=6.97","0771&amp;VAR:null=.html"}</definedName>
    <definedName name="_246__FDSAUDITLINK__" hidden="1">{"fdsup://directions/FAT%20Viewer?VAR:PED=LTM&amp;VAR:AUDIT_MODE=SUMMARY&amp;VAR:PERIOD=FIXED&amp;VAR:AUDIT_ID=00000117&amp;VAR:DATE=20090121&amp;action=UPDATE&amp;creator=factset&amp;DOC_NAME=FAT:FMA_audit_SUMMARY.fat&amp;DISPLAY_STRING=Display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EBITDA&amp;VAR:CHGPERIOD=NA&amp;VAR:FQLFORMULA=FMA_EVAL_EBITDA&amp;VAR:CURRENCY=NA&amp;VAR:P=NA&amp;VAR:V=6.97","0771&amp;VAR:null=.html"}</definedName>
    <definedName name="_2460__FDSAUDITLINK__" localSheetId="1" hidden="1">{"fdsup://directions/FAT%20Viewer?VAR:PED=LTM&amp;VAR:AUDIT_MODE=SUMMARY&amp;VAR:PERIOD=FIXED&amp;VAR:AUDIT_ID=00000117&amp;VAR:DATE=20000330&amp;action=UPDATE&amp;creator=factset&amp;DOC_NAME=FAT:FMA_audit_SUMMARY.fat&amp;DISPLAY_STRING=Display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EBITDA&amp;VAR:CHGPERIOD=NA&amp;VAR:FQLFORMULA=FMA_EVAL_EBITDA&amp;VAR:CURRENCY=NA&amp;VAR:P=NA&amp;VAR:V=16.1","23318&amp;VAR:null=.html"}</definedName>
    <definedName name="_2460__FDSAUDITLINK__" hidden="1">{"fdsup://directions/FAT%20Viewer?VAR:PED=LTM&amp;VAR:AUDIT_MODE=SUMMARY&amp;VAR:PERIOD=FIXED&amp;VAR:AUDIT_ID=00000117&amp;VAR:DATE=20000330&amp;action=UPDATE&amp;creator=factset&amp;DOC_NAME=FAT:FMA_audit_SUMMARY.fat&amp;DISPLAY_STRING=Display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EBITDA&amp;VAR:CHGPERIOD=NA&amp;VAR:FQLFORMULA=FMA_EVAL_EBITDA&amp;VAR:CURRENCY=NA&amp;VAR:P=NA&amp;VAR:V=16.1","23318&amp;VAR:null=.html"}</definedName>
    <definedName name="_2461__FDSAUDITLINK__" localSheetId="1" hidden="1">{"fdsup://directions/FAT%20Viewer?VAR:PED=LTM&amp;VAR:AUDIT_MODE=SUMMARY&amp;VAR:PERIOD=FIXED&amp;VAR:AUDIT_ID=00000117&amp;VAR:DATE=20000329&amp;action=UPDATE&amp;creator=factset&amp;DOC_NAME=FAT:FMA_audit_SUMMARY.fat&amp;DISPLAY_STRING=Display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EBITDA&amp;VAR:CHGPERIOD=NA&amp;VAR:FQLFORMULA=FMA_EVAL_EBITDA&amp;VAR:CURRENCY=NA&amp;VAR:P=NA&amp;VAR:V=16.3","43224&amp;VAR:null=.html"}</definedName>
    <definedName name="_2461__FDSAUDITLINK__" hidden="1">{"fdsup://directions/FAT%20Viewer?VAR:PED=LTM&amp;VAR:AUDIT_MODE=SUMMARY&amp;VAR:PERIOD=FIXED&amp;VAR:AUDIT_ID=00000117&amp;VAR:DATE=20000329&amp;action=UPDATE&amp;creator=factset&amp;DOC_NAME=FAT:FMA_audit_SUMMARY.fat&amp;DISPLAY_STRING=Display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EBITDA&amp;VAR:CHGPERIOD=NA&amp;VAR:FQLFORMULA=FMA_EVAL_EBITDA&amp;VAR:CURRENCY=NA&amp;VAR:P=NA&amp;VAR:V=16.3","43224&amp;VAR:null=.html"}</definedName>
    <definedName name="_2462__FDSAUDITLINK__" localSheetId="1" hidden="1">{"fdsup://directions/FAT%20Viewer?VAR:PED=LTM&amp;VAR:AUDIT_MODE=SUMMARY&amp;VAR:PERIOD=FIXED&amp;VAR:AUDIT_ID=00000117&amp;VAR:DATE=20000328&amp;action=UPDATE&amp;creator=factset&amp;DOC_NAME=FAT:FMA_audit_SUMMARY.fat&amp;DISPLAY_STRING=Display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EBITDA&amp;VAR:CHGPERIOD=NA&amp;VAR:FQLFORMULA=FMA_EVAL_EBITDA&amp;VAR:CURRENCY=NA&amp;VAR:P=NA&amp;VAR:V=16.4","02610&amp;VAR:null=.html"}</definedName>
    <definedName name="_2462__FDSAUDITLINK__" hidden="1">{"fdsup://directions/FAT%20Viewer?VAR:PED=LTM&amp;VAR:AUDIT_MODE=SUMMARY&amp;VAR:PERIOD=FIXED&amp;VAR:AUDIT_ID=00000117&amp;VAR:DATE=20000328&amp;action=UPDATE&amp;creator=factset&amp;DOC_NAME=FAT:FMA_audit_SUMMARY.fat&amp;DISPLAY_STRING=Display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EBITDA&amp;VAR:CHGPERIOD=NA&amp;VAR:FQLFORMULA=FMA_EVAL_EBITDA&amp;VAR:CURRENCY=NA&amp;VAR:P=NA&amp;VAR:V=16.4","02610&amp;VAR:null=.html"}</definedName>
    <definedName name="_2463__FDSAUDITLINK__" localSheetId="1" hidden="1">{"fdsup://directions/FAT%20Viewer?VAR:PED=LTM&amp;VAR:AUDIT_MODE=SUMMARY&amp;VAR:PERIOD=FIXED&amp;VAR:AUDIT_ID=00000117&amp;VAR:DATE=20000327&amp;action=UPDATE&amp;creator=factset&amp;DOC_NAME=FAT:FMA_audit_SUMMARY.fat&amp;DISPLAY_STRING=Display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EBITDA&amp;VAR:CHGPERIOD=NA&amp;VAR:FQLFORMULA=FMA_EVAL_EBITDA&amp;VAR:CURRENCY=NA&amp;VAR:P=NA&amp;VAR:V=16.5","63650&amp;VAR:null=.html"}</definedName>
    <definedName name="_2463__FDSAUDITLINK__" hidden="1">{"fdsup://directions/FAT%20Viewer?VAR:PED=LTM&amp;VAR:AUDIT_MODE=SUMMARY&amp;VAR:PERIOD=FIXED&amp;VAR:AUDIT_ID=00000117&amp;VAR:DATE=20000327&amp;action=UPDATE&amp;creator=factset&amp;DOC_NAME=FAT:FMA_audit_SUMMARY.fat&amp;DISPLAY_STRING=Display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EBITDA&amp;VAR:CHGPERIOD=NA&amp;VAR:FQLFORMULA=FMA_EVAL_EBITDA&amp;VAR:CURRENCY=NA&amp;VAR:P=NA&amp;VAR:V=16.5","63650&amp;VAR:null=.html"}</definedName>
    <definedName name="_2464__FDSAUDITLINK__" localSheetId="1" hidden="1">{"fdsup://directions/FAT%20Viewer?VAR:PED=LTM&amp;VAR:AUDIT_MODE=SUMMARY&amp;VAR:PERIOD=FIXED&amp;VAR:AUDIT_ID=00000117&amp;VAR:DATE=20000324&amp;action=UPDATE&amp;creator=factset&amp;DOC_NAME=FAT:FMA_audit_SUMMARY.fat&amp;DISPLAY_STRING=Display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EBITDA&amp;VAR:CHGPERIOD=NA&amp;VAR:FQLFORMULA=FMA_EVAL_EBITDA&amp;VAR:CURRENCY=NA&amp;VAR:P=NA&amp;VAR:V=16.5","88089&amp;VAR:null=.html"}</definedName>
    <definedName name="_2464__FDSAUDITLINK__" hidden="1">{"fdsup://directions/FAT%20Viewer?VAR:PED=LTM&amp;VAR:AUDIT_MODE=SUMMARY&amp;VAR:PERIOD=FIXED&amp;VAR:AUDIT_ID=00000117&amp;VAR:DATE=20000324&amp;action=UPDATE&amp;creator=factset&amp;DOC_NAME=FAT:FMA_audit_SUMMARY.fat&amp;DISPLAY_STRING=Display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EBITDA&amp;VAR:CHGPERIOD=NA&amp;VAR:FQLFORMULA=FMA_EVAL_EBITDA&amp;VAR:CURRENCY=NA&amp;VAR:P=NA&amp;VAR:V=16.5","88089&amp;VAR:null=.html"}</definedName>
    <definedName name="_2465__FDSAUDITLINK__" localSheetId="1" hidden="1">{"fdsup://directions/FAT%20Viewer?VAR:PED=LTM&amp;VAR:AUDIT_MODE=SUMMARY&amp;VAR:PERIOD=FIXED&amp;VAR:AUDIT_ID=00000117&amp;VAR:DATE=20000323&amp;action=UPDATE&amp;creator=factset&amp;DOC_NAME=FAT:FMA_audit_SUMMARY.fat&amp;DISPLAY_STRING=Display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EBITDA&amp;VAR:CHGPERIOD=NA&amp;VAR:FQLFORMULA=FMA_EVAL_EBITDA&amp;VAR:CURRENCY=NA&amp;VAR:P=NA&amp;VAR:V=16.5","68617&amp;VAR:null=.html"}</definedName>
    <definedName name="_2465__FDSAUDITLINK__" hidden="1">{"fdsup://directions/FAT%20Viewer?VAR:PED=LTM&amp;VAR:AUDIT_MODE=SUMMARY&amp;VAR:PERIOD=FIXED&amp;VAR:AUDIT_ID=00000117&amp;VAR:DATE=20000323&amp;action=UPDATE&amp;creator=factset&amp;DOC_NAME=FAT:FMA_audit_SUMMARY.fat&amp;DISPLAY_STRING=Display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EBITDA&amp;VAR:CHGPERIOD=NA&amp;VAR:FQLFORMULA=FMA_EVAL_EBITDA&amp;VAR:CURRENCY=NA&amp;VAR:P=NA&amp;VAR:V=16.5","68617&amp;VAR:null=.html"}</definedName>
    <definedName name="_2466__FDSAUDITLINK__" localSheetId="1" hidden="1">{"fdsup://directions/FAT%20Viewer?VAR:PED=LTM&amp;VAR:AUDIT_MODE=SUMMARY&amp;VAR:PERIOD=FIXED&amp;VAR:AUDIT_ID=00000117&amp;VAR:DATE=20000322&amp;action=UPDATE&amp;creator=factset&amp;DOC_NAME=FAT:FMA_audit_SUMMARY.fat&amp;DISPLAY_STRING=Display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EBITDA&amp;VAR:CHGPERIOD=NA&amp;VAR:FQLFORMULA=FMA_EVAL_EBITDA&amp;VAR:CURRENCY=NA&amp;VAR:P=NA&amp;VAR:V=16.3","41242&amp;VAR:null=.html"}</definedName>
    <definedName name="_2466__FDSAUDITLINK__" hidden="1">{"fdsup://directions/FAT%20Viewer?VAR:PED=LTM&amp;VAR:AUDIT_MODE=SUMMARY&amp;VAR:PERIOD=FIXED&amp;VAR:AUDIT_ID=00000117&amp;VAR:DATE=20000322&amp;action=UPDATE&amp;creator=factset&amp;DOC_NAME=FAT:FMA_audit_SUMMARY.fat&amp;DISPLAY_STRING=Display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EBITDA&amp;VAR:CHGPERIOD=NA&amp;VAR:FQLFORMULA=FMA_EVAL_EBITDA&amp;VAR:CURRENCY=NA&amp;VAR:P=NA&amp;VAR:V=16.3","41242&amp;VAR:null=.html"}</definedName>
    <definedName name="_2467__FDSAUDITLINK__" localSheetId="1" hidden="1">{"fdsup://directions/FAT%20Viewer?VAR:PED=LTM&amp;VAR:AUDIT_MODE=SUMMARY&amp;VAR:PERIOD=FIXED&amp;VAR:AUDIT_ID=00000117&amp;VAR:DATE=20000321&amp;action=UPDATE&amp;creator=factset&amp;DOC_NAME=FAT:FMA_audit_SUMMARY.fat&amp;DISPLAY_STRING=Display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EBITDA&amp;VAR:CHGPERIOD=NA&amp;VAR:FQLFORMULA=FMA_EVAL_EBITDA&amp;VAR:CURRENCY=NA&amp;VAR:P=NA&amp;VAR:V=16.2","49636&amp;VAR:null=.html"}</definedName>
    <definedName name="_2467__FDSAUDITLINK__" hidden="1">{"fdsup://directions/FAT%20Viewer?VAR:PED=LTM&amp;VAR:AUDIT_MODE=SUMMARY&amp;VAR:PERIOD=FIXED&amp;VAR:AUDIT_ID=00000117&amp;VAR:DATE=20000321&amp;action=UPDATE&amp;creator=factset&amp;DOC_NAME=FAT:FMA_audit_SUMMARY.fat&amp;DISPLAY_STRING=Display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EBITDA&amp;VAR:CHGPERIOD=NA&amp;VAR:FQLFORMULA=FMA_EVAL_EBITDA&amp;VAR:CURRENCY=NA&amp;VAR:P=NA&amp;VAR:V=16.2","49636&amp;VAR:null=.html"}</definedName>
    <definedName name="_2468__FDSAUDITLINK__" localSheetId="1" hidden="1">{"fdsup://directions/FAT%20Viewer?VAR:PED=LTM&amp;VAR:AUDIT_MODE=SUMMARY&amp;VAR:PERIOD=FIXED&amp;VAR:AUDIT_ID=00000117&amp;VAR:DATE=20000320&amp;action=UPDATE&amp;creator=factset&amp;DOC_NAME=FAT:FMA_audit_SUMMARY.fat&amp;DISPLAY_STRING=Display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EBITDA&amp;VAR:CHGPERIOD=NA&amp;VAR:FQLFORMULA=FMA_EVAL_EBITDA&amp;VAR:CURRENCY=NA&amp;VAR:P=NA&amp;VAR:V=15.8","95744&amp;VAR:null=.html"}</definedName>
    <definedName name="_2468__FDSAUDITLINK__" hidden="1">{"fdsup://directions/FAT%20Viewer?VAR:PED=LTM&amp;VAR:AUDIT_MODE=SUMMARY&amp;VAR:PERIOD=FIXED&amp;VAR:AUDIT_ID=00000117&amp;VAR:DATE=20000320&amp;action=UPDATE&amp;creator=factset&amp;DOC_NAME=FAT:FMA_audit_SUMMARY.fat&amp;DISPLAY_STRING=Display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EBITDA&amp;VAR:CHGPERIOD=NA&amp;VAR:FQLFORMULA=FMA_EVAL_EBITDA&amp;VAR:CURRENCY=NA&amp;VAR:P=NA&amp;VAR:V=15.8","95744&amp;VAR:null=.html"}</definedName>
    <definedName name="_2469__FDSAUDITLINK__" localSheetId="1" hidden="1">{"fdsup://directions/FAT%20Viewer?VAR:PED=LTM&amp;VAR:AUDIT_MODE=SUMMARY&amp;VAR:PERIOD=FIXED&amp;VAR:AUDIT_ID=00000117&amp;VAR:DATE=20000317&amp;action=UPDATE&amp;creator=factset&amp;DOC_NAME=FAT:FMA_audit_SUMMARY.fat&amp;DISPLAY_STRING=Display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EBITDA&amp;VAR:CHGPERIOD=NA&amp;VAR:FQLFORMULA=FMA_EVAL_EBITDA&amp;VAR:CURRENCY=NA&amp;VAR:P=NA&amp;VAR:V=16.0","09106&amp;VAR:null=.html"}</definedName>
    <definedName name="_2469__FDSAUDITLINK__" hidden="1">{"fdsup://directions/FAT%20Viewer?VAR:PED=LTM&amp;VAR:AUDIT_MODE=SUMMARY&amp;VAR:PERIOD=FIXED&amp;VAR:AUDIT_ID=00000117&amp;VAR:DATE=20000317&amp;action=UPDATE&amp;creator=factset&amp;DOC_NAME=FAT:FMA_audit_SUMMARY.fat&amp;DISPLAY_STRING=Display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EBITDA&amp;VAR:CHGPERIOD=NA&amp;VAR:FQLFORMULA=FMA_EVAL_EBITDA&amp;VAR:CURRENCY=NA&amp;VAR:P=NA&amp;VAR:V=16.0","09106&amp;VAR:null=.html"}</definedName>
    <definedName name="_247__FDSAUDITLINK__" localSheetId="1" hidden="1">{"fdsup://directions/FAT%20Viewer?VAR:PED=LTM&amp;VAR:AUDIT_MODE=SUMMARY&amp;VAR:PERIOD=FIXED&amp;VAR:AUDIT_ID=00000117&amp;VAR:DATE=20090120&amp;action=UPDATE&amp;creator=factset&amp;DOC_NAME=FAT:FMA_audit_SUMMARY.fat&amp;DISPLAY_STRING=Display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EBITDA&amp;VAR:CHGPERIOD=NA&amp;VAR:FQLFORMULA=FMA_EVAL_EBITDA&amp;VAR:CURRENCY=NA&amp;VAR:P=NA&amp;VAR:V=6.80","7794&amp;VAR:null=.html"}</definedName>
    <definedName name="_247__FDSAUDITLINK__" hidden="1">{"fdsup://directions/FAT%20Viewer?VAR:PED=LTM&amp;VAR:AUDIT_MODE=SUMMARY&amp;VAR:PERIOD=FIXED&amp;VAR:AUDIT_ID=00000117&amp;VAR:DATE=20090120&amp;action=UPDATE&amp;creator=factset&amp;DOC_NAME=FAT:FMA_audit_SUMMARY.fat&amp;DISPLAY_STRING=Display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EBITDA&amp;VAR:CHGPERIOD=NA&amp;VAR:FQLFORMULA=FMA_EVAL_EBITDA&amp;VAR:CURRENCY=NA&amp;VAR:P=NA&amp;VAR:V=6.80","7794&amp;VAR:null=.html"}</definedName>
    <definedName name="_2470__FDSAUDITLINK__" localSheetId="1" hidden="1">{"fdsup://directions/FAT%20Viewer?VAR:PED=LTM&amp;VAR:AUDIT_MODE=SUMMARY&amp;VAR:PERIOD=FIXED&amp;VAR:AUDIT_ID=00000117&amp;VAR:DATE=20000316&amp;action=UPDATE&amp;creator=factset&amp;DOC_NAME=FAT:FMA_audit_SUMMARY.fat&amp;DISPLAY_STRING=Display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EBITDA&amp;VAR:CHGPERIOD=NA&amp;VAR:FQLFORMULA=FMA_EVAL_EBITDA&amp;VAR:CURRENCY=NA&amp;VAR:P=NA&amp;VAR:V=15.8","90669&amp;VAR:null=.html"}</definedName>
    <definedName name="_2470__FDSAUDITLINK__" hidden="1">{"fdsup://directions/FAT%20Viewer?VAR:PED=LTM&amp;VAR:AUDIT_MODE=SUMMARY&amp;VAR:PERIOD=FIXED&amp;VAR:AUDIT_ID=00000117&amp;VAR:DATE=20000316&amp;action=UPDATE&amp;creator=factset&amp;DOC_NAME=FAT:FMA_audit_SUMMARY.fat&amp;DISPLAY_STRING=Display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EBITDA&amp;VAR:CHGPERIOD=NA&amp;VAR:FQLFORMULA=FMA_EVAL_EBITDA&amp;VAR:CURRENCY=NA&amp;VAR:P=NA&amp;VAR:V=15.8","90669&amp;VAR:null=.html"}</definedName>
    <definedName name="_2471__FDSAUDITLINK__" localSheetId="1" hidden="1">{"fdsup://directions/FAT%20Viewer?VAR:PED=LTM&amp;VAR:AUDIT_MODE=SUMMARY&amp;VAR:PERIOD=FIXED&amp;VAR:AUDIT_ID=00000117&amp;VAR:DATE=20000315&amp;action=UPDATE&amp;creator=factset&amp;DOC_NAME=FAT:FMA_audit_SUMMARY.fat&amp;DISPLAY_STRING=Display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EBITDA&amp;VAR:CHGPERIOD=NA&amp;VAR:FQLFORMULA=FMA_EVAL_EBITDA&amp;VAR:CURRENCY=NA&amp;VAR:P=NA&amp;VAR:V=15.3","31632&amp;VAR:null=.html"}</definedName>
    <definedName name="_2471__FDSAUDITLINK__" hidden="1">{"fdsup://directions/FAT%20Viewer?VAR:PED=LTM&amp;VAR:AUDIT_MODE=SUMMARY&amp;VAR:PERIOD=FIXED&amp;VAR:AUDIT_ID=00000117&amp;VAR:DATE=20000315&amp;action=UPDATE&amp;creator=factset&amp;DOC_NAME=FAT:FMA_audit_SUMMARY.fat&amp;DISPLAY_STRING=Display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EBITDA&amp;VAR:CHGPERIOD=NA&amp;VAR:FQLFORMULA=FMA_EVAL_EBITDA&amp;VAR:CURRENCY=NA&amp;VAR:P=NA&amp;VAR:V=15.3","31632&amp;VAR:null=.html"}</definedName>
    <definedName name="_2472__FDSAUDITLINK__" localSheetId="1" hidden="1">{"fdsup://directions/FAT%20Viewer?VAR:PED=LTM&amp;VAR:AUDIT_MODE=SUMMARY&amp;VAR:PERIOD=FIXED&amp;VAR:AUDIT_ID=00000117&amp;VAR:DATE=20000314&amp;action=UPDATE&amp;creator=factset&amp;DOC_NAME=FAT:FMA_audit_SUMMARY.fat&amp;DISPLAY_STRING=Display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EBITDA&amp;VAR:CHGPERIOD=NA&amp;VAR:FQLFORMULA=FMA_EVAL_EBITDA&amp;VAR:CURRENCY=NA&amp;VAR:P=NA&amp;VAR:V=15.1","94572&amp;VAR:null=.html"}</definedName>
    <definedName name="_2472__FDSAUDITLINK__" hidden="1">{"fdsup://directions/FAT%20Viewer?VAR:PED=LTM&amp;VAR:AUDIT_MODE=SUMMARY&amp;VAR:PERIOD=FIXED&amp;VAR:AUDIT_ID=00000117&amp;VAR:DATE=20000314&amp;action=UPDATE&amp;creator=factset&amp;DOC_NAME=FAT:FMA_audit_SUMMARY.fat&amp;DISPLAY_STRING=Display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EBITDA&amp;VAR:CHGPERIOD=NA&amp;VAR:FQLFORMULA=FMA_EVAL_EBITDA&amp;VAR:CURRENCY=NA&amp;VAR:P=NA&amp;VAR:V=15.1","94572&amp;VAR:null=.html"}</definedName>
    <definedName name="_2473__FDSAUDITLINK__" localSheetId="1" hidden="1">{"fdsup://directions/FAT%20Viewer?VAR:PED=LTM&amp;VAR:AUDIT_MODE=SUMMARY&amp;VAR:PERIOD=FIXED&amp;VAR:AUDIT_ID=00000117&amp;VAR:DATE=20000313&amp;action=UPDATE&amp;creator=factset&amp;DOC_NAME=FAT:FMA_audit_SUMMARY.fat&amp;DISPLAY_STRING=Display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EBITDA&amp;VAR:CHGPERIOD=NA&amp;VAR:FQLFORMULA=FMA_EVAL_EBITDA&amp;VAR:CURRENCY=NA&amp;VAR:P=NA&amp;VAR:V=15.5","07054&amp;VAR:null=.html"}</definedName>
    <definedName name="_2473__FDSAUDITLINK__" hidden="1">{"fdsup://directions/FAT%20Viewer?VAR:PED=LTM&amp;VAR:AUDIT_MODE=SUMMARY&amp;VAR:PERIOD=FIXED&amp;VAR:AUDIT_ID=00000117&amp;VAR:DATE=20000313&amp;action=UPDATE&amp;creator=factset&amp;DOC_NAME=FAT:FMA_audit_SUMMARY.fat&amp;DISPLAY_STRING=Display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EBITDA&amp;VAR:CHGPERIOD=NA&amp;VAR:FQLFORMULA=FMA_EVAL_EBITDA&amp;VAR:CURRENCY=NA&amp;VAR:P=NA&amp;VAR:V=15.5","07054&amp;VAR:null=.html"}</definedName>
    <definedName name="_2474__FDSAUDITLINK__" localSheetId="1" hidden="1">{"fdsup://directions/FAT%20Viewer?VAR:PED=LTM&amp;VAR:AUDIT_MODE=SUMMARY&amp;VAR:PERIOD=FIXED&amp;VAR:AUDIT_ID=00000117&amp;VAR:DATE=20000310&amp;action=UPDATE&amp;creator=factset&amp;DOC_NAME=FAT:FMA_audit_SUMMARY.fat&amp;DISPLAY_STRING=Display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EBITDA&amp;VAR:CHGPERIOD=NA&amp;VAR:FQLFORMULA=FMA_EVAL_EBITDA&amp;VAR:CURRENCY=NA&amp;VAR:P=NA&amp;VAR:V=15.6","59439&amp;VAR:null=.html"}</definedName>
    <definedName name="_2474__FDSAUDITLINK__" hidden="1">{"fdsup://directions/FAT%20Viewer?VAR:PED=LTM&amp;VAR:AUDIT_MODE=SUMMARY&amp;VAR:PERIOD=FIXED&amp;VAR:AUDIT_ID=00000117&amp;VAR:DATE=20000310&amp;action=UPDATE&amp;creator=factset&amp;DOC_NAME=FAT:FMA_audit_SUMMARY.fat&amp;DISPLAY_STRING=Display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EBITDA&amp;VAR:CHGPERIOD=NA&amp;VAR:FQLFORMULA=FMA_EVAL_EBITDA&amp;VAR:CURRENCY=NA&amp;VAR:P=NA&amp;VAR:V=15.6","59439&amp;VAR:null=.html"}</definedName>
    <definedName name="_2475__FDSAUDITLINK__" localSheetId="1" hidden="1">{"fdsup://directions/FAT%20Viewer?VAR:PED=LTM&amp;VAR:AUDIT_MODE=SUMMARY&amp;VAR:PERIOD=FIXED&amp;VAR:AUDIT_ID=00000117&amp;VAR:DATE=20000309&amp;action=UPDATE&amp;creator=factset&amp;DOC_NAME=FAT:FMA_audit_SUMMARY.fat&amp;DISPLAY_STRING=Display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EBITDA&amp;VAR:CHGPERIOD=NA&amp;VAR:FQLFORMULA=FMA_EVAL_EBITDA&amp;VAR:CURRENCY=NA&amp;VAR:P=NA&amp;VAR:V=15.7","37587&amp;VAR:null=.html"}</definedName>
    <definedName name="_2475__FDSAUDITLINK__" hidden="1">{"fdsup://directions/FAT%20Viewer?VAR:PED=LTM&amp;VAR:AUDIT_MODE=SUMMARY&amp;VAR:PERIOD=FIXED&amp;VAR:AUDIT_ID=00000117&amp;VAR:DATE=20000309&amp;action=UPDATE&amp;creator=factset&amp;DOC_NAME=FAT:FMA_audit_SUMMARY.fat&amp;DISPLAY_STRING=Display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EBITDA&amp;VAR:CHGPERIOD=NA&amp;VAR:FQLFORMULA=FMA_EVAL_EBITDA&amp;VAR:CURRENCY=NA&amp;VAR:P=NA&amp;VAR:V=15.7","37587&amp;VAR:null=.html"}</definedName>
    <definedName name="_2476__FDSAUDITLINK__" localSheetId="1" hidden="1">{"fdsup://directions/FAT%20Viewer?VAR:PED=LTM&amp;VAR:AUDIT_MODE=SUMMARY&amp;VAR:PERIOD=FIXED&amp;VAR:AUDIT_ID=00000117&amp;VAR:DATE=20000308&amp;action=UPDATE&amp;creator=factset&amp;DOC_NAME=FAT:FMA_audit_SUMMARY.fat&amp;DISPLAY_STRING=Display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EBITDA&amp;VAR:CHGPERIOD=NA&amp;VAR:FQLFORMULA=FMA_EVAL_EBITDA&amp;VAR:CURRENCY=NA&amp;VAR:P=NA&amp;VAR:V=15.3","95577&amp;VAR:null=.html"}</definedName>
    <definedName name="_2476__FDSAUDITLINK__" hidden="1">{"fdsup://directions/FAT%20Viewer?VAR:PED=LTM&amp;VAR:AUDIT_MODE=SUMMARY&amp;VAR:PERIOD=FIXED&amp;VAR:AUDIT_ID=00000117&amp;VAR:DATE=20000308&amp;action=UPDATE&amp;creator=factset&amp;DOC_NAME=FAT:FMA_audit_SUMMARY.fat&amp;DISPLAY_STRING=Display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EBITDA&amp;VAR:CHGPERIOD=NA&amp;VAR:FQLFORMULA=FMA_EVAL_EBITDA&amp;VAR:CURRENCY=NA&amp;VAR:P=NA&amp;VAR:V=15.3","95577&amp;VAR:null=.html"}</definedName>
    <definedName name="_2477__FDSAUDITLINK__" localSheetId="1" hidden="1">{"fdsup://directions/FAT%20Viewer?VAR:PED=LTM&amp;VAR:AUDIT_MODE=SUMMARY&amp;VAR:PERIOD=FIXED&amp;VAR:AUDIT_ID=00000117&amp;VAR:DATE=20000307&amp;action=UPDATE&amp;creator=factset&amp;DOC_NAME=FAT:FMA_audit_SUMMARY.fat&amp;DISPLAY_STRING=Display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EBITDA&amp;VAR:CHGPERIOD=NA&amp;VAR:FQLFORMULA=FMA_EVAL_EBITDA&amp;VAR:CURRENCY=NA&amp;VAR:P=NA&amp;VAR:V=15.3","05833&amp;VAR:null=.html"}</definedName>
    <definedName name="_2477__FDSAUDITLINK__" hidden="1">{"fdsup://directions/FAT%20Viewer?VAR:PED=LTM&amp;VAR:AUDIT_MODE=SUMMARY&amp;VAR:PERIOD=FIXED&amp;VAR:AUDIT_ID=00000117&amp;VAR:DATE=20000307&amp;action=UPDATE&amp;creator=factset&amp;DOC_NAME=FAT:FMA_audit_SUMMARY.fat&amp;DISPLAY_STRING=Display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EBITDA&amp;VAR:CHGPERIOD=NA&amp;VAR:FQLFORMULA=FMA_EVAL_EBITDA&amp;VAR:CURRENCY=NA&amp;VAR:P=NA&amp;VAR:V=15.3","05833&amp;VAR:null=.html"}</definedName>
    <definedName name="_2478__FDSAUDITLINK__" localSheetId="1" hidden="1">{"fdsup://directions/FAT%20Viewer?VAR:PED=LTM&amp;VAR:AUDIT_MODE=SUMMARY&amp;VAR:PERIOD=FIXED&amp;VAR:AUDIT_ID=00000117&amp;VAR:DATE=20000306&amp;action=UPDATE&amp;creator=factset&amp;DOC_NAME=FAT:FMA_audit_SUMMARY.fat&amp;DISPLAY_STRING=Display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EBITDA&amp;VAR:CHGPERIOD=NA&amp;VAR:FQLFORMULA=FMA_EVAL_EBITDA&amp;VAR:CURRENCY=NA&amp;VAR:P=NA&amp;VAR:V=15.6","13156&amp;VAR:null=.html"}</definedName>
    <definedName name="_2478__FDSAUDITLINK__" hidden="1">{"fdsup://directions/FAT%20Viewer?VAR:PED=LTM&amp;VAR:AUDIT_MODE=SUMMARY&amp;VAR:PERIOD=FIXED&amp;VAR:AUDIT_ID=00000117&amp;VAR:DATE=20000306&amp;action=UPDATE&amp;creator=factset&amp;DOC_NAME=FAT:FMA_audit_SUMMARY.fat&amp;DISPLAY_STRING=Display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EBITDA&amp;VAR:CHGPERIOD=NA&amp;VAR:FQLFORMULA=FMA_EVAL_EBITDA&amp;VAR:CURRENCY=NA&amp;VAR:P=NA&amp;VAR:V=15.6","13156&amp;VAR:null=.html"}</definedName>
    <definedName name="_2479__FDSAUDITLINK__" localSheetId="1" hidden="1">{"fdsup://directions/FAT%20Viewer?VAR:PED=LTM&amp;VAR:AUDIT_MODE=SUMMARY&amp;VAR:PERIOD=FIXED&amp;VAR:AUDIT_ID=00000117&amp;VAR:DATE=20000303&amp;action=UPDATE&amp;creator=factset&amp;DOC_NAME=FAT:FMA_audit_SUMMARY.fat&amp;DISPLAY_STRING=Display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EBITDA&amp;VAR:CHGPERIOD=NA&amp;VAR:FQLFORMULA=FMA_EVAL_EBITDA&amp;VAR:CURRENCY=NA&amp;VAR:P=NA&amp;VAR:V=15.7","19594&amp;VAR:null=.html"}</definedName>
    <definedName name="_2479__FDSAUDITLINK__" hidden="1">{"fdsup://directions/FAT%20Viewer?VAR:PED=LTM&amp;VAR:AUDIT_MODE=SUMMARY&amp;VAR:PERIOD=FIXED&amp;VAR:AUDIT_ID=00000117&amp;VAR:DATE=20000303&amp;action=UPDATE&amp;creator=factset&amp;DOC_NAME=FAT:FMA_audit_SUMMARY.fat&amp;DISPLAY_STRING=Display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EBITDA&amp;VAR:CHGPERIOD=NA&amp;VAR:FQLFORMULA=FMA_EVAL_EBITDA&amp;VAR:CURRENCY=NA&amp;VAR:P=NA&amp;VAR:V=15.7","19594&amp;VAR:null=.html"}</definedName>
    <definedName name="_248__FDSAUDITLINK__" localSheetId="1" hidden="1">{"fdsup://directions/FAT%20Viewer?VAR:PED=LTM&amp;VAR:AUDIT_MODE=SUMMARY&amp;VAR:PERIOD=FIXED&amp;VAR:AUDIT_ID=00000117&amp;VAR:DATE=20090116&amp;action=UPDATE&amp;creator=factset&amp;DOC_NAME=FAT:FMA_audit_SUMMARY.fat&amp;DISPLAY_STRING=Display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EBITDA&amp;VAR:CHGPERIOD=NA&amp;VAR:FQLFORMULA=FMA_EVAL_EBITDA&amp;VAR:CURRENCY=NA&amp;VAR:P=NA&amp;VAR:V=7.01","3228&amp;VAR:null=.html"}</definedName>
    <definedName name="_248__FDSAUDITLINK__" hidden="1">{"fdsup://directions/FAT%20Viewer?VAR:PED=LTM&amp;VAR:AUDIT_MODE=SUMMARY&amp;VAR:PERIOD=FIXED&amp;VAR:AUDIT_ID=00000117&amp;VAR:DATE=20090116&amp;action=UPDATE&amp;creator=factset&amp;DOC_NAME=FAT:FMA_audit_SUMMARY.fat&amp;DISPLAY_STRING=Display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EBITDA&amp;VAR:CHGPERIOD=NA&amp;VAR:FQLFORMULA=FMA_EVAL_EBITDA&amp;VAR:CURRENCY=NA&amp;VAR:P=NA&amp;VAR:V=7.01","3228&amp;VAR:null=.html"}</definedName>
    <definedName name="_2480__FDSAUDITLINK__" localSheetId="1" hidden="1">{"fdsup://directions/FAT%20Viewer?VAR:PED=LTM&amp;VAR:AUDIT_MODE=SUMMARY&amp;VAR:PERIOD=FIXED&amp;VAR:AUDIT_ID=00000117&amp;VAR:DATE=20000302&amp;action=UPDATE&amp;creator=factset&amp;DOC_NAME=FAT:FMA_audit_SUMMARY.fat&amp;DISPLAY_STRING=Display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EBITDA&amp;VAR:CHGPERIOD=NA&amp;VAR:FQLFORMULA=FMA_EVAL_EBITDA&amp;VAR:CURRENCY=NA&amp;VAR:P=NA&amp;VAR:V=15.4","18793&amp;VAR:null=.html"}</definedName>
    <definedName name="_2480__FDSAUDITLINK__" hidden="1">{"fdsup://directions/FAT%20Viewer?VAR:PED=LTM&amp;VAR:AUDIT_MODE=SUMMARY&amp;VAR:PERIOD=FIXED&amp;VAR:AUDIT_ID=00000117&amp;VAR:DATE=20000302&amp;action=UPDATE&amp;creator=factset&amp;DOC_NAME=FAT:FMA_audit_SUMMARY.fat&amp;DISPLAY_STRING=Display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EBITDA&amp;VAR:CHGPERIOD=NA&amp;VAR:FQLFORMULA=FMA_EVAL_EBITDA&amp;VAR:CURRENCY=NA&amp;VAR:P=NA&amp;VAR:V=15.4","18793&amp;VAR:null=.html"}</definedName>
    <definedName name="_2481__FDSAUDITLINK__" localSheetId="1" hidden="1">{"fdsup://directions/FAT%20Viewer?VAR:PED=LTM&amp;VAR:AUDIT_MODE=SUMMARY&amp;VAR:PERIOD=FIXED&amp;VAR:AUDIT_ID=00000117&amp;VAR:DATE=20000301&amp;action=UPDATE&amp;creator=factset&amp;DOC_NAME=FAT:FMA_audit_SUMMARY.fat&amp;DISPLAY_STRING=Display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EBITDA&amp;VAR:CHGPERIOD=NA&amp;VAR:FQLFORMULA=FMA_EVAL_EBITDA&amp;VAR:CURRENCY=NA&amp;VAR:P=NA&amp;VAR:V=15.4","34969&amp;VAR:null=.html"}</definedName>
    <definedName name="_2481__FDSAUDITLINK__" hidden="1">{"fdsup://directions/FAT%20Viewer?VAR:PED=LTM&amp;VAR:AUDIT_MODE=SUMMARY&amp;VAR:PERIOD=FIXED&amp;VAR:AUDIT_ID=00000117&amp;VAR:DATE=20000301&amp;action=UPDATE&amp;creator=factset&amp;DOC_NAME=FAT:FMA_audit_SUMMARY.fat&amp;DISPLAY_STRING=Display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EBITDA&amp;VAR:CHGPERIOD=NA&amp;VAR:FQLFORMULA=FMA_EVAL_EBITDA&amp;VAR:CURRENCY=NA&amp;VAR:P=NA&amp;VAR:V=15.4","34969&amp;VAR:null=.html"}</definedName>
    <definedName name="_2482__FDSAUDITLINK__" localSheetId="1" hidden="1">{"fdsup://directions/FAT%20Viewer?VAR:PED=LTM&amp;VAR:AUDIT_MODE=SUMMARY&amp;VAR:PERIOD=FIXED&amp;VAR:AUDIT_ID=00000117&amp;VAR:DATE=20000229&amp;action=UPDATE&amp;creator=factset&amp;DOC_NAME=FAT:FMA_audit_SUMMARY.fat&amp;DISPLAY_STRING=Display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EBITDA&amp;VAR:CHGPERIOD=NA&amp;VAR:FQLFORMULA=FMA_EVAL_EBITDA&amp;VAR:CURRENCY=NA&amp;VAR:P=NA&amp;VAR:V=15.2","67116&amp;VAR:null=.html"}</definedName>
    <definedName name="_2482__FDSAUDITLINK__" hidden="1">{"fdsup://directions/FAT%20Viewer?VAR:PED=LTM&amp;VAR:AUDIT_MODE=SUMMARY&amp;VAR:PERIOD=FIXED&amp;VAR:AUDIT_ID=00000117&amp;VAR:DATE=20000229&amp;action=UPDATE&amp;creator=factset&amp;DOC_NAME=FAT:FMA_audit_SUMMARY.fat&amp;DISPLAY_STRING=Display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EBITDA&amp;VAR:CHGPERIOD=NA&amp;VAR:FQLFORMULA=FMA_EVAL_EBITDA&amp;VAR:CURRENCY=NA&amp;VAR:P=NA&amp;VAR:V=15.2","67116&amp;VAR:null=.html"}</definedName>
    <definedName name="_2483__FDSAUDITLINK__" localSheetId="1" hidden="1">{"fdsup://directions/FAT%20Viewer?VAR:PED=LTM&amp;VAR:AUDIT_MODE=SUMMARY&amp;VAR:PERIOD=FIXED&amp;VAR:AUDIT_ID=00000117&amp;VAR:DATE=20000228&amp;action=UPDATE&amp;creator=factset&amp;DOC_NAME=FAT:FMA_audit_SUMMARY.fat&amp;DISPLAY_STRING=Display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EBITDA&amp;VAR:CHGPERIOD=NA&amp;VAR:FQLFORMULA=FMA_EVAL_EBITDA&amp;VAR:CURRENCY=NA&amp;VAR:P=NA&amp;VAR:V=15.0","46231&amp;VAR:null=.html"}</definedName>
    <definedName name="_2483__FDSAUDITLINK__" hidden="1">{"fdsup://directions/FAT%20Viewer?VAR:PED=LTM&amp;VAR:AUDIT_MODE=SUMMARY&amp;VAR:PERIOD=FIXED&amp;VAR:AUDIT_ID=00000117&amp;VAR:DATE=20000228&amp;action=UPDATE&amp;creator=factset&amp;DOC_NAME=FAT:FMA_audit_SUMMARY.fat&amp;DISPLAY_STRING=Display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EBITDA&amp;VAR:CHGPERIOD=NA&amp;VAR:FQLFORMULA=FMA_EVAL_EBITDA&amp;VAR:CURRENCY=NA&amp;VAR:P=NA&amp;VAR:V=15.0","46231&amp;VAR:null=.html"}</definedName>
    <definedName name="_2484__FDSAUDITLINK__" localSheetId="1" hidden="1">{"fdsup://directions/FAT%20Viewer?VAR:PED=LTM&amp;VAR:AUDIT_MODE=SUMMARY&amp;VAR:PERIOD=FIXED&amp;VAR:AUDIT_ID=00000117&amp;VAR:DATE=20000225&amp;action=UPDATE&amp;creator=factset&amp;DOC_NAME=FAT:FMA_audit_SUMMARY.fat&amp;DISPLAY_STRING=Display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EBITDA&amp;VAR:CHGPERIOD=NA&amp;VAR:FQLFORMULA=FMA_EVAL_EBITDA&amp;VAR:CURRENCY=NA&amp;VAR:P=NA&amp;VAR:V=14.9","57038&amp;VAR:null=.html"}</definedName>
    <definedName name="_2484__FDSAUDITLINK__" hidden="1">{"fdsup://directions/FAT%20Viewer?VAR:PED=LTM&amp;VAR:AUDIT_MODE=SUMMARY&amp;VAR:PERIOD=FIXED&amp;VAR:AUDIT_ID=00000117&amp;VAR:DATE=20000225&amp;action=UPDATE&amp;creator=factset&amp;DOC_NAME=FAT:FMA_audit_SUMMARY.fat&amp;DISPLAY_STRING=Display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EBITDA&amp;VAR:CHGPERIOD=NA&amp;VAR:FQLFORMULA=FMA_EVAL_EBITDA&amp;VAR:CURRENCY=NA&amp;VAR:P=NA&amp;VAR:V=14.9","57038&amp;VAR:null=.html"}</definedName>
    <definedName name="_2485__FDSAUDITLINK__" localSheetId="1" hidden="1">{"fdsup://directions/FAT%20Viewer?VAR:PED=LTM&amp;VAR:AUDIT_MODE=SUMMARY&amp;VAR:PERIOD=FIXED&amp;VAR:AUDIT_ID=00000117&amp;VAR:DATE=20000224&amp;action=UPDATE&amp;creator=factset&amp;DOC_NAME=FAT:FMA_audit_SUMMARY.fat&amp;DISPLAY_STRING=Display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EBITDA&amp;VAR:CHGPERIOD=NA&amp;VAR:FQLFORMULA=FMA_EVAL_EBITDA&amp;VAR:CURRENCY=NA&amp;VAR:P=NA&amp;VAR:V=15.1","45737&amp;VAR:null=.html"}</definedName>
    <definedName name="_2485__FDSAUDITLINK__" hidden="1">{"fdsup://directions/FAT%20Viewer?VAR:PED=LTM&amp;VAR:AUDIT_MODE=SUMMARY&amp;VAR:PERIOD=FIXED&amp;VAR:AUDIT_ID=00000117&amp;VAR:DATE=20000224&amp;action=UPDATE&amp;creator=factset&amp;DOC_NAME=FAT:FMA_audit_SUMMARY.fat&amp;DISPLAY_STRING=Display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EBITDA&amp;VAR:CHGPERIOD=NA&amp;VAR:FQLFORMULA=FMA_EVAL_EBITDA&amp;VAR:CURRENCY=NA&amp;VAR:P=NA&amp;VAR:V=15.1","45737&amp;VAR:null=.html"}</definedName>
    <definedName name="_2486__FDSAUDITLINK__" localSheetId="1" hidden="1">{"fdsup://directions/FAT%20Viewer?VAR:PED=LTM&amp;VAR:AUDIT_MODE=SUMMARY&amp;VAR:PERIOD=FIXED&amp;VAR:AUDIT_ID=00000117&amp;VAR:DATE=20000223&amp;action=UPDATE&amp;creator=factset&amp;DOC_NAME=FAT:FMA_audit_SUMMARY.fat&amp;DISPLAY_STRING=Display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EBITDA&amp;VAR:CHGPERIOD=NA&amp;VAR:FQLFORMULA=FMA_EVAL_EBITDA&amp;VAR:CURRENCY=NA&amp;VAR:P=NA&amp;VAR:V=15.1","72626&amp;VAR:null=.html"}</definedName>
    <definedName name="_2486__FDSAUDITLINK__" hidden="1">{"fdsup://directions/FAT%20Viewer?VAR:PED=LTM&amp;VAR:AUDIT_MODE=SUMMARY&amp;VAR:PERIOD=FIXED&amp;VAR:AUDIT_ID=00000117&amp;VAR:DATE=20000223&amp;action=UPDATE&amp;creator=factset&amp;DOC_NAME=FAT:FMA_audit_SUMMARY.fat&amp;DISPLAY_STRING=Display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EBITDA&amp;VAR:CHGPERIOD=NA&amp;VAR:FQLFORMULA=FMA_EVAL_EBITDA&amp;VAR:CURRENCY=NA&amp;VAR:P=NA&amp;VAR:V=15.1","72626&amp;VAR:null=.html"}</definedName>
    <definedName name="_2487__FDSAUDITLINK__" localSheetId="1" hidden="1">{"fdsup://directions/FAT%20Viewer?VAR:PED=LTM&amp;VAR:AUDIT_MODE=SUMMARY&amp;VAR:PERIOD=FIXED&amp;VAR:AUDIT_ID=00000117&amp;VAR:DATE=20000222&amp;action=UPDATE&amp;creator=factset&amp;DOC_NAME=FAT:FMA_audit_SUMMARY.fat&amp;DISPLAY_STRING=Display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EBITDA&amp;VAR:CHGPERIOD=NA&amp;VAR:FQLFORMULA=FMA_EVAL_EBITDA&amp;VAR:CURRENCY=NA&amp;VAR:P=NA&amp;VAR:V=14.9","95748&amp;VAR:null=.html"}</definedName>
    <definedName name="_2487__FDSAUDITLINK__" hidden="1">{"fdsup://directions/FAT%20Viewer?VAR:PED=LTM&amp;VAR:AUDIT_MODE=SUMMARY&amp;VAR:PERIOD=FIXED&amp;VAR:AUDIT_ID=00000117&amp;VAR:DATE=20000222&amp;action=UPDATE&amp;creator=factset&amp;DOC_NAME=FAT:FMA_audit_SUMMARY.fat&amp;DISPLAY_STRING=Display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EBITDA&amp;VAR:CHGPERIOD=NA&amp;VAR:FQLFORMULA=FMA_EVAL_EBITDA&amp;VAR:CURRENCY=NA&amp;VAR:P=NA&amp;VAR:V=14.9","95748&amp;VAR:null=.html"}</definedName>
    <definedName name="_2488__FDSAUDITLINK__" localSheetId="1" hidden="1">{"fdsup://directions/FAT%20Viewer?VAR:PED=LTM&amp;VAR:AUDIT_MODE=SUMMARY&amp;VAR:PERIOD=FIXED&amp;VAR:AUDIT_ID=00000117&amp;VAR:DATE=20000218&amp;action=UPDATE&amp;creator=factset&amp;DOC_NAME=FAT:FMA_audit_SUMMARY.fat&amp;DISPLAY_STRING=Display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EBITDA&amp;VAR:CHGPERIOD=NA&amp;VAR:FQLFORMULA=FMA_EVAL_EBITDA&amp;VAR:CURRENCY=NA&amp;VAR:P=NA&amp;VAR:V=14.9","58529&amp;VAR:null=.html"}</definedName>
    <definedName name="_2488__FDSAUDITLINK__" hidden="1">{"fdsup://directions/FAT%20Viewer?VAR:PED=LTM&amp;VAR:AUDIT_MODE=SUMMARY&amp;VAR:PERIOD=FIXED&amp;VAR:AUDIT_ID=00000117&amp;VAR:DATE=20000218&amp;action=UPDATE&amp;creator=factset&amp;DOC_NAME=FAT:FMA_audit_SUMMARY.fat&amp;DISPLAY_STRING=Display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EBITDA&amp;VAR:CHGPERIOD=NA&amp;VAR:FQLFORMULA=FMA_EVAL_EBITDA&amp;VAR:CURRENCY=NA&amp;VAR:P=NA&amp;VAR:V=14.9","58529&amp;VAR:null=.html"}</definedName>
    <definedName name="_2489__FDSAUDITLINK__" localSheetId="1" hidden="1">{"fdsup://directions/FAT%20Viewer?VAR:PED=LTM&amp;VAR:AUDIT_MODE=SUMMARY&amp;VAR:PERIOD=FIXED&amp;VAR:AUDIT_ID=00000117&amp;VAR:DATE=20000217&amp;action=UPDATE&amp;creator=factset&amp;DOC_NAME=FAT:FMA_audit_SUMMARY.fat&amp;DISPLAY_STRING=Display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EBITDA&amp;VAR:CHGPERIOD=NA&amp;VAR:FQLFORMULA=FMA_EVAL_EBITDA&amp;VAR:CURRENCY=NA&amp;VAR:P=NA&amp;VAR:V=15.3","03926&amp;VAR:null=.html"}</definedName>
    <definedName name="_2489__FDSAUDITLINK__" hidden="1">{"fdsup://directions/FAT%20Viewer?VAR:PED=LTM&amp;VAR:AUDIT_MODE=SUMMARY&amp;VAR:PERIOD=FIXED&amp;VAR:AUDIT_ID=00000117&amp;VAR:DATE=20000217&amp;action=UPDATE&amp;creator=factset&amp;DOC_NAME=FAT:FMA_audit_SUMMARY.fat&amp;DISPLAY_STRING=Display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EBITDA&amp;VAR:CHGPERIOD=NA&amp;VAR:FQLFORMULA=FMA_EVAL_EBITDA&amp;VAR:CURRENCY=NA&amp;VAR:P=NA&amp;VAR:V=15.3","03926&amp;VAR:null=.html"}</definedName>
    <definedName name="_249__FDSAUDITLINK__" localSheetId="1" hidden="1">{"fdsup://directions/FAT%20Viewer?VAR:PED=LTM&amp;VAR:AUDIT_MODE=SUMMARY&amp;VAR:PERIOD=FIXED&amp;VAR:AUDIT_ID=00000117&amp;VAR:DATE=20090115&amp;action=UPDATE&amp;creator=factset&amp;DOC_NAME=FAT:FMA_audit_SUMMARY.fat&amp;DISPLAY_STRING=Display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EBITDA&amp;VAR:CHGPERIOD=NA&amp;VAR:FQLFORMULA=FMA_EVAL_EBITDA&amp;VAR:CURRENCY=NA&amp;VAR:P=NA&amp;VAR:V=6.95","9369&amp;VAR:null=.html"}</definedName>
    <definedName name="_249__FDSAUDITLINK__" hidden="1">{"fdsup://directions/FAT%20Viewer?VAR:PED=LTM&amp;VAR:AUDIT_MODE=SUMMARY&amp;VAR:PERIOD=FIXED&amp;VAR:AUDIT_ID=00000117&amp;VAR:DATE=20090115&amp;action=UPDATE&amp;creator=factset&amp;DOC_NAME=FAT:FMA_audit_SUMMARY.fat&amp;DISPLAY_STRING=Display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EBITDA&amp;VAR:CHGPERIOD=NA&amp;VAR:FQLFORMULA=FMA_EVAL_EBITDA&amp;VAR:CURRENCY=NA&amp;VAR:P=NA&amp;VAR:V=6.95","9369&amp;VAR:null=.html"}</definedName>
    <definedName name="_2490__FDSAUDITLINK__" localSheetId="1" hidden="1">{"fdsup://directions/FAT%20Viewer?VAR:PED=LTM&amp;VAR:AUDIT_MODE=SUMMARY&amp;VAR:PERIOD=FIXED&amp;VAR:AUDIT_ID=00000117&amp;VAR:DATE=20000216&amp;action=UPDATE&amp;creator=factset&amp;DOC_NAME=FAT:FMA_audit_SUMMARY.fat&amp;DISPLAY_STRING=Display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EBITDA&amp;VAR:CHGPERIOD=NA&amp;VAR:FQLFORMULA=FMA_EVAL_EBITDA&amp;VAR:CURRENCY=NA&amp;VAR:P=NA&amp;VAR:V=15.2","67429&amp;VAR:null=.html"}</definedName>
    <definedName name="_2490__FDSAUDITLINK__" hidden="1">{"fdsup://directions/FAT%20Viewer?VAR:PED=LTM&amp;VAR:AUDIT_MODE=SUMMARY&amp;VAR:PERIOD=FIXED&amp;VAR:AUDIT_ID=00000117&amp;VAR:DATE=20000216&amp;action=UPDATE&amp;creator=factset&amp;DOC_NAME=FAT:FMA_audit_SUMMARY.fat&amp;DISPLAY_STRING=Display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EBITDA&amp;VAR:CHGPERIOD=NA&amp;VAR:FQLFORMULA=FMA_EVAL_EBITDA&amp;VAR:CURRENCY=NA&amp;VAR:P=NA&amp;VAR:V=15.2","67429&amp;VAR:null=.html"}</definedName>
    <definedName name="_2491__FDSAUDITLINK__" localSheetId="1" hidden="1">{"fdsup://directions/FAT%20Viewer?VAR:PED=LTM&amp;VAR:AUDIT_MODE=SUMMARY&amp;VAR:PERIOD=FIXED&amp;VAR:AUDIT_ID=00000117&amp;VAR:DATE=20000215&amp;action=UPDATE&amp;creator=factset&amp;DOC_NAME=FAT:FMA_audit_SUMMARY.fat&amp;DISPLAY_STRING=Display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EBITDA&amp;VAR:CHGPERIOD=NA&amp;VAR:FQLFORMULA=FMA_EVAL_EBITDA&amp;VAR:CURRENCY=NA&amp;VAR:P=NA&amp;VAR:V=15.3","94827&amp;VAR:null=.html"}</definedName>
    <definedName name="_2491__FDSAUDITLINK__" hidden="1">{"fdsup://directions/FAT%20Viewer?VAR:PED=LTM&amp;VAR:AUDIT_MODE=SUMMARY&amp;VAR:PERIOD=FIXED&amp;VAR:AUDIT_ID=00000117&amp;VAR:DATE=20000215&amp;action=UPDATE&amp;creator=factset&amp;DOC_NAME=FAT:FMA_audit_SUMMARY.fat&amp;DISPLAY_STRING=Display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EBITDA&amp;VAR:CHGPERIOD=NA&amp;VAR:FQLFORMULA=FMA_EVAL_EBITDA&amp;VAR:CURRENCY=NA&amp;VAR:P=NA&amp;VAR:V=15.3","94827&amp;VAR:null=.html"}</definedName>
    <definedName name="_2492__FDSAUDITLINK__" localSheetId="1" hidden="1">{"fdsup://directions/FAT%20Viewer?VAR:PED=LTM&amp;VAR:AUDIT_MODE=SUMMARY&amp;VAR:PERIOD=FIXED&amp;VAR:AUDIT_ID=00000117&amp;VAR:DATE=20000214&amp;action=UPDATE&amp;creator=factset&amp;DOC_NAME=FAT:FMA_audit_SUMMARY.fat&amp;DISPLAY_STRING=Display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EBITDA&amp;VAR:CHGPERIOD=NA&amp;VAR:FQLFORMULA=FMA_EVAL_EBITDA&amp;VAR:CURRENCY=NA&amp;VAR:P=NA&amp;VAR:V=15.2","83475&amp;VAR:null=.html"}</definedName>
    <definedName name="_2492__FDSAUDITLINK__" hidden="1">{"fdsup://directions/FAT%20Viewer?VAR:PED=LTM&amp;VAR:AUDIT_MODE=SUMMARY&amp;VAR:PERIOD=FIXED&amp;VAR:AUDIT_ID=00000117&amp;VAR:DATE=20000214&amp;action=UPDATE&amp;creator=factset&amp;DOC_NAME=FAT:FMA_audit_SUMMARY.fat&amp;DISPLAY_STRING=Display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EBITDA&amp;VAR:CHGPERIOD=NA&amp;VAR:FQLFORMULA=FMA_EVAL_EBITDA&amp;VAR:CURRENCY=NA&amp;VAR:P=NA&amp;VAR:V=15.2","83475&amp;VAR:null=.html"}</definedName>
    <definedName name="_2493__FDSAUDITLINK__" localSheetId="1" hidden="1">{"fdsup://directions/FAT%20Viewer?VAR:PED=LTM&amp;VAR:AUDIT_MODE=SUMMARY&amp;VAR:PERIOD=FIXED&amp;VAR:AUDIT_ID=00000117&amp;VAR:DATE=20000211&amp;action=UPDATE&amp;creator=factset&amp;DOC_NAME=FAT:FMA_audit_SUMMARY.fat&amp;DISPLAY_STRING=Display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EBITDA&amp;VAR:CHGPERIOD=NA&amp;VAR:FQLFORMULA=FMA_EVAL_EBITDA&amp;VAR:CURRENCY=NA&amp;VAR:P=NA&amp;VAR:V=15.6","98585&amp;VAR:null=.html"}</definedName>
    <definedName name="_2493__FDSAUDITLINK__" hidden="1">{"fdsup://directions/FAT%20Viewer?VAR:PED=LTM&amp;VAR:AUDIT_MODE=SUMMARY&amp;VAR:PERIOD=FIXED&amp;VAR:AUDIT_ID=00000117&amp;VAR:DATE=20000211&amp;action=UPDATE&amp;creator=factset&amp;DOC_NAME=FAT:FMA_audit_SUMMARY.fat&amp;DISPLAY_STRING=Display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EBITDA&amp;VAR:CHGPERIOD=NA&amp;VAR:FQLFORMULA=FMA_EVAL_EBITDA&amp;VAR:CURRENCY=NA&amp;VAR:P=NA&amp;VAR:V=15.6","98585&amp;VAR:null=.html"}</definedName>
    <definedName name="_2494__FDSAUDITLINK__" localSheetId="1" hidden="1">{"fdsup://directions/FAT%20Viewer?VAR:PED=LTM&amp;VAR:AUDIT_MODE=SUMMARY&amp;VAR:PERIOD=FIXED&amp;VAR:AUDIT_ID=00000117&amp;VAR:DATE=20000210&amp;action=UPDATE&amp;creator=factset&amp;DOC_NAME=FAT:FMA_audit_SUMMARY.fat&amp;DISPLAY_STRING=Display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EBITDA&amp;VAR:CHGPERIOD=NA&amp;VAR:FQLFORMULA=FMA_EVAL_EBITDA&amp;VAR:CURRENCY=NA&amp;VAR:P=NA&amp;VAR:V=16.0","10420&amp;VAR:null=.html"}</definedName>
    <definedName name="_2494__FDSAUDITLINK__" hidden="1">{"fdsup://directions/FAT%20Viewer?VAR:PED=LTM&amp;VAR:AUDIT_MODE=SUMMARY&amp;VAR:PERIOD=FIXED&amp;VAR:AUDIT_ID=00000117&amp;VAR:DATE=20000210&amp;action=UPDATE&amp;creator=factset&amp;DOC_NAME=FAT:FMA_audit_SUMMARY.fat&amp;DISPLAY_STRING=Display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EBITDA&amp;VAR:CHGPERIOD=NA&amp;VAR:FQLFORMULA=FMA_EVAL_EBITDA&amp;VAR:CURRENCY=NA&amp;VAR:P=NA&amp;VAR:V=16.0","10420&amp;VAR:null=.html"}</definedName>
    <definedName name="_2495__FDSAUDITLINK__" localSheetId="1" hidden="1">{"fdsup://directions/FAT%20Viewer?VAR:PED=LTM&amp;VAR:AUDIT_MODE=SUMMARY&amp;VAR:PERIOD=FIXED&amp;VAR:AUDIT_ID=00000117&amp;VAR:DATE=20000209&amp;action=UPDATE&amp;creator=factset&amp;DOC_NAME=FAT:FMA_audit_SUMMARY.fat&amp;DISPLAY_STRING=Display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EBITDA&amp;VAR:CHGPERIOD=NA&amp;VAR:FQLFORMULA=FMA_EVAL_EBITDA&amp;VAR:CURRENCY=NA&amp;VAR:P=NA&amp;VAR:V=15.9","05621&amp;VAR:null=.html"}</definedName>
    <definedName name="_2495__FDSAUDITLINK__" hidden="1">{"fdsup://directions/FAT%20Viewer?VAR:PED=LTM&amp;VAR:AUDIT_MODE=SUMMARY&amp;VAR:PERIOD=FIXED&amp;VAR:AUDIT_ID=00000117&amp;VAR:DATE=20000209&amp;action=UPDATE&amp;creator=factset&amp;DOC_NAME=FAT:FMA_audit_SUMMARY.fat&amp;DISPLAY_STRING=Display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EBITDA&amp;VAR:CHGPERIOD=NA&amp;VAR:FQLFORMULA=FMA_EVAL_EBITDA&amp;VAR:CURRENCY=NA&amp;VAR:P=NA&amp;VAR:V=15.9","05621&amp;VAR:null=.html"}</definedName>
    <definedName name="_2496__FDSAUDITLINK__" localSheetId="1" hidden="1">{"fdsup://directions/FAT%20Viewer?VAR:PED=LTM&amp;VAR:AUDIT_MODE=SUMMARY&amp;VAR:PERIOD=FIXED&amp;VAR:AUDIT_ID=00000117&amp;VAR:DATE=20000208&amp;action=UPDATE&amp;creator=factset&amp;DOC_NAME=FAT:FMA_audit_SUMMARY.fat&amp;DISPLAY_STRING=Display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EBITDA&amp;VAR:CHGPERIOD=NA&amp;VAR:FQLFORMULA=FMA_EVAL_EBITDA&amp;VAR:CURRENCY=NA&amp;VAR:P=NA&amp;VAR:V=16.1","77069&amp;VAR:null=.html"}</definedName>
    <definedName name="_2496__FDSAUDITLINK__" hidden="1">{"fdsup://directions/FAT%20Viewer?VAR:PED=LTM&amp;VAR:AUDIT_MODE=SUMMARY&amp;VAR:PERIOD=FIXED&amp;VAR:AUDIT_ID=00000117&amp;VAR:DATE=20000208&amp;action=UPDATE&amp;creator=factset&amp;DOC_NAME=FAT:FMA_audit_SUMMARY.fat&amp;DISPLAY_STRING=Display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EBITDA&amp;VAR:CHGPERIOD=NA&amp;VAR:FQLFORMULA=FMA_EVAL_EBITDA&amp;VAR:CURRENCY=NA&amp;VAR:P=NA&amp;VAR:V=16.1","77069&amp;VAR:null=.html"}</definedName>
    <definedName name="_2497__FDSAUDITLINK__" localSheetId="1" hidden="1">{"fdsup://directions/FAT%20Viewer?VAR:PED=LTM&amp;VAR:AUDIT_MODE=SUMMARY&amp;VAR:PERIOD=FIXED&amp;VAR:AUDIT_ID=00000117&amp;VAR:DATE=20000207&amp;action=UPDATE&amp;creator=factset&amp;DOC_NAME=FAT:FMA_audit_SUMMARY.fat&amp;DISPLAY_STRING=Display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EBITDA&amp;VAR:CHGPERIOD=NA&amp;VAR:FQLFORMULA=FMA_EVAL_EBITDA&amp;VAR:CURRENCY=NA&amp;VAR:P=NA&amp;VAR:V=15.9","91651&amp;VAR:null=.html"}</definedName>
    <definedName name="_2497__FDSAUDITLINK__" hidden="1">{"fdsup://directions/FAT%20Viewer?VAR:PED=LTM&amp;VAR:AUDIT_MODE=SUMMARY&amp;VAR:PERIOD=FIXED&amp;VAR:AUDIT_ID=00000117&amp;VAR:DATE=20000207&amp;action=UPDATE&amp;creator=factset&amp;DOC_NAME=FAT:FMA_audit_SUMMARY.fat&amp;DISPLAY_STRING=Display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EBITDA&amp;VAR:CHGPERIOD=NA&amp;VAR:FQLFORMULA=FMA_EVAL_EBITDA&amp;VAR:CURRENCY=NA&amp;VAR:P=NA&amp;VAR:V=15.9","91651&amp;VAR:null=.html"}</definedName>
    <definedName name="_2498__FDSAUDITLINK__" localSheetId="1" hidden="1">{"fdsup://directions/FAT%20Viewer?VAR:PED=LTM&amp;VAR:AUDIT_MODE=SUMMARY&amp;VAR:PERIOD=FIXED&amp;VAR:AUDIT_ID=00000117&amp;VAR:DATE=20000204&amp;action=UPDATE&amp;creator=factset&amp;DOC_NAME=FAT:FMA_audit_SUMMARY.fat&amp;DISPLAY_STRING=Display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EBITDA&amp;VAR:CHGPERIOD=NA&amp;VAR:FQLFORMULA=FMA_EVAL_EBITDA&amp;VAR:CURRENCY=NA&amp;VAR:P=NA&amp;VAR:V=15.9","50772&amp;VAR:null=.html"}</definedName>
    <definedName name="_2498__FDSAUDITLINK__" hidden="1">{"fdsup://directions/FAT%20Viewer?VAR:PED=LTM&amp;VAR:AUDIT_MODE=SUMMARY&amp;VAR:PERIOD=FIXED&amp;VAR:AUDIT_ID=00000117&amp;VAR:DATE=20000204&amp;action=UPDATE&amp;creator=factset&amp;DOC_NAME=FAT:FMA_audit_SUMMARY.fat&amp;DISPLAY_STRING=Display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EBITDA&amp;VAR:CHGPERIOD=NA&amp;VAR:FQLFORMULA=FMA_EVAL_EBITDA&amp;VAR:CURRENCY=NA&amp;VAR:P=NA&amp;VAR:V=15.9","50772&amp;VAR:null=.html"}</definedName>
    <definedName name="_2499__FDSAUDITLINK__" localSheetId="1" hidden="1">{"fdsup://directions/FAT%20Viewer?VAR:PED=LTM&amp;VAR:AUDIT_MODE=SUMMARY&amp;VAR:PERIOD=FIXED&amp;VAR:AUDIT_ID=00000117&amp;VAR:DATE=20000203&amp;action=UPDATE&amp;creator=factset&amp;DOC_NAME=FAT:FMA_audit_SUMMARY.fat&amp;DISPLAY_STRING=Display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EBITDA&amp;VAR:CHGPERIOD=NA&amp;VAR:FQLFORMULA=FMA_EVAL_EBITDA&amp;VAR:CURRENCY=NA&amp;VAR:P=NA&amp;VAR:V=15.9","51909&amp;VAR:null=.html"}</definedName>
    <definedName name="_2499__FDSAUDITLINK__" hidden="1">{"fdsup://directions/FAT%20Viewer?VAR:PED=LTM&amp;VAR:AUDIT_MODE=SUMMARY&amp;VAR:PERIOD=FIXED&amp;VAR:AUDIT_ID=00000117&amp;VAR:DATE=20000203&amp;action=UPDATE&amp;creator=factset&amp;DOC_NAME=FAT:FMA_audit_SUMMARY.fat&amp;DISPLAY_STRING=Display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EBITDA&amp;VAR:CHGPERIOD=NA&amp;VAR:FQLFORMULA=FMA_EVAL_EBITDA&amp;VAR:CURRENCY=NA&amp;VAR:P=NA&amp;VAR:V=15.9","51909&amp;VAR:null=.html"}</definedName>
    <definedName name="_25__FDSAUDITLINK__" localSheetId="1"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7"}</definedName>
    <definedName name="_25__FDSAUDITLINK__"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7"}</definedName>
    <definedName name="_250__FDSAUDITLINK__" localSheetId="1" hidden="1">{"fdsup://directions/FAT%20Viewer?VAR:PED=LTM&amp;VAR:AUDIT_MODE=SUMMARY&amp;VAR:PERIOD=FIXED&amp;VAR:AUDIT_ID=00000117&amp;VAR:DATE=20090114&amp;action=UPDATE&amp;creator=factset&amp;DOC_NAME=FAT:FMA_audit_SUMMARY.fat&amp;DISPLAY_STRING=Display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EBITDA&amp;VAR:CHGPERIOD=NA&amp;VAR:FQLFORMULA=FMA_EVAL_EBITDA&amp;VAR:CURRENCY=NA&amp;VAR:P=NA&amp;VAR:V=6.92","3522&amp;VAR:null=.html"}</definedName>
    <definedName name="_250__FDSAUDITLINK__" hidden="1">{"fdsup://directions/FAT%20Viewer?VAR:PED=LTM&amp;VAR:AUDIT_MODE=SUMMARY&amp;VAR:PERIOD=FIXED&amp;VAR:AUDIT_ID=00000117&amp;VAR:DATE=20090114&amp;action=UPDATE&amp;creator=factset&amp;DOC_NAME=FAT:FMA_audit_SUMMARY.fat&amp;DISPLAY_STRING=Display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EBITDA&amp;VAR:CHGPERIOD=NA&amp;VAR:FQLFORMULA=FMA_EVAL_EBITDA&amp;VAR:CURRENCY=NA&amp;VAR:P=NA&amp;VAR:V=6.92","3522&amp;VAR:null=.html"}</definedName>
    <definedName name="_2500__FDSAUDITLINK__" localSheetId="1" hidden="1">{"fdsup://directions/FAT%20Viewer?VAR:PED=LTM&amp;VAR:AUDIT_MODE=SUMMARY&amp;VAR:PERIOD=FIXED&amp;VAR:AUDIT_ID=00000117&amp;VAR:DATE=20000202&amp;action=UPDATE&amp;creator=factset&amp;DOC_NAME=FAT:FMA_audit_SUMMARY.fat&amp;DISPLAY_STRING=Display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EBITDA&amp;VAR:CHGPERIOD=NA&amp;VAR:FQLFORMULA=FMA_EVAL_EBITDA&amp;VAR:CURRENCY=NA&amp;VAR:P=NA&amp;VAR:V=15.7","42852&amp;VAR:null=.html"}</definedName>
    <definedName name="_2500__FDSAUDITLINK__" hidden="1">{"fdsup://directions/FAT%20Viewer?VAR:PED=LTM&amp;VAR:AUDIT_MODE=SUMMARY&amp;VAR:PERIOD=FIXED&amp;VAR:AUDIT_ID=00000117&amp;VAR:DATE=20000202&amp;action=UPDATE&amp;creator=factset&amp;DOC_NAME=FAT:FMA_audit_SUMMARY.fat&amp;DISPLAY_STRING=Display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EBITDA&amp;VAR:CHGPERIOD=NA&amp;VAR:FQLFORMULA=FMA_EVAL_EBITDA&amp;VAR:CURRENCY=NA&amp;VAR:P=NA&amp;VAR:V=15.7","42852&amp;VAR:null=.html"}</definedName>
    <definedName name="_2501__FDSAUDITLINK__" localSheetId="1" hidden="1">{"fdsup://directions/FAT%20Viewer?VAR:PED=LTM&amp;VAR:AUDIT_MODE=SUMMARY&amp;VAR:PERIOD=FIXED&amp;VAR:AUDIT_ID=00000117&amp;VAR:DATE=20000201&amp;action=UPDATE&amp;creator=factset&amp;DOC_NAME=FAT:FMA_audit_SUMMARY.fat&amp;DISPLAY_STRING=Display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EBITDA&amp;VAR:CHGPERIOD=NA&amp;VAR:FQLFORMULA=FMA_EVAL_EBITDA&amp;VAR:CURRENCY=NA&amp;VAR:P=NA&amp;VAR:V=15.7","34557&amp;VAR:null=.html"}</definedName>
    <definedName name="_2501__FDSAUDITLINK__" hidden="1">{"fdsup://directions/FAT%20Viewer?VAR:PED=LTM&amp;VAR:AUDIT_MODE=SUMMARY&amp;VAR:PERIOD=FIXED&amp;VAR:AUDIT_ID=00000117&amp;VAR:DATE=20000201&amp;action=UPDATE&amp;creator=factset&amp;DOC_NAME=FAT:FMA_audit_SUMMARY.fat&amp;DISPLAY_STRING=Display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EBITDA&amp;VAR:CHGPERIOD=NA&amp;VAR:FQLFORMULA=FMA_EVAL_EBITDA&amp;VAR:CURRENCY=NA&amp;VAR:P=NA&amp;VAR:V=15.7","34557&amp;VAR:null=.html"}</definedName>
    <definedName name="_2502__FDSAUDITLINK__" localSheetId="1" hidden="1">{"fdsup://directions/FAT%20Viewer?VAR:PED=LTM&amp;VAR:AUDIT_MODE=SUMMARY&amp;VAR:PERIOD=FIXED&amp;VAR:AUDIT_ID=00000117&amp;VAR:DATE=20000131&amp;action=UPDATE&amp;creator=factset&amp;DOC_NAME=FAT:FMA_audit_SUMMARY.fat&amp;DISPLAY_STRING=Display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EBITDA&amp;VAR:CHGPERIOD=NA&amp;VAR:FQLFORMULA=FMA_EVAL_EBITDA&amp;VAR:CURRENCY=NA&amp;VAR:P=NA&amp;VAR:V=15.5","68752&amp;VAR:null=.html"}</definedName>
    <definedName name="_2502__FDSAUDITLINK__" hidden="1">{"fdsup://directions/FAT%20Viewer?VAR:PED=LTM&amp;VAR:AUDIT_MODE=SUMMARY&amp;VAR:PERIOD=FIXED&amp;VAR:AUDIT_ID=00000117&amp;VAR:DATE=20000131&amp;action=UPDATE&amp;creator=factset&amp;DOC_NAME=FAT:FMA_audit_SUMMARY.fat&amp;DISPLAY_STRING=Display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EBITDA&amp;VAR:CHGPERIOD=NA&amp;VAR:FQLFORMULA=FMA_EVAL_EBITDA&amp;VAR:CURRENCY=NA&amp;VAR:P=NA&amp;VAR:V=15.5","68752&amp;VAR:null=.html"}</definedName>
    <definedName name="_2503__FDSAUDITLINK__" localSheetId="1" hidden="1">{"fdsup://directions/FAT%20Viewer?VAR:PED=LTM&amp;VAR:AUDIT_MODE=SUMMARY&amp;VAR:PERIOD=FIXED&amp;VAR:AUDIT_ID=00000117&amp;VAR:DATE=20000128&amp;action=UPDATE&amp;creator=factset&amp;DOC_NAME=FAT:FMA_audit_SUMMARY.fat&amp;DISPLAY_STRING=Display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EBITDA&amp;VAR:CHGPERIOD=NA&amp;VAR:FQLFORMULA=FMA_EVAL_EBITDA&amp;VAR:CURRENCY=NA&amp;VAR:P=NA&amp;VAR:V=15.2","81363&amp;VAR:null=.html"}</definedName>
    <definedName name="_2503__FDSAUDITLINK__" hidden="1">{"fdsup://directions/FAT%20Viewer?VAR:PED=LTM&amp;VAR:AUDIT_MODE=SUMMARY&amp;VAR:PERIOD=FIXED&amp;VAR:AUDIT_ID=00000117&amp;VAR:DATE=20000128&amp;action=UPDATE&amp;creator=factset&amp;DOC_NAME=FAT:FMA_audit_SUMMARY.fat&amp;DISPLAY_STRING=Display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EBITDA&amp;VAR:CHGPERIOD=NA&amp;VAR:FQLFORMULA=FMA_EVAL_EBITDA&amp;VAR:CURRENCY=NA&amp;VAR:P=NA&amp;VAR:V=15.2","81363&amp;VAR:null=.html"}</definedName>
    <definedName name="_2504__FDSAUDITLINK__" localSheetId="1" hidden="1">{"fdsup://directions/FAT%20Viewer?VAR:PED=LTM&amp;VAR:AUDIT_MODE=SUMMARY&amp;VAR:PERIOD=FIXED&amp;VAR:AUDIT_ID=00000117&amp;VAR:DATE=20000127&amp;action=UPDATE&amp;creator=factset&amp;DOC_NAME=FAT:FMA_audit_SUMMARY.fat&amp;DISPLAY_STRING=Display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EBITDA&amp;VAR:CHGPERIOD=NA&amp;VAR:FQLFORMULA=FMA_EVAL_EBITDA&amp;VAR:CURRENCY=NA&amp;VAR:P=NA&amp;VAR:V=15.6","39642&amp;VAR:null=.html"}</definedName>
    <definedName name="_2504__FDSAUDITLINK__" hidden="1">{"fdsup://directions/FAT%20Viewer?VAR:PED=LTM&amp;VAR:AUDIT_MODE=SUMMARY&amp;VAR:PERIOD=FIXED&amp;VAR:AUDIT_ID=00000117&amp;VAR:DATE=20000127&amp;action=UPDATE&amp;creator=factset&amp;DOC_NAME=FAT:FMA_audit_SUMMARY.fat&amp;DISPLAY_STRING=Display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EBITDA&amp;VAR:CHGPERIOD=NA&amp;VAR:FQLFORMULA=FMA_EVAL_EBITDA&amp;VAR:CURRENCY=NA&amp;VAR:P=NA&amp;VAR:V=15.6","39642&amp;VAR:null=.html"}</definedName>
    <definedName name="_2505__FDSAUDITLINK__" localSheetId="1" hidden="1">{"fdsup://directions/FAT%20Viewer?VAR:PED=LTM&amp;VAR:AUDIT_MODE=SUMMARY&amp;VAR:PERIOD=FIXED&amp;VAR:AUDIT_ID=00000117&amp;VAR:DATE=20000126&amp;action=UPDATE&amp;creator=factset&amp;DOC_NAME=FAT:FMA_audit_SUMMARY.fat&amp;DISPLAY_STRING=Display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EBITDA&amp;VAR:CHGPERIOD=NA&amp;VAR:FQLFORMULA=FMA_EVAL_EBITDA&amp;VAR:CURRENCY=NA&amp;VAR:P=NA&amp;VAR:V=15.7","39926&amp;VAR:null=.html"}</definedName>
    <definedName name="_2505__FDSAUDITLINK__" hidden="1">{"fdsup://directions/FAT%20Viewer?VAR:PED=LTM&amp;VAR:AUDIT_MODE=SUMMARY&amp;VAR:PERIOD=FIXED&amp;VAR:AUDIT_ID=00000117&amp;VAR:DATE=20000126&amp;action=UPDATE&amp;creator=factset&amp;DOC_NAME=FAT:FMA_audit_SUMMARY.fat&amp;DISPLAY_STRING=Display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EBITDA&amp;VAR:CHGPERIOD=NA&amp;VAR:FQLFORMULA=FMA_EVAL_EBITDA&amp;VAR:CURRENCY=NA&amp;VAR:P=NA&amp;VAR:V=15.7","39926&amp;VAR:null=.html"}</definedName>
    <definedName name="_2506__FDSAUDITLINK__" localSheetId="1" hidden="1">{"fdsup://directions/FAT%20Viewer?VAR:PED=LTM&amp;VAR:AUDIT_MODE=SUMMARY&amp;VAR:PERIOD=FIXED&amp;VAR:AUDIT_ID=00000117&amp;VAR:DATE=20000125&amp;action=UPDATE&amp;creator=factset&amp;DOC_NAME=FAT:FMA_audit_SUMMARY.fat&amp;DISPLAY_STRING=Display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EBITDA&amp;VAR:CHGPERIOD=NA&amp;VAR:FQLFORMULA=FMA_EVAL_EBITDA&amp;VAR:CURRENCY=NA&amp;VAR:P=NA&amp;VAR:V=15.8","88227&amp;VAR:null=.html"}</definedName>
    <definedName name="_2506__FDSAUDITLINK__" hidden="1">{"fdsup://directions/FAT%20Viewer?VAR:PED=LTM&amp;VAR:AUDIT_MODE=SUMMARY&amp;VAR:PERIOD=FIXED&amp;VAR:AUDIT_ID=00000117&amp;VAR:DATE=20000125&amp;action=UPDATE&amp;creator=factset&amp;DOC_NAME=FAT:FMA_audit_SUMMARY.fat&amp;DISPLAY_STRING=Display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EBITDA&amp;VAR:CHGPERIOD=NA&amp;VAR:FQLFORMULA=FMA_EVAL_EBITDA&amp;VAR:CURRENCY=NA&amp;VAR:P=NA&amp;VAR:V=15.8","88227&amp;VAR:null=.html"}</definedName>
    <definedName name="_2507__FDSAUDITLINK__" localSheetId="1" hidden="1">{"fdsup://directions/FAT%20Viewer?VAR:PED=LTM&amp;VAR:AUDIT_MODE=SUMMARY&amp;VAR:PERIOD=FIXED&amp;VAR:AUDIT_ID=00000117&amp;VAR:DATE=20000124&amp;action=UPDATE&amp;creator=factset&amp;DOC_NAME=FAT:FMA_audit_SUMMARY.fat&amp;DISPLAY_STRING=Display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EBITDA&amp;VAR:CHGPERIOD=NA&amp;VAR:FQLFORMULA=FMA_EVAL_EBITDA&amp;VAR:CURRENCY=NA&amp;VAR:P=NA&amp;VAR:V=15.7","97703&amp;VAR:null=.html"}</definedName>
    <definedName name="_2507__FDSAUDITLINK__" hidden="1">{"fdsup://directions/FAT%20Viewer?VAR:PED=LTM&amp;VAR:AUDIT_MODE=SUMMARY&amp;VAR:PERIOD=FIXED&amp;VAR:AUDIT_ID=00000117&amp;VAR:DATE=20000124&amp;action=UPDATE&amp;creator=factset&amp;DOC_NAME=FAT:FMA_audit_SUMMARY.fat&amp;DISPLAY_STRING=Display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EBITDA&amp;VAR:CHGPERIOD=NA&amp;VAR:FQLFORMULA=FMA_EVAL_EBITDA&amp;VAR:CURRENCY=NA&amp;VAR:P=NA&amp;VAR:V=15.7","97703&amp;VAR:null=.html"}</definedName>
    <definedName name="_2508__FDSAUDITLINK__" localSheetId="1" hidden="1">{"fdsup://directions/FAT%20Viewer?VAR:PED=LTM&amp;VAR:AUDIT_MODE=SUMMARY&amp;VAR:PERIOD=FIXED&amp;VAR:AUDIT_ID=00000117&amp;VAR:DATE=20000121&amp;action=UPDATE&amp;creator=factset&amp;DOC_NAME=FAT:FMA_audit_SUMMARY.fat&amp;DISPLAY_STRING=Display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EBITDA&amp;VAR:CHGPERIOD=NA&amp;VAR:FQLFORMULA=FMA_EVAL_EBITDA&amp;VAR:CURRENCY=NA&amp;VAR:P=NA&amp;VAR:V=16.2","02185&amp;VAR:null=.html"}</definedName>
    <definedName name="_2508__FDSAUDITLINK__" hidden="1">{"fdsup://directions/FAT%20Viewer?VAR:PED=LTM&amp;VAR:AUDIT_MODE=SUMMARY&amp;VAR:PERIOD=FIXED&amp;VAR:AUDIT_ID=00000117&amp;VAR:DATE=20000121&amp;action=UPDATE&amp;creator=factset&amp;DOC_NAME=FAT:FMA_audit_SUMMARY.fat&amp;DISPLAY_STRING=Display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EBITDA&amp;VAR:CHGPERIOD=NA&amp;VAR:FQLFORMULA=FMA_EVAL_EBITDA&amp;VAR:CURRENCY=NA&amp;VAR:P=NA&amp;VAR:V=16.2","02185&amp;VAR:null=.html"}</definedName>
    <definedName name="_2509__FDSAUDITLINK__" localSheetId="1" hidden="1">{"fdsup://directions/FAT%20Viewer?VAR:PED=LTM&amp;VAR:AUDIT_MODE=SUMMARY&amp;VAR:PERIOD=FIXED&amp;VAR:AUDIT_ID=00000117&amp;VAR:DATE=20000120&amp;action=UPDATE&amp;creator=factset&amp;DOC_NAME=FAT:FMA_audit_SUMMARY.fat&amp;DISPLAY_STRING=Display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EBITDA&amp;VAR:CHGPERIOD=NA&amp;VAR:FQLFORMULA=FMA_EVAL_EBITDA&amp;VAR:CURRENCY=NA&amp;VAR:P=NA&amp;VAR:V=16.2","24024&amp;VAR:null=.html"}</definedName>
    <definedName name="_2509__FDSAUDITLINK__" hidden="1">{"fdsup://directions/FAT%20Viewer?VAR:PED=LTM&amp;VAR:AUDIT_MODE=SUMMARY&amp;VAR:PERIOD=FIXED&amp;VAR:AUDIT_ID=00000117&amp;VAR:DATE=20000120&amp;action=UPDATE&amp;creator=factset&amp;DOC_NAME=FAT:FMA_audit_SUMMARY.fat&amp;DISPLAY_STRING=Display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EBITDA&amp;VAR:CHGPERIOD=NA&amp;VAR:FQLFORMULA=FMA_EVAL_EBITDA&amp;VAR:CURRENCY=NA&amp;VAR:P=NA&amp;VAR:V=16.2","24024&amp;VAR:null=.html"}</definedName>
    <definedName name="_251__FDSAUDITLINK__" localSheetId="1" hidden="1">{"fdsup://directions/FAT%20Viewer?VAR:PED=LTM&amp;VAR:AUDIT_MODE=SUMMARY&amp;VAR:PERIOD=FIXED&amp;VAR:AUDIT_ID=00000117&amp;VAR:DATE=20090113&amp;action=UPDATE&amp;creator=factset&amp;DOC_NAME=FAT:FMA_audit_SUMMARY.fat&amp;DISPLAY_STRING=Display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EBITDA&amp;VAR:CHGPERIOD=NA&amp;VAR:FQLFORMULA=FMA_EVAL_EBITDA&amp;VAR:CURRENCY=NA&amp;VAR:P=NA&amp;VAR:V=7.07","9769&amp;VAR:null=.html"}</definedName>
    <definedName name="_251__FDSAUDITLINK__" hidden="1">{"fdsup://directions/FAT%20Viewer?VAR:PED=LTM&amp;VAR:AUDIT_MODE=SUMMARY&amp;VAR:PERIOD=FIXED&amp;VAR:AUDIT_ID=00000117&amp;VAR:DATE=20090113&amp;action=UPDATE&amp;creator=factset&amp;DOC_NAME=FAT:FMA_audit_SUMMARY.fat&amp;DISPLAY_STRING=Display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EBITDA&amp;VAR:CHGPERIOD=NA&amp;VAR:FQLFORMULA=FMA_EVAL_EBITDA&amp;VAR:CURRENCY=NA&amp;VAR:P=NA&amp;VAR:V=7.07","9769&amp;VAR:null=.html"}</definedName>
    <definedName name="_2510__FDSAUDITLINK__" localSheetId="1" hidden="1">{"fdsup://directions/FAT%20Viewer?VAR:PED=LTM&amp;VAR:AUDIT_MODE=SUMMARY&amp;VAR:PERIOD=FIXED&amp;VAR:AUDIT_ID=00000117&amp;VAR:DATE=20000119&amp;action=UPDATE&amp;creator=factset&amp;DOC_NAME=FAT:FMA_audit_SUMMARY.fat&amp;DISPLAY_STRING=Display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EBITDA&amp;VAR:CHGPERIOD=NA&amp;VAR:FQLFORMULA=FMA_EVAL_EBITDA&amp;VAR:CURRENCY=NA&amp;VAR:P=NA&amp;VAR:V=16.2","80993&amp;VAR:null=.html"}</definedName>
    <definedName name="_2510__FDSAUDITLINK__" hidden="1">{"fdsup://directions/FAT%20Viewer?VAR:PED=LTM&amp;VAR:AUDIT_MODE=SUMMARY&amp;VAR:PERIOD=FIXED&amp;VAR:AUDIT_ID=00000117&amp;VAR:DATE=20000119&amp;action=UPDATE&amp;creator=factset&amp;DOC_NAME=FAT:FMA_audit_SUMMARY.fat&amp;DISPLAY_STRING=Display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EBITDA&amp;VAR:CHGPERIOD=NA&amp;VAR:FQLFORMULA=FMA_EVAL_EBITDA&amp;VAR:CURRENCY=NA&amp;VAR:P=NA&amp;VAR:V=16.2","80993&amp;VAR:null=.html"}</definedName>
    <definedName name="_2511__FDSAUDITLINK__" localSheetId="1" hidden="1">{"fdsup://directions/FAT%20Viewer?VAR:PED=LTM&amp;VAR:AUDIT_MODE=SUMMARY&amp;VAR:PERIOD=FIXED&amp;VAR:AUDIT_ID=00000117&amp;VAR:DATE=20000118&amp;action=UPDATE&amp;creator=factset&amp;DOC_NAME=FAT:FMA_audit_SUMMARY.fat&amp;DISPLAY_STRING=Display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EBITDA&amp;VAR:CHGPERIOD=NA&amp;VAR:FQLFORMULA=FMA_EVAL_EBITDA&amp;VAR:CURRENCY=NA&amp;VAR:P=NA&amp;VAR:V=16.2","37375&amp;VAR:null=.html"}</definedName>
    <definedName name="_2511__FDSAUDITLINK__" hidden="1">{"fdsup://directions/FAT%20Viewer?VAR:PED=LTM&amp;VAR:AUDIT_MODE=SUMMARY&amp;VAR:PERIOD=FIXED&amp;VAR:AUDIT_ID=00000117&amp;VAR:DATE=20000118&amp;action=UPDATE&amp;creator=factset&amp;DOC_NAME=FAT:FMA_audit_SUMMARY.fat&amp;DISPLAY_STRING=Display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EBITDA&amp;VAR:CHGPERIOD=NA&amp;VAR:FQLFORMULA=FMA_EVAL_EBITDA&amp;VAR:CURRENCY=NA&amp;VAR:P=NA&amp;VAR:V=16.2","37375&amp;VAR:null=.html"}</definedName>
    <definedName name="_2512__FDSAUDITLINK__" localSheetId="1" hidden="1">{"fdsup://directions/FAT%20Viewer?VAR:PED=LTM&amp;VAR:AUDIT_MODE=SUMMARY&amp;VAR:PERIOD=FIXED&amp;VAR:AUDIT_ID=00000117&amp;VAR:DATE=20000114&amp;action=UPDATE&amp;creator=factset&amp;DOC_NAME=FAT:FMA_audit_SUMMARY.fat&amp;DISPLAY_STRING=Display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EBITDA&amp;VAR:CHGPERIOD=NA&amp;VAR:FQLFORMULA=FMA_EVAL_EBITDA&amp;VAR:CURRENCY=NA&amp;VAR:P=NA&amp;VAR:V=16.2","61320&amp;VAR:null=.html"}</definedName>
    <definedName name="_2512__FDSAUDITLINK__" hidden="1">{"fdsup://directions/FAT%20Viewer?VAR:PED=LTM&amp;VAR:AUDIT_MODE=SUMMARY&amp;VAR:PERIOD=FIXED&amp;VAR:AUDIT_ID=00000117&amp;VAR:DATE=20000114&amp;action=UPDATE&amp;creator=factset&amp;DOC_NAME=FAT:FMA_audit_SUMMARY.fat&amp;DISPLAY_STRING=Display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EBITDA&amp;VAR:CHGPERIOD=NA&amp;VAR:FQLFORMULA=FMA_EVAL_EBITDA&amp;VAR:CURRENCY=NA&amp;VAR:P=NA&amp;VAR:V=16.2","61320&amp;VAR:null=.html"}</definedName>
    <definedName name="_2513__FDSAUDITLINK__" localSheetId="1" hidden="1">{"fdsup://directions/FAT%20Viewer?VAR:PED=LTM&amp;VAR:AUDIT_MODE=SUMMARY&amp;VAR:PERIOD=FIXED&amp;VAR:AUDIT_ID=00000117&amp;VAR:DATE=20000113&amp;action=UPDATE&amp;creator=factset&amp;DOC_NAME=FAT:FMA_audit_SUMMARY.fat&amp;DISPLAY_STRING=Display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EBITDA&amp;VAR:CHGPERIOD=NA&amp;VAR:FQLFORMULA=FMA_EVAL_EBITDA&amp;VAR:CURRENCY=NA&amp;VAR:P=NA&amp;VAR:V=16.0","98953&amp;VAR:null=.html"}</definedName>
    <definedName name="_2513__FDSAUDITLINK__" hidden="1">{"fdsup://directions/FAT%20Viewer?VAR:PED=LTM&amp;VAR:AUDIT_MODE=SUMMARY&amp;VAR:PERIOD=FIXED&amp;VAR:AUDIT_ID=00000117&amp;VAR:DATE=20000113&amp;action=UPDATE&amp;creator=factset&amp;DOC_NAME=FAT:FMA_audit_SUMMARY.fat&amp;DISPLAY_STRING=Display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EBITDA&amp;VAR:CHGPERIOD=NA&amp;VAR:FQLFORMULA=FMA_EVAL_EBITDA&amp;VAR:CURRENCY=NA&amp;VAR:P=NA&amp;VAR:V=16.0","98953&amp;VAR:null=.html"}</definedName>
    <definedName name="_2514__FDSAUDITLINK__" localSheetId="1" hidden="1">{"fdsup://directions/FAT%20Viewer?VAR:PED=LTM&amp;VAR:AUDIT_MODE=SUMMARY&amp;VAR:PERIOD=FIXED&amp;VAR:AUDIT_ID=00000117&amp;VAR:DATE=20000112&amp;action=UPDATE&amp;creator=factset&amp;DOC_NAME=FAT:FMA_audit_SUMMARY.fat&amp;DISPLAY_STRING=Display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EBITDA&amp;VAR:CHGPERIOD=NA&amp;VAR:FQLFORMULA=FMA_EVAL_EBITDA&amp;VAR:CURRENCY=NA&amp;VAR:P=NA&amp;VAR:V=15.8","83394&amp;VAR:null=.html"}</definedName>
    <definedName name="_2514__FDSAUDITLINK__" hidden="1">{"fdsup://directions/FAT%20Viewer?VAR:PED=LTM&amp;VAR:AUDIT_MODE=SUMMARY&amp;VAR:PERIOD=FIXED&amp;VAR:AUDIT_ID=00000117&amp;VAR:DATE=20000112&amp;action=UPDATE&amp;creator=factset&amp;DOC_NAME=FAT:FMA_audit_SUMMARY.fat&amp;DISPLAY_STRING=Display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EBITDA&amp;VAR:CHGPERIOD=NA&amp;VAR:FQLFORMULA=FMA_EVAL_EBITDA&amp;VAR:CURRENCY=NA&amp;VAR:P=NA&amp;VAR:V=15.8","83394&amp;VAR:null=.html"}</definedName>
    <definedName name="_2515__FDSAUDITLINK__" localSheetId="1" hidden="1">{"fdsup://directions/FAT%20Viewer?VAR:PED=LTM&amp;VAR:AUDIT_MODE=SUMMARY&amp;VAR:PERIOD=FIXED&amp;VAR:AUDIT_ID=00000117&amp;VAR:DATE=20000111&amp;action=UPDATE&amp;creator=factset&amp;DOC_NAME=FAT:FMA_audit_SUMMARY.fat&amp;DISPLAY_STRING=Display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EBITDA&amp;VAR:CHGPERIOD=NA&amp;VAR:FQLFORMULA=FMA_EVAL_EBITDA&amp;VAR:CURRENCY=NA&amp;VAR:P=NA&amp;VAR:V=16.0","14713&amp;VAR:null=.html"}</definedName>
    <definedName name="_2515__FDSAUDITLINK__" hidden="1">{"fdsup://directions/FAT%20Viewer?VAR:PED=LTM&amp;VAR:AUDIT_MODE=SUMMARY&amp;VAR:PERIOD=FIXED&amp;VAR:AUDIT_ID=00000117&amp;VAR:DATE=20000111&amp;action=UPDATE&amp;creator=factset&amp;DOC_NAME=FAT:FMA_audit_SUMMARY.fat&amp;DISPLAY_STRING=Display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EBITDA&amp;VAR:CHGPERIOD=NA&amp;VAR:FQLFORMULA=FMA_EVAL_EBITDA&amp;VAR:CURRENCY=NA&amp;VAR:P=NA&amp;VAR:V=16.0","14713&amp;VAR:null=.html"}</definedName>
    <definedName name="_2516__FDSAUDITLINK__" localSheetId="1" hidden="1">{"fdsup://directions/FAT%20Viewer?VAR:PED=LTM&amp;VAR:AUDIT_MODE=SUMMARY&amp;VAR:PERIOD=FIXED&amp;VAR:AUDIT_ID=00000117&amp;VAR:DATE=20000110&amp;action=UPDATE&amp;creator=factset&amp;DOC_NAME=FAT:FMA_audit_SUMMARY.fat&amp;DISPLAY_STRING=Display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EBITDA&amp;VAR:CHGPERIOD=NA&amp;VAR:FQLFORMULA=FMA_EVAL_EBITDA&amp;VAR:CURRENCY=NA&amp;VAR:P=NA&amp;VAR:V=16.2","50252&amp;VAR:null=.html"}</definedName>
    <definedName name="_2516__FDSAUDITLINK__" hidden="1">{"fdsup://directions/FAT%20Viewer?VAR:PED=LTM&amp;VAR:AUDIT_MODE=SUMMARY&amp;VAR:PERIOD=FIXED&amp;VAR:AUDIT_ID=00000117&amp;VAR:DATE=20000110&amp;action=UPDATE&amp;creator=factset&amp;DOC_NAME=FAT:FMA_audit_SUMMARY.fat&amp;DISPLAY_STRING=Display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EBITDA&amp;VAR:CHGPERIOD=NA&amp;VAR:FQLFORMULA=FMA_EVAL_EBITDA&amp;VAR:CURRENCY=NA&amp;VAR:P=NA&amp;VAR:V=16.2","50252&amp;VAR:null=.html"}</definedName>
    <definedName name="_2517__FDSAUDITLINK__" localSheetId="1" hidden="1">{"fdsup://directions/FAT%20Viewer?VAR:PED=LTM&amp;VAR:AUDIT_MODE=SUMMARY&amp;VAR:PERIOD=FIXED&amp;VAR:AUDIT_ID=00000117&amp;VAR:DATE=20000107&amp;action=UPDATE&amp;creator=factset&amp;DOC_NAME=FAT:FMA_audit_SUMMARY.fat&amp;DISPLAY_STRING=Display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EBITDA&amp;VAR:CHGPERIOD=NA&amp;VAR:FQLFORMULA=FMA_EVAL_EBITDA&amp;VAR:CURRENCY=NA&amp;VAR:P=NA&amp;VAR:V=16.0","18164&amp;VAR:null=.html"}</definedName>
    <definedName name="_2517__FDSAUDITLINK__" hidden="1">{"fdsup://directions/FAT%20Viewer?VAR:PED=LTM&amp;VAR:AUDIT_MODE=SUMMARY&amp;VAR:PERIOD=FIXED&amp;VAR:AUDIT_ID=00000117&amp;VAR:DATE=20000107&amp;action=UPDATE&amp;creator=factset&amp;DOC_NAME=FAT:FMA_audit_SUMMARY.fat&amp;DISPLAY_STRING=Display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EBITDA&amp;VAR:CHGPERIOD=NA&amp;VAR:FQLFORMULA=FMA_EVAL_EBITDA&amp;VAR:CURRENCY=NA&amp;VAR:P=NA&amp;VAR:V=16.0","18164&amp;VAR:null=.html"}</definedName>
    <definedName name="_252__FDSAUDITLINK__" localSheetId="1" hidden="1">{"fdsup://directions/FAT%20Viewer?VAR:PED=LTM&amp;VAR:AUDIT_MODE=SUMMARY&amp;VAR:PERIOD=FIXED&amp;VAR:AUDIT_ID=00000117&amp;VAR:DATE=20090112&amp;action=UPDATE&amp;creator=factset&amp;DOC_NAME=FAT:FMA_audit_SUMMARY.fat&amp;DISPLAY_STRING=Display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EBITDA&amp;VAR:CHGPERIOD=NA&amp;VAR:FQLFORMULA=FMA_EVAL_EBITDA&amp;VAR:CURRENCY=NA&amp;VAR:P=NA&amp;VAR:V=7.07","4077&amp;VAR:null=.html"}</definedName>
    <definedName name="_252__FDSAUDITLINK__" hidden="1">{"fdsup://directions/FAT%20Viewer?VAR:PED=LTM&amp;VAR:AUDIT_MODE=SUMMARY&amp;VAR:PERIOD=FIXED&amp;VAR:AUDIT_ID=00000117&amp;VAR:DATE=20090112&amp;action=UPDATE&amp;creator=factset&amp;DOC_NAME=FAT:FMA_audit_SUMMARY.fat&amp;DISPLAY_STRING=Display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EBITDA&amp;VAR:CHGPERIOD=NA&amp;VAR:FQLFORMULA=FMA_EVAL_EBITDA&amp;VAR:CURRENCY=NA&amp;VAR:P=NA&amp;VAR:V=7.07","4077&amp;VAR:null=.html"}</definedName>
    <definedName name="_253__FDSAUDITLINK__" localSheetId="1" hidden="1">{"fdsup://directions/FAT%20Viewer?VAR:PED=LTM&amp;VAR:AUDIT_MODE=SUMMARY&amp;VAR:PERIOD=FIXED&amp;VAR:AUDIT_ID=00000117&amp;VAR:DATE=20090109&amp;action=UPDATE&amp;creator=factset&amp;DOC_NAME=FAT:FMA_audit_SUMMARY.fat&amp;DISPLAY_STRING=Display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EBITDA&amp;VAR:CHGPERIOD=NA&amp;VAR:FQLFORMULA=FMA_EVAL_EBITDA&amp;VAR:CURRENCY=NA&amp;VAR:P=NA&amp;VAR:V=7.24","7601&amp;VAR:null=.html"}</definedName>
    <definedName name="_253__FDSAUDITLINK__" hidden="1">{"fdsup://directions/FAT%20Viewer?VAR:PED=LTM&amp;VAR:AUDIT_MODE=SUMMARY&amp;VAR:PERIOD=FIXED&amp;VAR:AUDIT_ID=00000117&amp;VAR:DATE=20090109&amp;action=UPDATE&amp;creator=factset&amp;DOC_NAME=FAT:FMA_audit_SUMMARY.fat&amp;DISPLAY_STRING=Display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EBITDA&amp;VAR:CHGPERIOD=NA&amp;VAR:FQLFORMULA=FMA_EVAL_EBITDA&amp;VAR:CURRENCY=NA&amp;VAR:P=NA&amp;VAR:V=7.24","7601&amp;VAR:null=.html"}</definedName>
    <definedName name="_254__FDSAUDITLINK__" localSheetId="1" hidden="1">{"fdsup://directions/FAT%20Viewer?VAR:PED=LTM&amp;VAR:AUDIT_MODE=SUMMARY&amp;VAR:PERIOD=FIXED&amp;VAR:AUDIT_ID=00000117&amp;VAR:DATE=20090108&amp;action=UPDATE&amp;creator=factset&amp;DOC_NAME=FAT:FMA_audit_SUMMARY.fat&amp;DISPLAY_STRING=Display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EBITDA&amp;VAR:CHGPERIOD=NA&amp;VAR:FQLFORMULA=FMA_EVAL_EBITDA&amp;VAR:CURRENCY=NA&amp;VAR:P=NA&amp;VAR:V=7.34","7494&amp;VAR:null=.html"}</definedName>
    <definedName name="_254__FDSAUDITLINK__" hidden="1">{"fdsup://directions/FAT%20Viewer?VAR:PED=LTM&amp;VAR:AUDIT_MODE=SUMMARY&amp;VAR:PERIOD=FIXED&amp;VAR:AUDIT_ID=00000117&amp;VAR:DATE=20090108&amp;action=UPDATE&amp;creator=factset&amp;DOC_NAME=FAT:FMA_audit_SUMMARY.fat&amp;DISPLAY_STRING=Display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EBITDA&amp;VAR:CHGPERIOD=NA&amp;VAR:FQLFORMULA=FMA_EVAL_EBITDA&amp;VAR:CURRENCY=NA&amp;VAR:P=NA&amp;VAR:V=7.34","7494&amp;VAR:null=.html"}</definedName>
    <definedName name="_255__FDSAUDITLINK__" localSheetId="1" hidden="1">{"fdsup://directions/FAT%20Viewer?VAR:PED=LTM&amp;VAR:AUDIT_MODE=SUMMARY&amp;VAR:PERIOD=FIXED&amp;VAR:AUDIT_ID=00000117&amp;VAR:DATE=20090107&amp;action=UPDATE&amp;creator=factset&amp;DOC_NAME=FAT:FMA_audit_SUMMARY.fat&amp;DISPLAY_STRING=Display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EBITDA&amp;VAR:CHGPERIOD=NA&amp;VAR:FQLFORMULA=FMA_EVAL_EBITDA&amp;VAR:CURRENCY=NA&amp;VAR:P=NA&amp;VAR:V=7.33","2483&amp;VAR:null=.html"}</definedName>
    <definedName name="_255__FDSAUDITLINK__" hidden="1">{"fdsup://directions/FAT%20Viewer?VAR:PED=LTM&amp;VAR:AUDIT_MODE=SUMMARY&amp;VAR:PERIOD=FIXED&amp;VAR:AUDIT_ID=00000117&amp;VAR:DATE=20090107&amp;action=UPDATE&amp;creator=factset&amp;DOC_NAME=FAT:FMA_audit_SUMMARY.fat&amp;DISPLAY_STRING=Display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EBITDA&amp;VAR:CHGPERIOD=NA&amp;VAR:FQLFORMULA=FMA_EVAL_EBITDA&amp;VAR:CURRENCY=NA&amp;VAR:P=NA&amp;VAR:V=7.33","2483&amp;VAR:null=.html"}</definedName>
    <definedName name="_256__FDSAUDITLINK__" localSheetId="1" hidden="1">{"fdsup://directions/FAT%20Viewer?VAR:PED=LTM&amp;VAR:AUDIT_MODE=SUMMARY&amp;VAR:PERIOD=FIXED&amp;VAR:AUDIT_ID=00000117&amp;VAR:DATE=20090106&amp;action=UPDATE&amp;creator=factset&amp;DOC_NAME=FAT:FMA_audit_SUMMARY.fat&amp;DISPLAY_STRING=Display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EBITDA&amp;VAR:CHGPERIOD=NA&amp;VAR:FQLFORMULA=FMA_EVAL_EBITDA&amp;VAR:CURRENCY=NA&amp;VAR:P=NA&amp;VAR:V=7.47","8970&amp;VAR:null=.html"}</definedName>
    <definedName name="_256__FDSAUDITLINK__" hidden="1">{"fdsup://directions/FAT%20Viewer?VAR:PED=LTM&amp;VAR:AUDIT_MODE=SUMMARY&amp;VAR:PERIOD=FIXED&amp;VAR:AUDIT_ID=00000117&amp;VAR:DATE=20090106&amp;action=UPDATE&amp;creator=factset&amp;DOC_NAME=FAT:FMA_audit_SUMMARY.fat&amp;DISPLAY_STRING=Display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EBITDA&amp;VAR:CHGPERIOD=NA&amp;VAR:FQLFORMULA=FMA_EVAL_EBITDA&amp;VAR:CURRENCY=NA&amp;VAR:P=NA&amp;VAR:V=7.47","8970&amp;VAR:null=.html"}</definedName>
    <definedName name="_257__FDSAUDITLINK__" localSheetId="1" hidden="1">{"fdsup://directions/FAT%20Viewer?VAR:PED=LTM&amp;VAR:AUDIT_MODE=SUMMARY&amp;VAR:PERIOD=FIXED&amp;VAR:AUDIT_ID=00000117&amp;VAR:DATE=20090105&amp;action=UPDATE&amp;creator=factset&amp;DOC_NAME=FAT:FMA_audit_SUMMARY.fat&amp;DISPLAY_STRING=Display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EBITDA&amp;VAR:CHGPERIOD=NA&amp;VAR:FQLFORMULA=FMA_EVAL_EBITDA&amp;VAR:CURRENCY=NA&amp;VAR:P=NA&amp;VAR:V=7.43","9433&amp;VAR:null=.html"}</definedName>
    <definedName name="_257__FDSAUDITLINK__" hidden="1">{"fdsup://directions/FAT%20Viewer?VAR:PED=LTM&amp;VAR:AUDIT_MODE=SUMMARY&amp;VAR:PERIOD=FIXED&amp;VAR:AUDIT_ID=00000117&amp;VAR:DATE=20090105&amp;action=UPDATE&amp;creator=factset&amp;DOC_NAME=FAT:FMA_audit_SUMMARY.fat&amp;DISPLAY_STRING=Display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EBITDA&amp;VAR:CHGPERIOD=NA&amp;VAR:FQLFORMULA=FMA_EVAL_EBITDA&amp;VAR:CURRENCY=NA&amp;VAR:P=NA&amp;VAR:V=7.43","9433&amp;VAR:null=.html"}</definedName>
    <definedName name="_258__FDSAUDITLINK__" localSheetId="1" hidden="1">{"fdsup://directions/FAT%20Viewer?VAR:PED=LTM&amp;VAR:AUDIT_MODE=SUMMARY&amp;VAR:PERIOD=FIXED&amp;VAR:AUDIT_ID=00000117&amp;VAR:DATE=20090102&amp;action=UPDATE&amp;creator=factset&amp;DOC_NAME=FAT:FMA_audit_SUMMARY.fat&amp;DISPLAY_STRING=Display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EBITDA&amp;VAR:CHGPERIOD=NA&amp;VAR:FQLFORMULA=FMA_EVAL_EBITDA&amp;VAR:CURRENCY=NA&amp;VAR:P=NA&amp;VAR:V=7.44","8296&amp;VAR:null=.html"}</definedName>
    <definedName name="_258__FDSAUDITLINK__" hidden="1">{"fdsup://directions/FAT%20Viewer?VAR:PED=LTM&amp;VAR:AUDIT_MODE=SUMMARY&amp;VAR:PERIOD=FIXED&amp;VAR:AUDIT_ID=00000117&amp;VAR:DATE=20090102&amp;action=UPDATE&amp;creator=factset&amp;DOC_NAME=FAT:FMA_audit_SUMMARY.fat&amp;DISPLAY_STRING=Display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EBITDA&amp;VAR:CHGPERIOD=NA&amp;VAR:FQLFORMULA=FMA_EVAL_EBITDA&amp;VAR:CURRENCY=NA&amp;VAR:P=NA&amp;VAR:V=7.44","8296&amp;VAR:null=.html"}</definedName>
    <definedName name="_259__FDSAUDITLINK__" localSheetId="1" hidden="1">{"fdsup://directions/FAT%20Viewer?VAR:PED=LTM&amp;VAR:AUDIT_MODE=SUMMARY&amp;VAR:PERIOD=FIXED&amp;VAR:AUDIT_ID=00000117&amp;VAR:DATE=20081231&amp;action=UPDATE&amp;creator=factset&amp;DOC_NAME=FAT:FMA_audit_SUMMARY.fat&amp;DISPLAY_STRING=Display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EBITDA&amp;VAR:CHGPERIOD=NA&amp;VAR:FQLFORMULA=FMA_EVAL_EBITDA&amp;VAR:CURRENCY=NA&amp;VAR:P=NA&amp;VAR:V=7.28","2370&amp;VAR:null=.html"}</definedName>
    <definedName name="_259__FDSAUDITLINK__" hidden="1">{"fdsup://directions/FAT%20Viewer?VAR:PED=LTM&amp;VAR:AUDIT_MODE=SUMMARY&amp;VAR:PERIOD=FIXED&amp;VAR:AUDIT_ID=00000117&amp;VAR:DATE=20081231&amp;action=UPDATE&amp;creator=factset&amp;DOC_NAME=FAT:FMA_audit_SUMMARY.fat&amp;DISPLAY_STRING=Display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EBITDA&amp;VAR:CHGPERIOD=NA&amp;VAR:FQLFORMULA=FMA_EVAL_EBITDA&amp;VAR:CURRENCY=NA&amp;VAR:P=NA&amp;VAR:V=7.28","2370&amp;VAR:null=.html"}</definedName>
    <definedName name="_26__FDSAUDITLINK__" localSheetId="1"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6"}</definedName>
    <definedName name="_26__FDSAUDITLINK__"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6"}</definedName>
    <definedName name="_260__FDSAUDITLINK__" localSheetId="1" hidden="1">{"fdsup://directions/FAT%20Viewer?VAR:PED=LTM&amp;VAR:AUDIT_MODE=SUMMARY&amp;VAR:PERIOD=FIXED&amp;VAR:AUDIT_ID=00000117&amp;VAR:DATE=20081230&amp;action=UPDATE&amp;creator=factset&amp;DOC_NAME=FAT:FMA_audit_SUMMARY.fat&amp;DISPLAY_STRING=Display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EBITDA&amp;VAR:CHGPERIOD=NA&amp;VAR:FQLFORMULA=FMA_EVAL_EBITDA&amp;VAR:CURRENCY=NA&amp;VAR:P=NA&amp;VAR:V=7.21","5440&amp;VAR:null=.html"}</definedName>
    <definedName name="_260__FDSAUDITLINK__" hidden="1">{"fdsup://directions/FAT%20Viewer?VAR:PED=LTM&amp;VAR:AUDIT_MODE=SUMMARY&amp;VAR:PERIOD=FIXED&amp;VAR:AUDIT_ID=00000117&amp;VAR:DATE=20081230&amp;action=UPDATE&amp;creator=factset&amp;DOC_NAME=FAT:FMA_audit_SUMMARY.fat&amp;DISPLAY_STRING=Display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EBITDA&amp;VAR:CHGPERIOD=NA&amp;VAR:FQLFORMULA=FMA_EVAL_EBITDA&amp;VAR:CURRENCY=NA&amp;VAR:P=NA&amp;VAR:V=7.21","5440&amp;VAR:null=.html"}</definedName>
    <definedName name="_261__FDSAUDITLINK__" localSheetId="1" hidden="1">{"fdsup://directions/FAT%20Viewer?VAR:PED=LTM&amp;VAR:AUDIT_MODE=SUMMARY&amp;VAR:PERIOD=FIXED&amp;VAR:AUDIT_ID=00000117&amp;VAR:DATE=20081229&amp;action=UPDATE&amp;creator=factset&amp;DOC_NAME=FAT:FMA_audit_SUMMARY.fat&amp;DISPLAY_STRING=Display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EBITDA&amp;VAR:CHGPERIOD=NA&amp;VAR:FQLFORMULA=FMA_EVAL_EBITDA&amp;VAR:CURRENCY=NA&amp;VAR:P=NA&amp;VAR:V=7.10","7926&amp;VAR:null=.html"}</definedName>
    <definedName name="_261__FDSAUDITLINK__" hidden="1">{"fdsup://directions/FAT%20Viewer?VAR:PED=LTM&amp;VAR:AUDIT_MODE=SUMMARY&amp;VAR:PERIOD=FIXED&amp;VAR:AUDIT_ID=00000117&amp;VAR:DATE=20081229&amp;action=UPDATE&amp;creator=factset&amp;DOC_NAME=FAT:FMA_audit_SUMMARY.fat&amp;DISPLAY_STRING=Display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EBITDA&amp;VAR:CHGPERIOD=NA&amp;VAR:FQLFORMULA=FMA_EVAL_EBITDA&amp;VAR:CURRENCY=NA&amp;VAR:P=NA&amp;VAR:V=7.10","7926&amp;VAR:null=.html"}</definedName>
    <definedName name="_262__FDSAUDITLINK__" localSheetId="1" hidden="1">{"fdsup://directions/FAT%20Viewer?VAR:PED=LTM&amp;VAR:AUDIT_MODE=SUMMARY&amp;VAR:PERIOD=FIXED&amp;VAR:AUDIT_ID=00000117&amp;VAR:DATE=20081226&amp;action=UPDATE&amp;creator=factset&amp;DOC_NAME=FAT:FMA_audit_SUMMARY.fat&amp;DISPLAY_STRING=Display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EBITDA&amp;VAR:CHGPERIOD=NA&amp;VAR:FQLFORMULA=FMA_EVAL_EBITDA&amp;VAR:CURRENCY=NA&amp;VAR:P=NA&amp;VAR:V=7.12","6862&amp;VAR:null=.html"}</definedName>
    <definedName name="_262__FDSAUDITLINK__" hidden="1">{"fdsup://directions/FAT%20Viewer?VAR:PED=LTM&amp;VAR:AUDIT_MODE=SUMMARY&amp;VAR:PERIOD=FIXED&amp;VAR:AUDIT_ID=00000117&amp;VAR:DATE=20081226&amp;action=UPDATE&amp;creator=factset&amp;DOC_NAME=FAT:FMA_audit_SUMMARY.fat&amp;DISPLAY_STRING=Display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EBITDA&amp;VAR:CHGPERIOD=NA&amp;VAR:FQLFORMULA=FMA_EVAL_EBITDA&amp;VAR:CURRENCY=NA&amp;VAR:P=NA&amp;VAR:V=7.12","6862&amp;VAR:null=.html"}</definedName>
    <definedName name="_263__FDSAUDITLINK__" localSheetId="1" hidden="1">{"fdsup://directions/FAT%20Viewer?VAR:PED=LTM&amp;VAR:AUDIT_MODE=SUMMARY&amp;VAR:PERIOD=FIXED&amp;VAR:AUDIT_ID=00000117&amp;VAR:DATE=20081224&amp;action=UPDATE&amp;creator=factset&amp;DOC_NAME=FAT:FMA_audit_SUMMARY.fat&amp;DISPLAY_STRING=Display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EBITDA&amp;VAR:CHGPERIOD=NA&amp;VAR:FQLFORMULA=FMA_EVAL_EBITDA&amp;VAR:CURRENCY=NA&amp;VAR:P=NA&amp;VAR:V=7.09","9734&amp;VAR:null=.html"}</definedName>
    <definedName name="_263__FDSAUDITLINK__" hidden="1">{"fdsup://directions/FAT%20Viewer?VAR:PED=LTM&amp;VAR:AUDIT_MODE=SUMMARY&amp;VAR:PERIOD=FIXED&amp;VAR:AUDIT_ID=00000117&amp;VAR:DATE=20081224&amp;action=UPDATE&amp;creator=factset&amp;DOC_NAME=FAT:FMA_audit_SUMMARY.fat&amp;DISPLAY_STRING=Display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EBITDA&amp;VAR:CHGPERIOD=NA&amp;VAR:FQLFORMULA=FMA_EVAL_EBITDA&amp;VAR:CURRENCY=NA&amp;VAR:P=NA&amp;VAR:V=7.09","9734&amp;VAR:null=.html"}</definedName>
    <definedName name="_264__FDSAUDITLINK__" localSheetId="1" hidden="1">{"fdsup://directions/FAT%20Viewer?VAR:PED=LTM&amp;VAR:AUDIT_MODE=SUMMARY&amp;VAR:PERIOD=FIXED&amp;VAR:AUDIT_ID=00000117&amp;VAR:DATE=20081223&amp;action=UPDATE&amp;creator=factset&amp;DOC_NAME=FAT:FMA_audit_SUMMARY.fat&amp;DISPLAY_STRING=Display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EBITDA&amp;VAR:CHGPERIOD=NA&amp;VAR:FQLFORMULA=FMA_EVAL_EBITDA&amp;VAR:CURRENCY=NA&amp;VAR:P=NA&amp;VAR:V=7.07","9828&amp;VAR:null=.html"}</definedName>
    <definedName name="_264__FDSAUDITLINK__" hidden="1">{"fdsup://directions/FAT%20Viewer?VAR:PED=LTM&amp;VAR:AUDIT_MODE=SUMMARY&amp;VAR:PERIOD=FIXED&amp;VAR:AUDIT_ID=00000117&amp;VAR:DATE=20081223&amp;action=UPDATE&amp;creator=factset&amp;DOC_NAME=FAT:FMA_audit_SUMMARY.fat&amp;DISPLAY_STRING=Display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EBITDA&amp;VAR:CHGPERIOD=NA&amp;VAR:FQLFORMULA=FMA_EVAL_EBITDA&amp;VAR:CURRENCY=NA&amp;VAR:P=NA&amp;VAR:V=7.07","9828&amp;VAR:null=.html"}</definedName>
    <definedName name="_265__FDSAUDITLINK__" localSheetId="1" hidden="1">{"fdsup://directions/FAT%20Viewer?VAR:PED=LTM&amp;VAR:AUDIT_MODE=SUMMARY&amp;VAR:PERIOD=FIXED&amp;VAR:AUDIT_ID=00000117&amp;VAR:DATE=20081222&amp;action=UPDATE&amp;creator=factset&amp;DOC_NAME=FAT:FMA_audit_SUMMARY.fat&amp;DISPLAY_STRING=Display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EBITDA&amp;VAR:CHGPERIOD=NA&amp;VAR:FQLFORMULA=FMA_EVAL_EBITDA&amp;VAR:CURRENCY=NA&amp;VAR:P=NA&amp;VAR:V=7.11","9664&amp;VAR:null=.html"}</definedName>
    <definedName name="_265__FDSAUDITLINK__" hidden="1">{"fdsup://directions/FAT%20Viewer?VAR:PED=LTM&amp;VAR:AUDIT_MODE=SUMMARY&amp;VAR:PERIOD=FIXED&amp;VAR:AUDIT_ID=00000117&amp;VAR:DATE=20081222&amp;action=UPDATE&amp;creator=factset&amp;DOC_NAME=FAT:FMA_audit_SUMMARY.fat&amp;DISPLAY_STRING=Display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EBITDA&amp;VAR:CHGPERIOD=NA&amp;VAR:FQLFORMULA=FMA_EVAL_EBITDA&amp;VAR:CURRENCY=NA&amp;VAR:P=NA&amp;VAR:V=7.11","9664&amp;VAR:null=.html"}</definedName>
    <definedName name="_266__FDSAUDITLINK__" localSheetId="1" hidden="1">{"fdsup://directions/FAT%20Viewer?VAR:PED=LTM&amp;VAR:AUDIT_MODE=SUMMARY&amp;VAR:PERIOD=FIXED&amp;VAR:AUDIT_ID=00000117&amp;VAR:DATE=20081219&amp;action=UPDATE&amp;creator=factset&amp;DOC_NAME=FAT:FMA_audit_SUMMARY.fat&amp;DISPLAY_STRING=Display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EBITDA&amp;VAR:CHGPERIOD=NA&amp;VAR:FQLFORMULA=FMA_EVAL_EBITDA&amp;VAR:CURRENCY=NA&amp;VAR:P=NA&amp;VAR:V=7.19","6628&amp;VAR:null=.html"}</definedName>
    <definedName name="_266__FDSAUDITLINK__" hidden="1">{"fdsup://directions/FAT%20Viewer?VAR:PED=LTM&amp;VAR:AUDIT_MODE=SUMMARY&amp;VAR:PERIOD=FIXED&amp;VAR:AUDIT_ID=00000117&amp;VAR:DATE=20081219&amp;action=UPDATE&amp;creator=factset&amp;DOC_NAME=FAT:FMA_audit_SUMMARY.fat&amp;DISPLAY_STRING=Display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EBITDA&amp;VAR:CHGPERIOD=NA&amp;VAR:FQLFORMULA=FMA_EVAL_EBITDA&amp;VAR:CURRENCY=NA&amp;VAR:P=NA&amp;VAR:V=7.19","6628&amp;VAR:null=.html"}</definedName>
    <definedName name="_267__FDSAUDITLINK__" localSheetId="1" hidden="1">{"fdsup://directions/FAT%20Viewer?VAR:PED=LTM&amp;VAR:AUDIT_MODE=SUMMARY&amp;VAR:PERIOD=FIXED&amp;VAR:AUDIT_ID=00000117&amp;VAR:DATE=20081218&amp;action=UPDATE&amp;creator=factset&amp;DOC_NAME=FAT:FMA_audit_SUMMARY.fat&amp;DISPLAY_STRING=Display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EBITDA&amp;VAR:CHGPERIOD=NA&amp;VAR:FQLFORMULA=FMA_EVAL_EBITDA&amp;VAR:CURRENCY=NA&amp;VAR:P=NA&amp;VAR:V=7.17","9317&amp;VAR:null=.html"}</definedName>
    <definedName name="_267__FDSAUDITLINK__" hidden="1">{"fdsup://directions/FAT%20Viewer?VAR:PED=LTM&amp;VAR:AUDIT_MODE=SUMMARY&amp;VAR:PERIOD=FIXED&amp;VAR:AUDIT_ID=00000117&amp;VAR:DATE=20081218&amp;action=UPDATE&amp;creator=factset&amp;DOC_NAME=FAT:FMA_audit_SUMMARY.fat&amp;DISPLAY_STRING=Display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EBITDA&amp;VAR:CHGPERIOD=NA&amp;VAR:FQLFORMULA=FMA_EVAL_EBITDA&amp;VAR:CURRENCY=NA&amp;VAR:P=NA&amp;VAR:V=7.17","9317&amp;VAR:null=.html"}</definedName>
    <definedName name="_268__FDSAUDITLINK__" localSheetId="1" hidden="1">{"fdsup://directions/FAT%20Viewer?VAR:PED=LTM&amp;VAR:AUDIT_MODE=SUMMARY&amp;VAR:PERIOD=FIXED&amp;VAR:AUDIT_ID=00000117&amp;VAR:DATE=20081217&amp;action=UPDATE&amp;creator=factset&amp;DOC_NAME=FAT:FMA_audit_SUMMARY.fat&amp;DISPLAY_STRING=Display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EBITDA&amp;VAR:CHGPERIOD=NA&amp;VAR:FQLFORMULA=FMA_EVAL_EBITDA&amp;VAR:CURRENCY=NA&amp;VAR:P=NA&amp;VAR:V=7.28","0331&amp;VAR:null=.html"}</definedName>
    <definedName name="_268__FDSAUDITLINK__" hidden="1">{"fdsup://directions/FAT%20Viewer?VAR:PED=LTM&amp;VAR:AUDIT_MODE=SUMMARY&amp;VAR:PERIOD=FIXED&amp;VAR:AUDIT_ID=00000117&amp;VAR:DATE=20081217&amp;action=UPDATE&amp;creator=factset&amp;DOC_NAME=FAT:FMA_audit_SUMMARY.fat&amp;DISPLAY_STRING=Display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EBITDA&amp;VAR:CHGPERIOD=NA&amp;VAR:FQLFORMULA=FMA_EVAL_EBITDA&amp;VAR:CURRENCY=NA&amp;VAR:P=NA&amp;VAR:V=7.28","0331&amp;VAR:null=.html"}</definedName>
    <definedName name="_269__FDSAUDITLINK__" localSheetId="1" hidden="1">{"fdsup://directions/FAT%20Viewer?VAR:PED=LTM&amp;VAR:AUDIT_MODE=SUMMARY&amp;VAR:PERIOD=FIXED&amp;VAR:AUDIT_ID=00000117&amp;VAR:DATE=20081216&amp;action=UPDATE&amp;creator=factset&amp;DOC_NAME=FAT:FMA_audit_SUMMARY.fat&amp;DISPLAY_STRING=Display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EBITDA&amp;VAR:CHGPERIOD=NA&amp;VAR:FQLFORMULA=FMA_EVAL_EBITDA&amp;VAR:CURRENCY=NA&amp;VAR:P=NA&amp;VAR:V=7.32","2193&amp;VAR:null=.html"}</definedName>
    <definedName name="_269__FDSAUDITLINK__" hidden="1">{"fdsup://directions/FAT%20Viewer?VAR:PED=LTM&amp;VAR:AUDIT_MODE=SUMMARY&amp;VAR:PERIOD=FIXED&amp;VAR:AUDIT_ID=00000117&amp;VAR:DATE=20081216&amp;action=UPDATE&amp;creator=factset&amp;DOC_NAME=FAT:FMA_audit_SUMMARY.fat&amp;DISPLAY_STRING=Display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EBITDA&amp;VAR:CHGPERIOD=NA&amp;VAR:FQLFORMULA=FMA_EVAL_EBITDA&amp;VAR:CURRENCY=NA&amp;VAR:P=NA&amp;VAR:V=7.32","2193&amp;VAR:null=.html"}</definedName>
    <definedName name="_27__FDSAUDITLINK__" localSheetId="1"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5"}</definedName>
    <definedName name="_27__FDSAUDITLINK__"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5"}</definedName>
    <definedName name="_270__FDSAUDITLINK__" localSheetId="1" hidden="1">{"fdsup://directions/FAT%20Viewer?VAR:PED=LTM&amp;VAR:AUDIT_MODE=SUMMARY&amp;VAR:PERIOD=FIXED&amp;VAR:AUDIT_ID=00000117&amp;VAR:DATE=20081215&amp;action=UPDATE&amp;creator=factset&amp;DOC_NAME=FAT:FMA_audit_SUMMARY.fat&amp;DISPLAY_STRING=Display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EBITDA&amp;VAR:CHGPERIOD=NA&amp;VAR:FQLFORMULA=FMA_EVAL_EBITDA&amp;VAR:CURRENCY=NA&amp;VAR:P=NA&amp;VAR:V=7.10","1474&amp;VAR:null=.html"}</definedName>
    <definedName name="_270__FDSAUDITLINK__" hidden="1">{"fdsup://directions/FAT%20Viewer?VAR:PED=LTM&amp;VAR:AUDIT_MODE=SUMMARY&amp;VAR:PERIOD=FIXED&amp;VAR:AUDIT_ID=00000117&amp;VAR:DATE=20081215&amp;action=UPDATE&amp;creator=factset&amp;DOC_NAME=FAT:FMA_audit_SUMMARY.fat&amp;DISPLAY_STRING=Display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EBITDA&amp;VAR:CHGPERIOD=NA&amp;VAR:FQLFORMULA=FMA_EVAL_EBITDA&amp;VAR:CURRENCY=NA&amp;VAR:P=NA&amp;VAR:V=7.10","1474&amp;VAR:null=.html"}</definedName>
    <definedName name="_271__FDSAUDITLINK__" localSheetId="1" hidden="1">{"fdsup://directions/FAT%20Viewer?VAR:PED=LTM&amp;VAR:AUDIT_MODE=SUMMARY&amp;VAR:PERIOD=FIXED&amp;VAR:AUDIT_ID=00000117&amp;VAR:DATE=20081212&amp;action=UPDATE&amp;creator=factset&amp;DOC_NAME=FAT:FMA_audit_SUMMARY.fat&amp;DISPLAY_STRING=Display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EBITDA&amp;VAR:CHGPERIOD=NA&amp;VAR:FQLFORMULA=FMA_EVAL_EBITDA&amp;VAR:CURRENCY=NA&amp;VAR:P=NA&amp;VAR:V=7.13","6164&amp;VAR:null=.html"}</definedName>
    <definedName name="_271__FDSAUDITLINK__" hidden="1">{"fdsup://directions/FAT%20Viewer?VAR:PED=LTM&amp;VAR:AUDIT_MODE=SUMMARY&amp;VAR:PERIOD=FIXED&amp;VAR:AUDIT_ID=00000117&amp;VAR:DATE=20081212&amp;action=UPDATE&amp;creator=factset&amp;DOC_NAME=FAT:FMA_audit_SUMMARY.fat&amp;DISPLAY_STRING=Display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EBITDA&amp;VAR:CHGPERIOD=NA&amp;VAR:FQLFORMULA=FMA_EVAL_EBITDA&amp;VAR:CURRENCY=NA&amp;VAR:P=NA&amp;VAR:V=7.13","6164&amp;VAR:null=.html"}</definedName>
    <definedName name="_272__FDSAUDITLINK__" localSheetId="1" hidden="1">{"fdsup://directions/FAT%20Viewer?VAR:PED=LTM&amp;VAR:AUDIT_MODE=SUMMARY&amp;VAR:PERIOD=FIXED&amp;VAR:AUDIT_ID=00000117&amp;VAR:DATE=20081211&amp;action=UPDATE&amp;creator=factset&amp;DOC_NAME=FAT:FMA_audit_SUMMARY.fat&amp;DISPLAY_STRING=Display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EBITDA&amp;VAR:CHGPERIOD=NA&amp;VAR:FQLFORMULA=FMA_EVAL_EBITDA&amp;VAR:CURRENCY=NA&amp;VAR:P=NA&amp;VAR:V=7.10","4216&amp;VAR:null=.html"}</definedName>
    <definedName name="_272__FDSAUDITLINK__" hidden="1">{"fdsup://directions/FAT%20Viewer?VAR:PED=LTM&amp;VAR:AUDIT_MODE=SUMMARY&amp;VAR:PERIOD=FIXED&amp;VAR:AUDIT_ID=00000117&amp;VAR:DATE=20081211&amp;action=UPDATE&amp;creator=factset&amp;DOC_NAME=FAT:FMA_audit_SUMMARY.fat&amp;DISPLAY_STRING=Display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EBITDA&amp;VAR:CHGPERIOD=NA&amp;VAR:FQLFORMULA=FMA_EVAL_EBITDA&amp;VAR:CURRENCY=NA&amp;VAR:P=NA&amp;VAR:V=7.10","4216&amp;VAR:null=.html"}</definedName>
    <definedName name="_273__FDSAUDITLINK__" localSheetId="1" hidden="1">{"fdsup://directions/FAT%20Viewer?VAR:PED=LTM&amp;VAR:AUDIT_MODE=SUMMARY&amp;VAR:PERIOD=FIXED&amp;VAR:AUDIT_ID=00000117&amp;VAR:DATE=20081210&amp;action=UPDATE&amp;creator=factset&amp;DOC_NAME=FAT:FMA_audit_SUMMARY.fat&amp;DISPLAY_STRING=Display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EBITDA&amp;VAR:CHGPERIOD=NA&amp;VAR:FQLFORMULA=FMA_EVAL_EBITDA&amp;VAR:CURRENCY=NA&amp;VAR:P=NA&amp;VAR:V=7.22","4638&amp;VAR:null=.html"}</definedName>
    <definedName name="_273__FDSAUDITLINK__" hidden="1">{"fdsup://directions/FAT%20Viewer?VAR:PED=LTM&amp;VAR:AUDIT_MODE=SUMMARY&amp;VAR:PERIOD=FIXED&amp;VAR:AUDIT_ID=00000117&amp;VAR:DATE=20081210&amp;action=UPDATE&amp;creator=factset&amp;DOC_NAME=FAT:FMA_audit_SUMMARY.fat&amp;DISPLAY_STRING=Display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EBITDA&amp;VAR:CHGPERIOD=NA&amp;VAR:FQLFORMULA=FMA_EVAL_EBITDA&amp;VAR:CURRENCY=NA&amp;VAR:P=NA&amp;VAR:V=7.22","4638&amp;VAR:null=.html"}</definedName>
    <definedName name="_274__FDSAUDITLINK__" localSheetId="1" hidden="1">{"fdsup://directions/FAT%20Viewer?VAR:PED=LTM&amp;VAR:AUDIT_MODE=SUMMARY&amp;VAR:PERIOD=FIXED&amp;VAR:AUDIT_ID=00000117&amp;VAR:DATE=20081209&amp;action=UPDATE&amp;creator=factset&amp;DOC_NAME=FAT:FMA_audit_SUMMARY.fat&amp;DISPLAY_STRING=Display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EBITDA&amp;VAR:CHGPERIOD=NA&amp;VAR:FQLFORMULA=FMA_EVAL_EBITDA&amp;VAR:CURRENCY=NA&amp;VAR:P=NA&amp;VAR:V=7.15","2705&amp;VAR:null=.html"}</definedName>
    <definedName name="_274__FDSAUDITLINK__" hidden="1">{"fdsup://directions/FAT%20Viewer?VAR:PED=LTM&amp;VAR:AUDIT_MODE=SUMMARY&amp;VAR:PERIOD=FIXED&amp;VAR:AUDIT_ID=00000117&amp;VAR:DATE=20081209&amp;action=UPDATE&amp;creator=factset&amp;DOC_NAME=FAT:FMA_audit_SUMMARY.fat&amp;DISPLAY_STRING=Display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EBITDA&amp;VAR:CHGPERIOD=NA&amp;VAR:FQLFORMULA=FMA_EVAL_EBITDA&amp;VAR:CURRENCY=NA&amp;VAR:P=NA&amp;VAR:V=7.15","2705&amp;VAR:null=.html"}</definedName>
    <definedName name="_275__FDSAUDITLINK__" localSheetId="1" hidden="1">{"fdsup://directions/FAT%20Viewer?VAR:PED=LTM&amp;VAR:AUDIT_MODE=SUMMARY&amp;VAR:PERIOD=FIXED&amp;VAR:AUDIT_ID=00000117&amp;VAR:DATE=20081208&amp;action=UPDATE&amp;creator=factset&amp;DOC_NAME=FAT:FMA_audit_SUMMARY.fat&amp;DISPLAY_STRING=Display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EBITDA&amp;VAR:CHGPERIOD=NA&amp;VAR:FQLFORMULA=FMA_EVAL_EBITDA&amp;VAR:CURRENCY=NA&amp;VAR:P=NA&amp;VAR:V=7.25","9010&amp;VAR:null=.html"}</definedName>
    <definedName name="_275__FDSAUDITLINK__" hidden="1">{"fdsup://directions/FAT%20Viewer?VAR:PED=LTM&amp;VAR:AUDIT_MODE=SUMMARY&amp;VAR:PERIOD=FIXED&amp;VAR:AUDIT_ID=00000117&amp;VAR:DATE=20081208&amp;action=UPDATE&amp;creator=factset&amp;DOC_NAME=FAT:FMA_audit_SUMMARY.fat&amp;DISPLAY_STRING=Display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EBITDA&amp;VAR:CHGPERIOD=NA&amp;VAR:FQLFORMULA=FMA_EVAL_EBITDA&amp;VAR:CURRENCY=NA&amp;VAR:P=NA&amp;VAR:V=7.25","9010&amp;VAR:null=.html"}</definedName>
    <definedName name="_276__FDSAUDITLINK__" localSheetId="1" hidden="1">{"fdsup://directions/FAT%20Viewer?VAR:PED=LTM&amp;VAR:AUDIT_MODE=SUMMARY&amp;VAR:PERIOD=FIXED&amp;VAR:AUDIT_ID=00000117&amp;VAR:DATE=20081205&amp;action=UPDATE&amp;creator=factset&amp;DOC_NAME=FAT:FMA_audit_SUMMARY.fat&amp;DISPLAY_STRING=Display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EBITDA&amp;VAR:CHGPERIOD=NA&amp;VAR:FQLFORMULA=FMA_EVAL_EBITDA&amp;VAR:CURRENCY=NA&amp;VAR:P=NA&amp;VAR:V=7.08","6474&amp;VAR:null=.html"}</definedName>
    <definedName name="_276__FDSAUDITLINK__" hidden="1">{"fdsup://directions/FAT%20Viewer?VAR:PED=LTM&amp;VAR:AUDIT_MODE=SUMMARY&amp;VAR:PERIOD=FIXED&amp;VAR:AUDIT_ID=00000117&amp;VAR:DATE=20081205&amp;action=UPDATE&amp;creator=factset&amp;DOC_NAME=FAT:FMA_audit_SUMMARY.fat&amp;DISPLAY_STRING=Display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EBITDA&amp;VAR:CHGPERIOD=NA&amp;VAR:FQLFORMULA=FMA_EVAL_EBITDA&amp;VAR:CURRENCY=NA&amp;VAR:P=NA&amp;VAR:V=7.08","6474&amp;VAR:null=.html"}</definedName>
    <definedName name="_277__FDSAUDITLINK__" localSheetId="1" hidden="1">{"fdsup://directions/FAT%20Viewer?VAR:PED=LTM&amp;VAR:AUDIT_MODE=SUMMARY&amp;VAR:PERIOD=FIXED&amp;VAR:AUDIT_ID=00000117&amp;VAR:DATE=20081204&amp;action=UPDATE&amp;creator=factset&amp;DOC_NAME=FAT:FMA_audit_SUMMARY.fat&amp;DISPLAY_STRING=Display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EBITDA&amp;VAR:CHGPERIOD=NA&amp;VAR:FQLFORMULA=FMA_EVAL_EBITDA&amp;VAR:CURRENCY=NA&amp;VAR:P=NA&amp;VAR:V=6.93","7816&amp;VAR:null=.html"}</definedName>
    <definedName name="_277__FDSAUDITLINK__" hidden="1">{"fdsup://directions/FAT%20Viewer?VAR:PED=LTM&amp;VAR:AUDIT_MODE=SUMMARY&amp;VAR:PERIOD=FIXED&amp;VAR:AUDIT_ID=00000117&amp;VAR:DATE=20081204&amp;action=UPDATE&amp;creator=factset&amp;DOC_NAME=FAT:FMA_audit_SUMMARY.fat&amp;DISPLAY_STRING=Display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EBITDA&amp;VAR:CHGPERIOD=NA&amp;VAR:FQLFORMULA=FMA_EVAL_EBITDA&amp;VAR:CURRENCY=NA&amp;VAR:P=NA&amp;VAR:V=6.93","7816&amp;VAR:null=.html"}</definedName>
    <definedName name="_278__FDSAUDITLINK__" localSheetId="1" hidden="1">{"fdsup://directions/FAT%20Viewer?VAR:PED=LTM&amp;VAR:AUDIT_MODE=SUMMARY&amp;VAR:PERIOD=FIXED&amp;VAR:AUDIT_ID=00000117&amp;VAR:DATE=20081203&amp;action=UPDATE&amp;creator=factset&amp;DOC_NAME=FAT:FMA_audit_SUMMARY.fat&amp;DISPLAY_STRING=Display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EBITDA&amp;VAR:CHGPERIOD=NA&amp;VAR:FQLFORMULA=FMA_EVAL_EBITDA&amp;VAR:CURRENCY=NA&amp;VAR:P=NA&amp;VAR:V=7.08","1915&amp;VAR:null=.html"}</definedName>
    <definedName name="_278__FDSAUDITLINK__" hidden="1">{"fdsup://directions/FAT%20Viewer?VAR:PED=LTM&amp;VAR:AUDIT_MODE=SUMMARY&amp;VAR:PERIOD=FIXED&amp;VAR:AUDIT_ID=00000117&amp;VAR:DATE=20081203&amp;action=UPDATE&amp;creator=factset&amp;DOC_NAME=FAT:FMA_audit_SUMMARY.fat&amp;DISPLAY_STRING=Display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EBITDA&amp;VAR:CHGPERIOD=NA&amp;VAR:FQLFORMULA=FMA_EVAL_EBITDA&amp;VAR:CURRENCY=NA&amp;VAR:P=NA&amp;VAR:V=7.08","1915&amp;VAR:null=.html"}</definedName>
    <definedName name="_279__FDSAUDITLINK__" localSheetId="1" hidden="1">{"fdsup://directions/FAT%20Viewer?VAR:PED=LTM&amp;VAR:AUDIT_MODE=SUMMARY&amp;VAR:PERIOD=FIXED&amp;VAR:AUDIT_ID=00000117&amp;VAR:DATE=20081202&amp;action=UPDATE&amp;creator=factset&amp;DOC_NAME=FAT:FMA_audit_SUMMARY.fat&amp;DISPLAY_STRING=Display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EBITDA&amp;VAR:CHGPERIOD=NA&amp;VAR:FQLFORMULA=FMA_EVAL_EBITDA&amp;VAR:CURRENCY=NA&amp;VAR:P=NA&amp;VAR:V=6.97","2576&amp;VAR:null=.html"}</definedName>
    <definedName name="_279__FDSAUDITLINK__" hidden="1">{"fdsup://directions/FAT%20Viewer?VAR:PED=LTM&amp;VAR:AUDIT_MODE=SUMMARY&amp;VAR:PERIOD=FIXED&amp;VAR:AUDIT_ID=00000117&amp;VAR:DATE=20081202&amp;action=UPDATE&amp;creator=factset&amp;DOC_NAME=FAT:FMA_audit_SUMMARY.fat&amp;DISPLAY_STRING=Display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EBITDA&amp;VAR:CHGPERIOD=NA&amp;VAR:FQLFORMULA=FMA_EVAL_EBITDA&amp;VAR:CURRENCY=NA&amp;VAR:P=NA&amp;VAR:V=6.97","2576&amp;VAR:null=.html"}</definedName>
    <definedName name="_28__FDSAUDITLINK__" localSheetId="1"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4"}</definedName>
    <definedName name="_28__FDSAUDITLINK__"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4"}</definedName>
    <definedName name="_280__FDSAUDITLINK__" localSheetId="1" hidden="1">{"fdsup://directions/FAT%20Viewer?VAR:PED=LTM&amp;VAR:AUDIT_MODE=SUMMARY&amp;VAR:PERIOD=FIXED&amp;VAR:AUDIT_ID=00000117&amp;VAR:DATE=20081201&amp;action=UPDATE&amp;creator=factset&amp;DOC_NAME=FAT:FMA_audit_SUMMARY.fat&amp;DISPLAY_STRING=Display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EBITDA&amp;VAR:CHGPERIOD=NA&amp;VAR:FQLFORMULA=FMA_EVAL_EBITDA&amp;VAR:CURRENCY=NA&amp;VAR:P=NA&amp;VAR:V=6.80","8823&amp;VAR:null=.html"}</definedName>
    <definedName name="_280__FDSAUDITLINK__" hidden="1">{"fdsup://directions/FAT%20Viewer?VAR:PED=LTM&amp;VAR:AUDIT_MODE=SUMMARY&amp;VAR:PERIOD=FIXED&amp;VAR:AUDIT_ID=00000117&amp;VAR:DATE=20081201&amp;action=UPDATE&amp;creator=factset&amp;DOC_NAME=FAT:FMA_audit_SUMMARY.fat&amp;DISPLAY_STRING=Display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EBITDA&amp;VAR:CHGPERIOD=NA&amp;VAR:FQLFORMULA=FMA_EVAL_EBITDA&amp;VAR:CURRENCY=NA&amp;VAR:P=NA&amp;VAR:V=6.80","8823&amp;VAR:null=.html"}</definedName>
    <definedName name="_281__FDSAUDITLINK__" localSheetId="1" hidden="1">{"fdsup://directions/FAT%20Viewer?VAR:PED=LTM&amp;VAR:AUDIT_MODE=SUMMARY&amp;VAR:PERIOD=FIXED&amp;VAR:AUDIT_ID=00000117&amp;VAR:DATE=20081128&amp;action=UPDATE&amp;creator=factset&amp;DOC_NAME=FAT:FMA_audit_SUMMARY.fat&amp;DISPLAY_STRING=Display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EBITDA&amp;VAR:CHGPERIOD=NA&amp;VAR:FQLFORMULA=FMA_EVAL_EBITDA&amp;VAR:CURRENCY=NA&amp;VAR:P=NA&amp;VAR:V=7.20","7023&amp;VAR:null=.html"}</definedName>
    <definedName name="_281__FDSAUDITLINK__" hidden="1">{"fdsup://directions/FAT%20Viewer?VAR:PED=LTM&amp;VAR:AUDIT_MODE=SUMMARY&amp;VAR:PERIOD=FIXED&amp;VAR:AUDIT_ID=00000117&amp;VAR:DATE=20081128&amp;action=UPDATE&amp;creator=factset&amp;DOC_NAME=FAT:FMA_audit_SUMMARY.fat&amp;DISPLAY_STRING=Display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EBITDA&amp;VAR:CHGPERIOD=NA&amp;VAR:FQLFORMULA=FMA_EVAL_EBITDA&amp;VAR:CURRENCY=NA&amp;VAR:P=NA&amp;VAR:V=7.20","7023&amp;VAR:null=.html"}</definedName>
    <definedName name="_282__FDSAUDITLINK__" localSheetId="1" hidden="1">{"fdsup://directions/FAT%20Viewer?VAR:PED=LTM&amp;VAR:AUDIT_MODE=SUMMARY&amp;VAR:PERIOD=FIXED&amp;VAR:AUDIT_ID=00000117&amp;VAR:DATE=20081126&amp;action=UPDATE&amp;creator=factset&amp;DOC_NAME=FAT:FMA_audit_SUMMARY.fat&amp;DISPLAY_STRING=Display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EBITDA&amp;VAR:CHGPERIOD=NA&amp;VAR:FQLFORMULA=FMA_EVAL_EBITDA&amp;VAR:CURRENCY=NA&amp;VAR:P=NA&amp;VAR:V=7.17","7764&amp;VAR:null=.html"}</definedName>
    <definedName name="_282__FDSAUDITLINK__" hidden="1">{"fdsup://directions/FAT%20Viewer?VAR:PED=LTM&amp;VAR:AUDIT_MODE=SUMMARY&amp;VAR:PERIOD=FIXED&amp;VAR:AUDIT_ID=00000117&amp;VAR:DATE=20081126&amp;action=UPDATE&amp;creator=factset&amp;DOC_NAME=FAT:FMA_audit_SUMMARY.fat&amp;DISPLAY_STRING=Display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EBITDA&amp;VAR:CHGPERIOD=NA&amp;VAR:FQLFORMULA=FMA_EVAL_EBITDA&amp;VAR:CURRENCY=NA&amp;VAR:P=NA&amp;VAR:V=7.17","7764&amp;VAR:null=.html"}</definedName>
    <definedName name="_283__FDSAUDITLINK__" localSheetId="1" hidden="1">{"fdsup://directions/FAT%20Viewer?VAR:PED=LTM&amp;VAR:AUDIT_MODE=SUMMARY&amp;VAR:PERIOD=FIXED&amp;VAR:AUDIT_ID=00000117&amp;VAR:DATE=20081125&amp;action=UPDATE&amp;creator=factset&amp;DOC_NAME=FAT:FMA_audit_SUMMARY.fat&amp;DISPLAY_STRING=Display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EBITDA&amp;VAR:CHGPERIOD=NA&amp;VAR:FQLFORMULA=FMA_EVAL_EBITDA&amp;VAR:CURRENCY=NA&amp;VAR:P=NA&amp;VAR:V=7.01","4723&amp;VAR:null=.html"}</definedName>
    <definedName name="_283__FDSAUDITLINK__" hidden="1">{"fdsup://directions/FAT%20Viewer?VAR:PED=LTM&amp;VAR:AUDIT_MODE=SUMMARY&amp;VAR:PERIOD=FIXED&amp;VAR:AUDIT_ID=00000117&amp;VAR:DATE=20081125&amp;action=UPDATE&amp;creator=factset&amp;DOC_NAME=FAT:FMA_audit_SUMMARY.fat&amp;DISPLAY_STRING=Display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EBITDA&amp;VAR:CHGPERIOD=NA&amp;VAR:FQLFORMULA=FMA_EVAL_EBITDA&amp;VAR:CURRENCY=NA&amp;VAR:P=NA&amp;VAR:V=7.01","4723&amp;VAR:null=.html"}</definedName>
    <definedName name="_284__FDSAUDITLINK__" localSheetId="1" hidden="1">{"fdsup://directions/FAT%20Viewer?VAR:PED=LTM&amp;VAR:AUDIT_MODE=SUMMARY&amp;VAR:PERIOD=FIXED&amp;VAR:AUDIT_ID=00000117&amp;VAR:DATE=20081124&amp;action=UPDATE&amp;creator=factset&amp;DOC_NAME=FAT:FMA_audit_SUMMARY.fat&amp;DISPLAY_STRING=Display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EBITDA&amp;VAR:CHGPERIOD=NA&amp;VAR:FQLFORMULA=FMA_EVAL_EBITDA&amp;VAR:CURRENCY=NA&amp;VAR:P=NA&amp;VAR:V=6.99","4796&amp;VAR:null=.html"}</definedName>
    <definedName name="_284__FDSAUDITLINK__" hidden="1">{"fdsup://directions/FAT%20Viewer?VAR:PED=LTM&amp;VAR:AUDIT_MODE=SUMMARY&amp;VAR:PERIOD=FIXED&amp;VAR:AUDIT_ID=00000117&amp;VAR:DATE=20081124&amp;action=UPDATE&amp;creator=factset&amp;DOC_NAME=FAT:FMA_audit_SUMMARY.fat&amp;DISPLAY_STRING=Display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EBITDA&amp;VAR:CHGPERIOD=NA&amp;VAR:FQLFORMULA=FMA_EVAL_EBITDA&amp;VAR:CURRENCY=NA&amp;VAR:P=NA&amp;VAR:V=6.99","4796&amp;VAR:null=.html"}</definedName>
    <definedName name="_285__FDSAUDITLINK__" localSheetId="1" hidden="1">{"fdsup://directions/FAT%20Viewer?VAR:PED=LTM&amp;VAR:AUDIT_MODE=SUMMARY&amp;VAR:PERIOD=FIXED&amp;VAR:AUDIT_ID=00000117&amp;VAR:DATE=20081121&amp;action=UPDATE&amp;creator=factset&amp;DOC_NAME=FAT:FMA_audit_SUMMARY.fat&amp;DISPLAY_STRING=Display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EBITDA&amp;VAR:CHGPERIOD=NA&amp;VAR:FQLFORMULA=FMA_EVAL_EBITDA&amp;VAR:CURRENCY=NA&amp;VAR:P=NA&amp;VAR:V=6.75","5921&amp;VAR:null=.html"}</definedName>
    <definedName name="_285__FDSAUDITLINK__" hidden="1">{"fdsup://directions/FAT%20Viewer?VAR:PED=LTM&amp;VAR:AUDIT_MODE=SUMMARY&amp;VAR:PERIOD=FIXED&amp;VAR:AUDIT_ID=00000117&amp;VAR:DATE=20081121&amp;action=UPDATE&amp;creator=factset&amp;DOC_NAME=FAT:FMA_audit_SUMMARY.fat&amp;DISPLAY_STRING=Display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EBITDA&amp;VAR:CHGPERIOD=NA&amp;VAR:FQLFORMULA=FMA_EVAL_EBITDA&amp;VAR:CURRENCY=NA&amp;VAR:P=NA&amp;VAR:V=6.75","5921&amp;VAR:null=.html"}</definedName>
    <definedName name="_286__FDSAUDITLINK__" localSheetId="1" hidden="1">{"fdsup://directions/FAT%20Viewer?VAR:PED=LTM&amp;VAR:AUDIT_MODE=SUMMARY&amp;VAR:PERIOD=FIXED&amp;VAR:AUDIT_ID=00000117&amp;VAR:DATE=20081120&amp;action=UPDATE&amp;creator=factset&amp;DOC_NAME=FAT:FMA_audit_SUMMARY.fat&amp;DISPLAY_STRING=Display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EBITDA&amp;VAR:CHGPERIOD=NA&amp;VAR:FQLFORMULA=FMA_EVAL_EBITDA&amp;VAR:CURRENCY=NA&amp;VAR:P=NA&amp;VAR:V=6.47","1843&amp;VAR:null=.html"}</definedName>
    <definedName name="_286__FDSAUDITLINK__" hidden="1">{"fdsup://directions/FAT%20Viewer?VAR:PED=LTM&amp;VAR:AUDIT_MODE=SUMMARY&amp;VAR:PERIOD=FIXED&amp;VAR:AUDIT_ID=00000117&amp;VAR:DATE=20081120&amp;action=UPDATE&amp;creator=factset&amp;DOC_NAME=FAT:FMA_audit_SUMMARY.fat&amp;DISPLAY_STRING=Display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EBITDA&amp;VAR:CHGPERIOD=NA&amp;VAR:FQLFORMULA=FMA_EVAL_EBITDA&amp;VAR:CURRENCY=NA&amp;VAR:P=NA&amp;VAR:V=6.47","1843&amp;VAR:null=.html"}</definedName>
    <definedName name="_287__FDSAUDITLINK__" localSheetId="1" hidden="1">{"fdsup://directions/FAT%20Viewer?VAR:PED=LTM&amp;VAR:AUDIT_MODE=SUMMARY&amp;VAR:PERIOD=FIXED&amp;VAR:AUDIT_ID=00000117&amp;VAR:DATE=20081119&amp;action=UPDATE&amp;creator=factset&amp;DOC_NAME=FAT:FMA_audit_SUMMARY.fat&amp;DISPLAY_STRING=Display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EBITDA&amp;VAR:CHGPERIOD=NA&amp;VAR:FQLFORMULA=FMA_EVAL_EBITDA&amp;VAR:CURRENCY=NA&amp;VAR:P=NA&amp;VAR:V=6.74","3967&amp;VAR:null=.html"}</definedName>
    <definedName name="_287__FDSAUDITLINK__" hidden="1">{"fdsup://directions/FAT%20Viewer?VAR:PED=LTM&amp;VAR:AUDIT_MODE=SUMMARY&amp;VAR:PERIOD=FIXED&amp;VAR:AUDIT_ID=00000117&amp;VAR:DATE=20081119&amp;action=UPDATE&amp;creator=factset&amp;DOC_NAME=FAT:FMA_audit_SUMMARY.fat&amp;DISPLAY_STRING=Display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EBITDA&amp;VAR:CHGPERIOD=NA&amp;VAR:FQLFORMULA=FMA_EVAL_EBITDA&amp;VAR:CURRENCY=NA&amp;VAR:P=NA&amp;VAR:V=6.74","3967&amp;VAR:null=.html"}</definedName>
    <definedName name="_288__FDSAUDITLINK__" localSheetId="1" hidden="1">{"fdsup://directions/FAT%20Viewer?VAR:PED=LTM&amp;VAR:AUDIT_MODE=SUMMARY&amp;VAR:PERIOD=FIXED&amp;VAR:AUDIT_ID=00000117&amp;VAR:DATE=20081118&amp;action=UPDATE&amp;creator=factset&amp;DOC_NAME=FAT:FMA_audit_SUMMARY.fat&amp;DISPLAY_STRING=Display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EBITDA&amp;VAR:CHGPERIOD=NA&amp;VAR:FQLFORMULA=FMA_EVAL_EBITDA&amp;VAR:CURRENCY=NA&amp;VAR:P=NA&amp;VAR:V=7.00","5261&amp;VAR:null=.html"}</definedName>
    <definedName name="_288__FDSAUDITLINK__" hidden="1">{"fdsup://directions/FAT%20Viewer?VAR:PED=LTM&amp;VAR:AUDIT_MODE=SUMMARY&amp;VAR:PERIOD=FIXED&amp;VAR:AUDIT_ID=00000117&amp;VAR:DATE=20081118&amp;action=UPDATE&amp;creator=factset&amp;DOC_NAME=FAT:FMA_audit_SUMMARY.fat&amp;DISPLAY_STRING=Display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EBITDA&amp;VAR:CHGPERIOD=NA&amp;VAR:FQLFORMULA=FMA_EVAL_EBITDA&amp;VAR:CURRENCY=NA&amp;VAR:P=NA&amp;VAR:V=7.00","5261&amp;VAR:null=.html"}</definedName>
    <definedName name="_289__FDSAUDITLINK__" localSheetId="1" hidden="1">{"fdsup://directions/FAT%20Viewer?VAR:PED=LTM&amp;VAR:AUDIT_MODE=SUMMARY&amp;VAR:PERIOD=FIXED&amp;VAR:AUDIT_ID=00000117&amp;VAR:DATE=20081117&amp;action=UPDATE&amp;creator=factset&amp;DOC_NAME=FAT:FMA_audit_SUMMARY.fat&amp;DISPLAY_STRING=Display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EBITDA&amp;VAR:CHGPERIOD=NA&amp;VAR:FQLFORMULA=FMA_EVAL_EBITDA&amp;VAR:CURRENCY=NA&amp;VAR:P=NA&amp;VAR:V=6.95","2053&amp;VAR:null=.html"}</definedName>
    <definedName name="_289__FDSAUDITLINK__" hidden="1">{"fdsup://directions/FAT%20Viewer?VAR:PED=LTM&amp;VAR:AUDIT_MODE=SUMMARY&amp;VAR:PERIOD=FIXED&amp;VAR:AUDIT_ID=00000117&amp;VAR:DATE=20081117&amp;action=UPDATE&amp;creator=factset&amp;DOC_NAME=FAT:FMA_audit_SUMMARY.fat&amp;DISPLAY_STRING=Display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EBITDA&amp;VAR:CHGPERIOD=NA&amp;VAR:FQLFORMULA=FMA_EVAL_EBITDA&amp;VAR:CURRENCY=NA&amp;VAR:P=NA&amp;VAR:V=6.95","2053&amp;VAR:null=.html"}</definedName>
    <definedName name="_29__FDSAUDITLINK__" localSheetId="1"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3"}</definedName>
    <definedName name="_29__FDSAUDITLINK__" hidden="1">{"fdsup://directions/FAT Viewer?action=UPDATE&amp;creator=factset&amp;DYN_ARGS=TRUE&amp;DOC_NAME=FAT:FQL_AUDITING_CLIENT_TEMPLATE.FAT&amp;display_string=Audit&amp;VAR:KEY=ROTYNYHABI&amp;VAR:QUERY=Q1NGX0VOVFJQUl9WQUwoQU5OLC0xMEFZLDBDWSk=&amp;WINDOW=FIRST_POPUP&amp;HEIGHT=450&amp;WIDTH=450&amp;STAR","T_MAXIMIZED=FALSE&amp;VAR:CALENDAR=US&amp;VAR:SYMBOL=IBM&amp;VAR:INDEX=3"}</definedName>
    <definedName name="_290__FDSAUDITLINK__" localSheetId="1" hidden="1">{"fdsup://directions/FAT%20Viewer?VAR:PED=LTM&amp;VAR:AUDIT_MODE=SUMMARY&amp;VAR:PERIOD=FIXED&amp;VAR:AUDIT_ID=00000117&amp;VAR:DATE=20081114&amp;action=UPDATE&amp;creator=factset&amp;DOC_NAME=FAT:FMA_audit_SUMMARY.fat&amp;DISPLAY_STRING=Display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EBITDA&amp;VAR:CHGPERIOD=NA&amp;VAR:FQLFORMULA=FMA_EVAL_EBITDA&amp;VAR:CURRENCY=NA&amp;VAR:P=NA&amp;VAR:V=7.05","5719&amp;VAR:null=.html"}</definedName>
    <definedName name="_290__FDSAUDITLINK__" hidden="1">{"fdsup://directions/FAT%20Viewer?VAR:PED=LTM&amp;VAR:AUDIT_MODE=SUMMARY&amp;VAR:PERIOD=FIXED&amp;VAR:AUDIT_ID=00000117&amp;VAR:DATE=20081114&amp;action=UPDATE&amp;creator=factset&amp;DOC_NAME=FAT:FMA_audit_SUMMARY.fat&amp;DISPLAY_STRING=Display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EBITDA&amp;VAR:CHGPERIOD=NA&amp;VAR:FQLFORMULA=FMA_EVAL_EBITDA&amp;VAR:CURRENCY=NA&amp;VAR:P=NA&amp;VAR:V=7.05","5719&amp;VAR:null=.html"}</definedName>
    <definedName name="_291__FDSAUDITLINK__" localSheetId="1" hidden="1">{"fdsup://directions/FAT%20Viewer?VAR:PED=LTM&amp;VAR:AUDIT_MODE=SUMMARY&amp;VAR:PERIOD=FIXED&amp;VAR:AUDIT_ID=00000117&amp;VAR:DATE=20081113&amp;action=UPDATE&amp;creator=factset&amp;DOC_NAME=FAT:FMA_audit_SUMMARY.fat&amp;DISPLAY_STRING=Display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EBITDA&amp;VAR:CHGPERIOD=NA&amp;VAR:FQLFORMULA=FMA_EVAL_EBITDA&amp;VAR:CURRENCY=NA&amp;VAR:P=NA&amp;VAR:V=7.26","7571&amp;VAR:null=.html"}</definedName>
    <definedName name="_291__FDSAUDITLINK__" hidden="1">{"fdsup://directions/FAT%20Viewer?VAR:PED=LTM&amp;VAR:AUDIT_MODE=SUMMARY&amp;VAR:PERIOD=FIXED&amp;VAR:AUDIT_ID=00000117&amp;VAR:DATE=20081113&amp;action=UPDATE&amp;creator=factset&amp;DOC_NAME=FAT:FMA_audit_SUMMARY.fat&amp;DISPLAY_STRING=Display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EBITDA&amp;VAR:CHGPERIOD=NA&amp;VAR:FQLFORMULA=FMA_EVAL_EBITDA&amp;VAR:CURRENCY=NA&amp;VAR:P=NA&amp;VAR:V=7.26","7571&amp;VAR:null=.html"}</definedName>
    <definedName name="_292__FDSAUDITLINK__" localSheetId="1" hidden="1">{"fdsup://directions/FAT%20Viewer?VAR:PED=LTM&amp;VAR:AUDIT_MODE=SUMMARY&amp;VAR:PERIOD=FIXED&amp;VAR:AUDIT_ID=00000117&amp;VAR:DATE=20081112&amp;action=UPDATE&amp;creator=factset&amp;DOC_NAME=FAT:FMA_audit_SUMMARY.fat&amp;DISPLAY_STRING=Display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EBITDA&amp;VAR:CHGPERIOD=NA&amp;VAR:FQLFORMULA=FMA_EVAL_EBITDA&amp;VAR:CURRENCY=NA&amp;VAR:P=NA&amp;VAR:V=7.04","9938&amp;VAR:null=.html"}</definedName>
    <definedName name="_292__FDSAUDITLINK__" hidden="1">{"fdsup://directions/FAT%20Viewer?VAR:PED=LTM&amp;VAR:AUDIT_MODE=SUMMARY&amp;VAR:PERIOD=FIXED&amp;VAR:AUDIT_ID=00000117&amp;VAR:DATE=20081112&amp;action=UPDATE&amp;creator=factset&amp;DOC_NAME=FAT:FMA_audit_SUMMARY.fat&amp;DISPLAY_STRING=Display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EBITDA&amp;VAR:CHGPERIOD=NA&amp;VAR:FQLFORMULA=FMA_EVAL_EBITDA&amp;VAR:CURRENCY=NA&amp;VAR:P=NA&amp;VAR:V=7.04","9938&amp;VAR:null=.html"}</definedName>
    <definedName name="_293__FDSAUDITLINK__" localSheetId="1" hidden="1">{"fdsup://directions/FAT%20Viewer?VAR:PED=LTM&amp;VAR:AUDIT_MODE=SUMMARY&amp;VAR:PERIOD=FIXED&amp;VAR:AUDIT_ID=00000117&amp;VAR:DATE=20081111&amp;action=UPDATE&amp;creator=factset&amp;DOC_NAME=FAT:FMA_audit_SUMMARY.fat&amp;DISPLAY_STRING=Display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EBITDA&amp;VAR:CHGPERIOD=NA&amp;VAR:FQLFORMULA=FMA_EVAL_EBITDA&amp;VAR:CURRENCY=NA&amp;VAR:P=NA&amp;VAR:V=7.30","5434&amp;VAR:null=.html"}</definedName>
    <definedName name="_293__FDSAUDITLINK__" hidden="1">{"fdsup://directions/FAT%20Viewer?VAR:PED=LTM&amp;VAR:AUDIT_MODE=SUMMARY&amp;VAR:PERIOD=FIXED&amp;VAR:AUDIT_ID=00000117&amp;VAR:DATE=20081111&amp;action=UPDATE&amp;creator=factset&amp;DOC_NAME=FAT:FMA_audit_SUMMARY.fat&amp;DISPLAY_STRING=Display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EBITDA&amp;VAR:CHGPERIOD=NA&amp;VAR:FQLFORMULA=FMA_EVAL_EBITDA&amp;VAR:CURRENCY=NA&amp;VAR:P=NA&amp;VAR:V=7.30","5434&amp;VAR:null=.html"}</definedName>
    <definedName name="_294__FDSAUDITLINK__" localSheetId="1" hidden="1">{"fdsup://directions/FAT%20Viewer?VAR:PED=LTM&amp;VAR:AUDIT_MODE=SUMMARY&amp;VAR:PERIOD=FIXED&amp;VAR:AUDIT_ID=00000117&amp;VAR:DATE=20081110&amp;action=UPDATE&amp;creator=factset&amp;DOC_NAME=FAT:FMA_audit_SUMMARY.fat&amp;DISPLAY_STRING=Display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EBITDA&amp;VAR:CHGPERIOD=NA&amp;VAR:FQLFORMULA=FMA_EVAL_EBITDA&amp;VAR:CURRENCY=NA&amp;VAR:P=NA&amp;VAR:V=7.41","3639&amp;VAR:null=.html"}</definedName>
    <definedName name="_294__FDSAUDITLINK__" hidden="1">{"fdsup://directions/FAT%20Viewer?VAR:PED=LTM&amp;VAR:AUDIT_MODE=SUMMARY&amp;VAR:PERIOD=FIXED&amp;VAR:AUDIT_ID=00000117&amp;VAR:DATE=20081110&amp;action=UPDATE&amp;creator=factset&amp;DOC_NAME=FAT:FMA_audit_SUMMARY.fat&amp;DISPLAY_STRING=Display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EBITDA&amp;VAR:CHGPERIOD=NA&amp;VAR:FQLFORMULA=FMA_EVAL_EBITDA&amp;VAR:CURRENCY=NA&amp;VAR:P=NA&amp;VAR:V=7.41","3639&amp;VAR:null=.html"}</definedName>
    <definedName name="_295__FDSAUDITLINK__" localSheetId="1" hidden="1">{"fdsup://directions/FAT%20Viewer?VAR:PED=LTM&amp;VAR:AUDIT_MODE=SUMMARY&amp;VAR:PERIOD=FIXED&amp;VAR:AUDIT_ID=00000117&amp;VAR:DATE=20081107&amp;action=UPDATE&amp;creator=factset&amp;DOC_NAME=FAT:FMA_audit_SUMMARY.fat&amp;DISPLAY_STRING=Display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EBITDA&amp;VAR:CHGPERIOD=NA&amp;VAR:FQLFORMULA=FMA_EVAL_EBITDA&amp;VAR:CURRENCY=NA&amp;VAR:P=NA&amp;VAR:V=7.47","0767&amp;VAR:null=.html"}</definedName>
    <definedName name="_295__FDSAUDITLINK__" hidden="1">{"fdsup://directions/FAT%20Viewer?VAR:PED=LTM&amp;VAR:AUDIT_MODE=SUMMARY&amp;VAR:PERIOD=FIXED&amp;VAR:AUDIT_ID=00000117&amp;VAR:DATE=20081107&amp;action=UPDATE&amp;creator=factset&amp;DOC_NAME=FAT:FMA_audit_SUMMARY.fat&amp;DISPLAY_STRING=Display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EBITDA&amp;VAR:CHGPERIOD=NA&amp;VAR:FQLFORMULA=FMA_EVAL_EBITDA&amp;VAR:CURRENCY=NA&amp;VAR:P=NA&amp;VAR:V=7.47","0767&amp;VAR:null=.html"}</definedName>
    <definedName name="_296__FDSAUDITLINK__" localSheetId="1" hidden="1">{"fdsup://directions/FAT%20Viewer?VAR:PED=LTM&amp;VAR:AUDIT_MODE=SUMMARY&amp;VAR:PERIOD=FIXED&amp;VAR:AUDIT_ID=00000117&amp;VAR:DATE=20081106&amp;action=UPDATE&amp;creator=factset&amp;DOC_NAME=FAT:FMA_audit_SUMMARY.fat&amp;DISPLAY_STRING=Display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EBITDA&amp;VAR:CHGPERIOD=NA&amp;VAR:FQLFORMULA=FMA_EVAL_EBITDA&amp;VAR:CURRENCY=NA&amp;VAR:P=NA&amp;VAR:V=7.32","0383&amp;VAR:null=.html"}</definedName>
    <definedName name="_296__FDSAUDITLINK__" hidden="1">{"fdsup://directions/FAT%20Viewer?VAR:PED=LTM&amp;VAR:AUDIT_MODE=SUMMARY&amp;VAR:PERIOD=FIXED&amp;VAR:AUDIT_ID=00000117&amp;VAR:DATE=20081106&amp;action=UPDATE&amp;creator=factset&amp;DOC_NAME=FAT:FMA_audit_SUMMARY.fat&amp;DISPLAY_STRING=Display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EBITDA&amp;VAR:CHGPERIOD=NA&amp;VAR:FQLFORMULA=FMA_EVAL_EBITDA&amp;VAR:CURRENCY=NA&amp;VAR:P=NA&amp;VAR:V=7.32","0383&amp;VAR:null=.html"}</definedName>
    <definedName name="_297__FDSAUDITLINK__" localSheetId="1" hidden="1">{"fdsup://directions/FAT%20Viewer?VAR:PED=LTM&amp;VAR:AUDIT_MODE=SUMMARY&amp;VAR:PERIOD=FIXED&amp;VAR:AUDIT_ID=00000117&amp;VAR:DATE=20081105&amp;action=UPDATE&amp;creator=factset&amp;DOC_NAME=FAT:FMA_audit_SUMMARY.fat&amp;DISPLAY_STRING=Display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EBITDA&amp;VAR:CHGPERIOD=NA&amp;VAR:FQLFORMULA=FMA_EVAL_EBITDA&amp;VAR:CURRENCY=NA&amp;VAR:P=NA&amp;VAR:V=7.57","8777&amp;VAR:null=.html"}</definedName>
    <definedName name="_297__FDSAUDITLINK__" hidden="1">{"fdsup://directions/FAT%20Viewer?VAR:PED=LTM&amp;VAR:AUDIT_MODE=SUMMARY&amp;VAR:PERIOD=FIXED&amp;VAR:AUDIT_ID=00000117&amp;VAR:DATE=20081105&amp;action=UPDATE&amp;creator=factset&amp;DOC_NAME=FAT:FMA_audit_SUMMARY.fat&amp;DISPLAY_STRING=Display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EBITDA&amp;VAR:CHGPERIOD=NA&amp;VAR:FQLFORMULA=FMA_EVAL_EBITDA&amp;VAR:CURRENCY=NA&amp;VAR:P=NA&amp;VAR:V=7.57","8777&amp;VAR:null=.html"}</definedName>
    <definedName name="_298__FDSAUDITLINK__" localSheetId="1" hidden="1">{"fdsup://directions/FAT%20Viewer?VAR:PED=LTM&amp;VAR:AUDIT_MODE=SUMMARY&amp;VAR:PERIOD=FIXED&amp;VAR:AUDIT_ID=00000117&amp;VAR:DATE=20081104&amp;action=UPDATE&amp;creator=factset&amp;DOC_NAME=FAT:FMA_audit_SUMMARY.fat&amp;DISPLAY_STRING=Display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EBITDA&amp;VAR:CHGPERIOD=NA&amp;VAR:FQLFORMULA=FMA_EVAL_EBITDA&amp;VAR:CURRENCY=NA&amp;VAR:P=NA&amp;VAR:V=7.85","3612&amp;VAR:null=.html"}</definedName>
    <definedName name="_298__FDSAUDITLINK__" hidden="1">{"fdsup://directions/FAT%20Viewer?VAR:PED=LTM&amp;VAR:AUDIT_MODE=SUMMARY&amp;VAR:PERIOD=FIXED&amp;VAR:AUDIT_ID=00000117&amp;VAR:DATE=20081104&amp;action=UPDATE&amp;creator=factset&amp;DOC_NAME=FAT:FMA_audit_SUMMARY.fat&amp;DISPLAY_STRING=Display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EBITDA&amp;VAR:CHGPERIOD=NA&amp;VAR:FQLFORMULA=FMA_EVAL_EBITDA&amp;VAR:CURRENCY=NA&amp;VAR:P=NA&amp;VAR:V=7.85","3612&amp;VAR:null=.html"}</definedName>
    <definedName name="_299__FDSAUDITLINK__" localSheetId="1" hidden="1">{"fdsup://directions/FAT%20Viewer?VAR:PED=LTM&amp;VAR:AUDIT_MODE=SUMMARY&amp;VAR:PERIOD=FIXED&amp;VAR:AUDIT_ID=00000117&amp;VAR:DATE=20081103&amp;action=UPDATE&amp;creator=factset&amp;DOC_NAME=FAT:FMA_audit_SUMMARY.fat&amp;DISPLAY_STRING=Display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EBITDA&amp;VAR:CHGPERIOD=NA&amp;VAR:FQLFORMULA=FMA_EVAL_EBITDA&amp;VAR:CURRENCY=NA&amp;VAR:P=NA&amp;VAR:V=7.64","0883&amp;VAR:null=.html"}</definedName>
    <definedName name="_299__FDSAUDITLINK__" hidden="1">{"fdsup://directions/FAT%20Viewer?VAR:PED=LTM&amp;VAR:AUDIT_MODE=SUMMARY&amp;VAR:PERIOD=FIXED&amp;VAR:AUDIT_ID=00000117&amp;VAR:DATE=20081103&amp;action=UPDATE&amp;creator=factset&amp;DOC_NAME=FAT:FMA_audit_SUMMARY.fat&amp;DISPLAY_STRING=Display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EBITDA&amp;VAR:CHGPERIOD=NA&amp;VAR:FQLFORMULA=FMA_EVAL_EBITDA&amp;VAR:CURRENCY=NA&amp;VAR:P=NA&amp;VAR:V=7.64","0883&amp;VAR:null=.html"}</definedName>
    <definedName name="_3__FDSAUDITLINK__" localSheetId="1" hidden="1">{"fdsup://Directions/FactSet Auditing Viewer?action=AUDIT_VALUE&amp;DB=129&amp;ID1=57308310&amp;VALUEID=02001&amp;SDATE=201102&amp;PERIODTYPE=QTR_STD&amp;SCFT=3&amp;window=popup_no_bar&amp;width=385&amp;height=120&amp;START_MAXIMIZED=FALSE&amp;creator=factset&amp;display_string=Audit"}</definedName>
    <definedName name="_3__FDSAUDITLINK__" hidden="1">{"fdsup://Directions/FactSet Auditing Viewer?action=AUDIT_VALUE&amp;DB=129&amp;ID1=57308310&amp;VALUEID=02001&amp;SDATE=201102&amp;PERIODTYPE=QTR_STD&amp;SCFT=3&amp;window=popup_no_bar&amp;width=385&amp;height=120&amp;START_MAXIMIZED=FALSE&amp;creator=factset&amp;display_string=Audit"}</definedName>
    <definedName name="_30__FDSAUDITLINK__" localSheetId="1" hidden="1">{"fdsup://directions/FAT%20Viewer?VAR:PED=LTM&amp;VAR:AUDIT_MODE=SUMMARY&amp;VAR:PERIOD=FIXED&amp;VAR:AUDIT_ID=00000117&amp;VAR:DATE=20091127&amp;action=UPDATE&amp;creator=factset&amp;DOC_NAME=FAT:FMA_audit_SUMMARY.fat&amp;DISPLAY_STRING=Display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EBITDA&amp;VAR:CHGPERIOD=NA&amp;VAR:FQLFORMULA=FMA_EVAL_EBITDA&amp;VAR:CURRENCY=NA&amp;VAR:P=NA&amp;VAR:V=11.8","45508&amp;VAR:null=.html"}</definedName>
    <definedName name="_30__FDSAUDITLINK__" hidden="1">{"fdsup://directions/FAT%20Viewer?VAR:PED=LTM&amp;VAR:AUDIT_MODE=SUMMARY&amp;VAR:PERIOD=FIXED&amp;VAR:AUDIT_ID=00000117&amp;VAR:DATE=20091127&amp;action=UPDATE&amp;creator=factset&amp;DOC_NAME=FAT:FMA_audit_SUMMARY.fat&amp;DISPLAY_STRING=Display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EBITDA&amp;VAR:CHGPERIOD=NA&amp;VAR:FQLFORMULA=FMA_EVAL_EBITDA&amp;VAR:CURRENCY=NA&amp;VAR:P=NA&amp;VAR:V=11.8","45508&amp;VAR:null=.html"}</definedName>
    <definedName name="_300__FDSAUDITLINK__" localSheetId="1" hidden="1">{"fdsup://directions/FAT%20Viewer?VAR:PED=LTM&amp;VAR:AUDIT_MODE=SUMMARY&amp;VAR:PERIOD=FIXED&amp;VAR:AUDIT_ID=00000117&amp;VAR:DATE=20081031&amp;action=UPDATE&amp;creator=factset&amp;DOC_NAME=FAT:FMA_audit_SUMMARY.fat&amp;DISPLAY_STRING=Display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EBITDA&amp;VAR:CHGPERIOD=NA&amp;VAR:FQLFORMULA=FMA_EVAL_EBITDA&amp;VAR:CURRENCY=NA&amp;VAR:P=NA&amp;VAR:V=7.66","3852&amp;VAR:null=.html"}</definedName>
    <definedName name="_300__FDSAUDITLINK__" hidden="1">{"fdsup://directions/FAT%20Viewer?VAR:PED=LTM&amp;VAR:AUDIT_MODE=SUMMARY&amp;VAR:PERIOD=FIXED&amp;VAR:AUDIT_ID=00000117&amp;VAR:DATE=20081031&amp;action=UPDATE&amp;creator=factset&amp;DOC_NAME=FAT:FMA_audit_SUMMARY.fat&amp;DISPLAY_STRING=Display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EBITDA&amp;VAR:CHGPERIOD=NA&amp;VAR:FQLFORMULA=FMA_EVAL_EBITDA&amp;VAR:CURRENCY=NA&amp;VAR:P=NA&amp;VAR:V=7.66","3852&amp;VAR:null=.html"}</definedName>
    <definedName name="_301__FDSAUDITLINK__" localSheetId="1" hidden="1">{"fdsup://directions/FAT%20Viewer?VAR:PED=LTM&amp;VAR:AUDIT_MODE=SUMMARY&amp;VAR:PERIOD=FIXED&amp;VAR:AUDIT_ID=00000117&amp;VAR:DATE=20081030&amp;action=UPDATE&amp;creator=factset&amp;DOC_NAME=FAT:FMA_audit_SUMMARY.fat&amp;DISPLAY_STRING=Display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EBITDA&amp;VAR:CHGPERIOD=NA&amp;VAR:FQLFORMULA=FMA_EVAL_EBITDA&amp;VAR:CURRENCY=NA&amp;VAR:P=NA&amp;VAR:V=7.60","7376&amp;VAR:null=.html"}</definedName>
    <definedName name="_301__FDSAUDITLINK__" hidden="1">{"fdsup://directions/FAT%20Viewer?VAR:PED=LTM&amp;VAR:AUDIT_MODE=SUMMARY&amp;VAR:PERIOD=FIXED&amp;VAR:AUDIT_ID=00000117&amp;VAR:DATE=20081030&amp;action=UPDATE&amp;creator=factset&amp;DOC_NAME=FAT:FMA_audit_SUMMARY.fat&amp;DISPLAY_STRING=Display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EBITDA&amp;VAR:CHGPERIOD=NA&amp;VAR:FQLFORMULA=FMA_EVAL_EBITDA&amp;VAR:CURRENCY=NA&amp;VAR:P=NA&amp;VAR:V=7.60","7376&amp;VAR:null=.html"}</definedName>
    <definedName name="_302__FDSAUDITLINK__" localSheetId="1" hidden="1">{"fdsup://directions/FAT%20Viewer?VAR:PED=LTM&amp;VAR:AUDIT_MODE=SUMMARY&amp;VAR:PERIOD=FIXED&amp;VAR:AUDIT_ID=00000117&amp;VAR:DATE=20081029&amp;action=UPDATE&amp;creator=factset&amp;DOC_NAME=FAT:FMA_audit_SUMMARY.fat&amp;DISPLAY_STRING=Display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EBITDA&amp;VAR:CHGPERIOD=NA&amp;VAR:FQLFORMULA=FMA_EVAL_EBITDA&amp;VAR:CURRENCY=NA&amp;VAR:P=NA&amp;VAR:V=7.45","4189&amp;VAR:null=.html"}</definedName>
    <definedName name="_302__FDSAUDITLINK__" hidden="1">{"fdsup://directions/FAT%20Viewer?VAR:PED=LTM&amp;VAR:AUDIT_MODE=SUMMARY&amp;VAR:PERIOD=FIXED&amp;VAR:AUDIT_ID=00000117&amp;VAR:DATE=20081029&amp;action=UPDATE&amp;creator=factset&amp;DOC_NAME=FAT:FMA_audit_SUMMARY.fat&amp;DISPLAY_STRING=Display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EBITDA&amp;VAR:CHGPERIOD=NA&amp;VAR:FQLFORMULA=FMA_EVAL_EBITDA&amp;VAR:CURRENCY=NA&amp;VAR:P=NA&amp;VAR:V=7.45","4189&amp;VAR:null=.html"}</definedName>
    <definedName name="_303__FDSAUDITLINK__" localSheetId="1" hidden="1">{"fdsup://directions/FAT%20Viewer?VAR:PED=LTM&amp;VAR:AUDIT_MODE=SUMMARY&amp;VAR:PERIOD=FIXED&amp;VAR:AUDIT_ID=00000117&amp;VAR:DATE=20081028&amp;action=UPDATE&amp;creator=factset&amp;DOC_NAME=FAT:FMA_audit_SUMMARY.fat&amp;DISPLAY_STRING=Display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EBITDA&amp;VAR:CHGPERIOD=NA&amp;VAR:FQLFORMULA=FMA_EVAL_EBITDA&amp;VAR:CURRENCY=NA&amp;VAR:P=NA&amp;VAR:V=7.49","5434&amp;VAR:null=.html"}</definedName>
    <definedName name="_303__FDSAUDITLINK__" hidden="1">{"fdsup://directions/FAT%20Viewer?VAR:PED=LTM&amp;VAR:AUDIT_MODE=SUMMARY&amp;VAR:PERIOD=FIXED&amp;VAR:AUDIT_ID=00000117&amp;VAR:DATE=20081028&amp;action=UPDATE&amp;creator=factset&amp;DOC_NAME=FAT:FMA_audit_SUMMARY.fat&amp;DISPLAY_STRING=Display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EBITDA&amp;VAR:CHGPERIOD=NA&amp;VAR:FQLFORMULA=FMA_EVAL_EBITDA&amp;VAR:CURRENCY=NA&amp;VAR:P=NA&amp;VAR:V=7.49","5434&amp;VAR:null=.html"}</definedName>
    <definedName name="_304__FDSAUDITLINK__" localSheetId="1" hidden="1">{"fdsup://directions/FAT%20Viewer?VAR:PED=LTM&amp;VAR:AUDIT_MODE=SUMMARY&amp;VAR:PERIOD=FIXED&amp;VAR:AUDIT_ID=00000117&amp;VAR:DATE=20081027&amp;action=UPDATE&amp;creator=factset&amp;DOC_NAME=FAT:FMA_audit_SUMMARY.fat&amp;DISPLAY_STRING=Display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EBITDA&amp;VAR:CHGPERIOD=NA&amp;VAR:FQLFORMULA=FMA_EVAL_EBITDA&amp;VAR:CURRENCY=NA&amp;VAR:P=NA&amp;VAR:V=6.99","7784&amp;VAR:null=.html"}</definedName>
    <definedName name="_304__FDSAUDITLINK__" hidden="1">{"fdsup://directions/FAT%20Viewer?VAR:PED=LTM&amp;VAR:AUDIT_MODE=SUMMARY&amp;VAR:PERIOD=FIXED&amp;VAR:AUDIT_ID=00000117&amp;VAR:DATE=20081027&amp;action=UPDATE&amp;creator=factset&amp;DOC_NAME=FAT:FMA_audit_SUMMARY.fat&amp;DISPLAY_STRING=Display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EBITDA&amp;VAR:CHGPERIOD=NA&amp;VAR:FQLFORMULA=FMA_EVAL_EBITDA&amp;VAR:CURRENCY=NA&amp;VAR:P=NA&amp;VAR:V=6.99","7784&amp;VAR:null=.html"}</definedName>
    <definedName name="_305__FDSAUDITLINK__" localSheetId="1" hidden="1">{"fdsup://directions/FAT%20Viewer?VAR:PED=LTM&amp;VAR:AUDIT_MODE=SUMMARY&amp;VAR:PERIOD=FIXED&amp;VAR:AUDIT_ID=00000117&amp;VAR:DATE=20081024&amp;action=UPDATE&amp;creator=factset&amp;DOC_NAME=FAT:FMA_audit_SUMMARY.fat&amp;DISPLAY_STRING=Display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EBITDA&amp;VAR:CHGPERIOD=NA&amp;VAR:FQLFORMULA=FMA_EVAL_EBITDA&amp;VAR:CURRENCY=NA&amp;VAR:P=NA&amp;VAR:V=7.14","8851&amp;VAR:null=.html"}</definedName>
    <definedName name="_305__FDSAUDITLINK__" hidden="1">{"fdsup://directions/FAT%20Viewer?VAR:PED=LTM&amp;VAR:AUDIT_MODE=SUMMARY&amp;VAR:PERIOD=FIXED&amp;VAR:AUDIT_ID=00000117&amp;VAR:DATE=20081024&amp;action=UPDATE&amp;creator=factset&amp;DOC_NAME=FAT:FMA_audit_SUMMARY.fat&amp;DISPLAY_STRING=Display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EBITDA&amp;VAR:CHGPERIOD=NA&amp;VAR:FQLFORMULA=FMA_EVAL_EBITDA&amp;VAR:CURRENCY=NA&amp;VAR:P=NA&amp;VAR:V=7.14","8851&amp;VAR:null=.html"}</definedName>
    <definedName name="_306__FDSAUDITLINK__" localSheetId="1" hidden="1">{"fdsup://directions/FAT%20Viewer?VAR:PED=LTM&amp;VAR:AUDIT_MODE=SUMMARY&amp;VAR:PERIOD=FIXED&amp;VAR:AUDIT_ID=00000117&amp;VAR:DATE=20081023&amp;action=UPDATE&amp;creator=factset&amp;DOC_NAME=FAT:FMA_audit_SUMMARY.fat&amp;DISPLAY_STRING=Display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EBITDA&amp;VAR:CHGPERIOD=NA&amp;VAR:FQLFORMULA=FMA_EVAL_EBITDA&amp;VAR:CURRENCY=NA&amp;VAR:P=NA&amp;VAR:V=7.32","1804&amp;VAR:null=.html"}</definedName>
    <definedName name="_306__FDSAUDITLINK__" hidden="1">{"fdsup://directions/FAT%20Viewer?VAR:PED=LTM&amp;VAR:AUDIT_MODE=SUMMARY&amp;VAR:PERIOD=FIXED&amp;VAR:AUDIT_ID=00000117&amp;VAR:DATE=20081023&amp;action=UPDATE&amp;creator=factset&amp;DOC_NAME=FAT:FMA_audit_SUMMARY.fat&amp;DISPLAY_STRING=Display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EBITDA&amp;VAR:CHGPERIOD=NA&amp;VAR:FQLFORMULA=FMA_EVAL_EBITDA&amp;VAR:CURRENCY=NA&amp;VAR:P=NA&amp;VAR:V=7.32","1804&amp;VAR:null=.html"}</definedName>
    <definedName name="_307__FDSAUDITLINK__" localSheetId="1" hidden="1">{"fdsup://directions/FAT%20Viewer?VAR:PED=LTM&amp;VAR:AUDIT_MODE=SUMMARY&amp;VAR:PERIOD=FIXED&amp;VAR:AUDIT_ID=00000117&amp;VAR:DATE=20081022&amp;action=UPDATE&amp;creator=factset&amp;DOC_NAME=FAT:FMA_audit_SUMMARY.fat&amp;DISPLAY_STRING=Display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EBITDA&amp;VAR:CHGPERIOD=NA&amp;VAR:FQLFORMULA=FMA_EVAL_EBITDA&amp;VAR:CURRENCY=NA&amp;VAR:P=NA&amp;VAR:V=7.26","6466&amp;VAR:null=.html"}</definedName>
    <definedName name="_307__FDSAUDITLINK__" hidden="1">{"fdsup://directions/FAT%20Viewer?VAR:PED=LTM&amp;VAR:AUDIT_MODE=SUMMARY&amp;VAR:PERIOD=FIXED&amp;VAR:AUDIT_ID=00000117&amp;VAR:DATE=20081022&amp;action=UPDATE&amp;creator=factset&amp;DOC_NAME=FAT:FMA_audit_SUMMARY.fat&amp;DISPLAY_STRING=Display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EBITDA&amp;VAR:CHGPERIOD=NA&amp;VAR:FQLFORMULA=FMA_EVAL_EBITDA&amp;VAR:CURRENCY=NA&amp;VAR:P=NA&amp;VAR:V=7.26","6466&amp;VAR:null=.html"}</definedName>
    <definedName name="_308__FDSAUDITLINK__" localSheetId="1" hidden="1">{"fdsup://directions/FAT%20Viewer?VAR:PED=LTM&amp;VAR:AUDIT_MODE=SUMMARY&amp;VAR:PERIOD=FIXED&amp;VAR:AUDIT_ID=00000117&amp;VAR:DATE=20081021&amp;action=UPDATE&amp;creator=factset&amp;DOC_NAME=FAT:FMA_audit_SUMMARY.fat&amp;DISPLAY_STRING=Display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EBITDA&amp;VAR:CHGPERIOD=NA&amp;VAR:FQLFORMULA=FMA_EVAL_EBITDA&amp;VAR:CURRENCY=NA&amp;VAR:P=NA&amp;VAR:V=7.56","8397&amp;VAR:null=.html"}</definedName>
    <definedName name="_308__FDSAUDITLINK__" hidden="1">{"fdsup://directions/FAT%20Viewer?VAR:PED=LTM&amp;VAR:AUDIT_MODE=SUMMARY&amp;VAR:PERIOD=FIXED&amp;VAR:AUDIT_ID=00000117&amp;VAR:DATE=20081021&amp;action=UPDATE&amp;creator=factset&amp;DOC_NAME=FAT:FMA_audit_SUMMARY.fat&amp;DISPLAY_STRING=Display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EBITDA&amp;VAR:CHGPERIOD=NA&amp;VAR:FQLFORMULA=FMA_EVAL_EBITDA&amp;VAR:CURRENCY=NA&amp;VAR:P=NA&amp;VAR:V=7.56","8397&amp;VAR:null=.html"}</definedName>
    <definedName name="_309__FDSAUDITLINK__" localSheetId="1" hidden="1">{"fdsup://directions/FAT%20Viewer?VAR:PED=LTM&amp;VAR:AUDIT_MODE=SUMMARY&amp;VAR:PERIOD=FIXED&amp;VAR:AUDIT_ID=00000117&amp;VAR:DATE=20081020&amp;action=UPDATE&amp;creator=factset&amp;DOC_NAME=FAT:FMA_audit_SUMMARY.fat&amp;DISPLAY_STRING=Display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EBITDA&amp;VAR:CHGPERIOD=NA&amp;VAR:FQLFORMULA=FMA_EVAL_EBITDA&amp;VAR:CURRENCY=NA&amp;VAR:P=NA&amp;VAR:V=7.74","6517&amp;VAR:null=.html"}</definedName>
    <definedName name="_309__FDSAUDITLINK__" hidden="1">{"fdsup://directions/FAT%20Viewer?VAR:PED=LTM&amp;VAR:AUDIT_MODE=SUMMARY&amp;VAR:PERIOD=FIXED&amp;VAR:AUDIT_ID=00000117&amp;VAR:DATE=20081020&amp;action=UPDATE&amp;creator=factset&amp;DOC_NAME=FAT:FMA_audit_SUMMARY.fat&amp;DISPLAY_STRING=Display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EBITDA&amp;VAR:CHGPERIOD=NA&amp;VAR:FQLFORMULA=FMA_EVAL_EBITDA&amp;VAR:CURRENCY=NA&amp;VAR:P=NA&amp;VAR:V=7.74","6517&amp;VAR:null=.html"}</definedName>
    <definedName name="_31__FDSAUDITLINK__" localSheetId="1" hidden="1">{"fdsup://directions/FAT%20Viewer?VAR:PED=LTM&amp;VAR:AUDIT_MODE=SUMMARY&amp;VAR:PERIOD=FIXED&amp;VAR:AUDIT_ID=00000117&amp;VAR:DATE=20091125&amp;action=UPDATE&amp;creator=factset&amp;DOC_NAME=FAT:FMA_audit_SUMMARY.fat&amp;DISPLAY_STRING=Display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EBITDA&amp;VAR:CHGPERIOD=NA&amp;VAR:FQLFORMULA=FMA_EVAL_EBITDA&amp;VAR:CURRENCY=NA&amp;VAR:P=NA&amp;VAR:V=11.9","95954&amp;VAR:null=.html"}</definedName>
    <definedName name="_31__FDSAUDITLINK__" hidden="1">{"fdsup://directions/FAT%20Viewer?VAR:PED=LTM&amp;VAR:AUDIT_MODE=SUMMARY&amp;VAR:PERIOD=FIXED&amp;VAR:AUDIT_ID=00000117&amp;VAR:DATE=20091125&amp;action=UPDATE&amp;creator=factset&amp;DOC_NAME=FAT:FMA_audit_SUMMARY.fat&amp;DISPLAY_STRING=Display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EBITDA&amp;VAR:CHGPERIOD=NA&amp;VAR:FQLFORMULA=FMA_EVAL_EBITDA&amp;VAR:CURRENCY=NA&amp;VAR:P=NA&amp;VAR:V=11.9","95954&amp;VAR:null=.html"}</definedName>
    <definedName name="_310__FDSAUDITLINK__" localSheetId="1" hidden="1">{"fdsup://directions/FAT%20Viewer?VAR:PED=LTM&amp;VAR:AUDIT_MODE=SUMMARY&amp;VAR:PERIOD=FIXED&amp;VAR:AUDIT_ID=00000117&amp;VAR:DATE=20081017&amp;action=UPDATE&amp;creator=factset&amp;DOC_NAME=FAT:FMA_audit_SUMMARY.fat&amp;DISPLAY_STRING=Display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EBITDA&amp;VAR:CHGPERIOD=NA&amp;VAR:FQLFORMULA=FMA_EVAL_EBITDA&amp;VAR:CURRENCY=NA&amp;VAR:P=NA&amp;VAR:V=7.49","1944&amp;VAR:null=.html"}</definedName>
    <definedName name="_310__FDSAUDITLINK__" hidden="1">{"fdsup://directions/FAT%20Viewer?VAR:PED=LTM&amp;VAR:AUDIT_MODE=SUMMARY&amp;VAR:PERIOD=FIXED&amp;VAR:AUDIT_ID=00000117&amp;VAR:DATE=20081017&amp;action=UPDATE&amp;creator=factset&amp;DOC_NAME=FAT:FMA_audit_SUMMARY.fat&amp;DISPLAY_STRING=Display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EBITDA&amp;VAR:CHGPERIOD=NA&amp;VAR:FQLFORMULA=FMA_EVAL_EBITDA&amp;VAR:CURRENCY=NA&amp;VAR:P=NA&amp;VAR:V=7.49","1944&amp;VAR:null=.html"}</definedName>
    <definedName name="_311__FDSAUDITLINK__" localSheetId="1" hidden="1">{"fdsup://directions/FAT%20Viewer?VAR:PED=LTM&amp;VAR:AUDIT_MODE=SUMMARY&amp;VAR:PERIOD=FIXED&amp;VAR:AUDIT_ID=00000117&amp;VAR:DATE=20081016&amp;action=UPDATE&amp;creator=factset&amp;DOC_NAME=FAT:FMA_audit_SUMMARY.fat&amp;DISPLAY_STRING=Display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EBITDA&amp;VAR:CHGPERIOD=NA&amp;VAR:FQLFORMULA=FMA_EVAL_EBITDA&amp;VAR:CURRENCY=NA&amp;VAR:P=NA&amp;VAR:V=7.51","0744&amp;VAR:null=.html"}</definedName>
    <definedName name="_311__FDSAUDITLINK__" hidden="1">{"fdsup://directions/FAT%20Viewer?VAR:PED=LTM&amp;VAR:AUDIT_MODE=SUMMARY&amp;VAR:PERIOD=FIXED&amp;VAR:AUDIT_ID=00000117&amp;VAR:DATE=20081016&amp;action=UPDATE&amp;creator=factset&amp;DOC_NAME=FAT:FMA_audit_SUMMARY.fat&amp;DISPLAY_STRING=Display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EBITDA&amp;VAR:CHGPERIOD=NA&amp;VAR:FQLFORMULA=FMA_EVAL_EBITDA&amp;VAR:CURRENCY=NA&amp;VAR:P=NA&amp;VAR:V=7.51","0744&amp;VAR:null=.html"}</definedName>
    <definedName name="_312__FDSAUDITLINK__" localSheetId="1" hidden="1">{"fdsup://directions/FAT%20Viewer?VAR:PED=LTM&amp;VAR:AUDIT_MODE=SUMMARY&amp;VAR:PERIOD=FIXED&amp;VAR:AUDIT_ID=00000117&amp;VAR:DATE=20081015&amp;action=UPDATE&amp;creator=factset&amp;DOC_NAME=FAT:FMA_audit_SUMMARY.fat&amp;DISPLAY_STRING=Display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EBITDA&amp;VAR:CHGPERIOD=NA&amp;VAR:FQLFORMULA=FMA_EVAL_EBITDA&amp;VAR:CURRENCY=NA&amp;VAR:P=NA&amp;VAR:V=7.27","4492&amp;VAR:null=.html"}</definedName>
    <definedName name="_312__FDSAUDITLINK__" hidden="1">{"fdsup://directions/FAT%20Viewer?VAR:PED=LTM&amp;VAR:AUDIT_MODE=SUMMARY&amp;VAR:PERIOD=FIXED&amp;VAR:AUDIT_ID=00000117&amp;VAR:DATE=20081015&amp;action=UPDATE&amp;creator=factset&amp;DOC_NAME=FAT:FMA_audit_SUMMARY.fat&amp;DISPLAY_STRING=Display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EBITDA&amp;VAR:CHGPERIOD=NA&amp;VAR:FQLFORMULA=FMA_EVAL_EBITDA&amp;VAR:CURRENCY=NA&amp;VAR:P=NA&amp;VAR:V=7.27","4492&amp;VAR:null=.html"}</definedName>
    <definedName name="_313__FDSAUDITLINK__" localSheetId="1" hidden="1">{"fdsup://directions/FAT%20Viewer?VAR:PED=LTM&amp;VAR:AUDIT_MODE=SUMMARY&amp;VAR:PERIOD=FIXED&amp;VAR:AUDIT_ID=00000117&amp;VAR:DATE=20081014&amp;action=UPDATE&amp;creator=factset&amp;DOC_NAME=FAT:FMA_audit_SUMMARY.fat&amp;DISPLAY_STRING=Display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EBITDA&amp;VAR:CHGPERIOD=NA&amp;VAR:FQLFORMULA=FMA_EVAL_EBITDA&amp;VAR:CURRENCY=NA&amp;VAR:P=NA&amp;VAR:V=7.77","5310&amp;VAR:null=.html"}</definedName>
    <definedName name="_313__FDSAUDITLINK__" hidden="1">{"fdsup://directions/FAT%20Viewer?VAR:PED=LTM&amp;VAR:AUDIT_MODE=SUMMARY&amp;VAR:PERIOD=FIXED&amp;VAR:AUDIT_ID=00000117&amp;VAR:DATE=20081014&amp;action=UPDATE&amp;creator=factset&amp;DOC_NAME=FAT:FMA_audit_SUMMARY.fat&amp;DISPLAY_STRING=Display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EBITDA&amp;VAR:CHGPERIOD=NA&amp;VAR:FQLFORMULA=FMA_EVAL_EBITDA&amp;VAR:CURRENCY=NA&amp;VAR:P=NA&amp;VAR:V=7.77","5310&amp;VAR:null=.html"}</definedName>
    <definedName name="_314__FDSAUDITLINK__" localSheetId="1" hidden="1">{"fdsup://directions/FAT%20Viewer?VAR:PED=LTM&amp;VAR:AUDIT_MODE=SUMMARY&amp;VAR:PERIOD=FIXED&amp;VAR:AUDIT_ID=00000117&amp;VAR:DATE=20081013&amp;action=UPDATE&amp;creator=factset&amp;DOC_NAME=FAT:FMA_audit_SUMMARY.fat&amp;DISPLAY_STRING=Display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EBITDA&amp;VAR:CHGPERIOD=NA&amp;VAR:FQLFORMULA=FMA_EVAL_EBITDA&amp;VAR:CURRENCY=NA&amp;VAR:P=NA&amp;VAR:V=7.87","2225&amp;VAR:null=.html"}</definedName>
    <definedName name="_314__FDSAUDITLINK__" hidden="1">{"fdsup://directions/FAT%20Viewer?VAR:PED=LTM&amp;VAR:AUDIT_MODE=SUMMARY&amp;VAR:PERIOD=FIXED&amp;VAR:AUDIT_ID=00000117&amp;VAR:DATE=20081013&amp;action=UPDATE&amp;creator=factset&amp;DOC_NAME=FAT:FMA_audit_SUMMARY.fat&amp;DISPLAY_STRING=Display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EBITDA&amp;VAR:CHGPERIOD=NA&amp;VAR:FQLFORMULA=FMA_EVAL_EBITDA&amp;VAR:CURRENCY=NA&amp;VAR:P=NA&amp;VAR:V=7.87","2225&amp;VAR:null=.html"}</definedName>
    <definedName name="_315__FDSAUDITLINK__" localSheetId="1" hidden="1">{"fdsup://directions/FAT%20Viewer?VAR:PED=LTM&amp;VAR:AUDIT_MODE=SUMMARY&amp;VAR:PERIOD=FIXED&amp;VAR:AUDIT_ID=00000117&amp;VAR:DATE=20081010&amp;action=UPDATE&amp;creator=factset&amp;DOC_NAME=FAT:FMA_audit_SUMMARY.fat&amp;DISPLAY_STRING=Display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EBITDA&amp;VAR:CHGPERIOD=NA&amp;VAR:FQLFORMULA=FMA_EVAL_EBITDA&amp;VAR:CURRENCY=NA&amp;VAR:P=NA&amp;VAR:V=7.26","8684&amp;VAR:null=.html"}</definedName>
    <definedName name="_315__FDSAUDITLINK__" hidden="1">{"fdsup://directions/FAT%20Viewer?VAR:PED=LTM&amp;VAR:AUDIT_MODE=SUMMARY&amp;VAR:PERIOD=FIXED&amp;VAR:AUDIT_ID=00000117&amp;VAR:DATE=20081010&amp;action=UPDATE&amp;creator=factset&amp;DOC_NAME=FAT:FMA_audit_SUMMARY.fat&amp;DISPLAY_STRING=Display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EBITDA&amp;VAR:CHGPERIOD=NA&amp;VAR:FQLFORMULA=FMA_EVAL_EBITDA&amp;VAR:CURRENCY=NA&amp;VAR:P=NA&amp;VAR:V=7.26","8684&amp;VAR:null=.html"}</definedName>
    <definedName name="_316__FDSAUDITLINK__" localSheetId="1" hidden="1">{"fdsup://directions/FAT%20Viewer?VAR:PED=LTM&amp;VAR:AUDIT_MODE=SUMMARY&amp;VAR:PERIOD=FIXED&amp;VAR:AUDIT_ID=00000117&amp;VAR:DATE=20081009&amp;action=UPDATE&amp;creator=factset&amp;DOC_NAME=FAT:FMA_audit_SUMMARY.fat&amp;DISPLAY_STRING=Display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EBITDA&amp;VAR:CHGPERIOD=NA&amp;VAR:FQLFORMULA=FMA_EVAL_EBITDA&amp;VAR:CURRENCY=NA&amp;VAR:P=NA&amp;VAR:V=7.36","6204&amp;VAR:null=.html"}</definedName>
    <definedName name="_316__FDSAUDITLINK__" hidden="1">{"fdsup://directions/FAT%20Viewer?VAR:PED=LTM&amp;VAR:AUDIT_MODE=SUMMARY&amp;VAR:PERIOD=FIXED&amp;VAR:AUDIT_ID=00000117&amp;VAR:DATE=20081009&amp;action=UPDATE&amp;creator=factset&amp;DOC_NAME=FAT:FMA_audit_SUMMARY.fat&amp;DISPLAY_STRING=Display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EBITDA&amp;VAR:CHGPERIOD=NA&amp;VAR:FQLFORMULA=FMA_EVAL_EBITDA&amp;VAR:CURRENCY=NA&amp;VAR:P=NA&amp;VAR:V=7.36","6204&amp;VAR:null=.html"}</definedName>
    <definedName name="_317__FDSAUDITLINK__" localSheetId="1" hidden="1">{"fdsup://directions/FAT%20Viewer?VAR:PED=LTM&amp;VAR:AUDIT_MODE=SUMMARY&amp;VAR:PERIOD=FIXED&amp;VAR:AUDIT_ID=00000117&amp;VAR:DATE=20081008&amp;action=UPDATE&amp;creator=factset&amp;DOC_NAME=FAT:FMA_audit_SUMMARY.fat&amp;DISPLAY_STRING=Display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EBITDA&amp;VAR:CHGPERIOD=NA&amp;VAR:FQLFORMULA=FMA_EVAL_EBITDA&amp;VAR:CURRENCY=NA&amp;VAR:P=NA&amp;VAR:V=7.75","0408&amp;VAR:null=.html"}</definedName>
    <definedName name="_317__FDSAUDITLINK__" hidden="1">{"fdsup://directions/FAT%20Viewer?VAR:PED=LTM&amp;VAR:AUDIT_MODE=SUMMARY&amp;VAR:PERIOD=FIXED&amp;VAR:AUDIT_ID=00000117&amp;VAR:DATE=20081008&amp;action=UPDATE&amp;creator=factset&amp;DOC_NAME=FAT:FMA_audit_SUMMARY.fat&amp;DISPLAY_STRING=Display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EBITDA&amp;VAR:CHGPERIOD=NA&amp;VAR:FQLFORMULA=FMA_EVAL_EBITDA&amp;VAR:CURRENCY=NA&amp;VAR:P=NA&amp;VAR:V=7.75","0408&amp;VAR:null=.html"}</definedName>
    <definedName name="_318__FDSAUDITLINK__" localSheetId="1" hidden="1">{"fdsup://directions/FAT%20Viewer?VAR:PED=LTM&amp;VAR:AUDIT_MODE=SUMMARY&amp;VAR:PERIOD=FIXED&amp;VAR:AUDIT_ID=00000117&amp;VAR:DATE=20081007&amp;action=UPDATE&amp;creator=factset&amp;DOC_NAME=FAT:FMA_audit_SUMMARY.fat&amp;DISPLAY_STRING=Display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EBITDA&amp;VAR:CHGPERIOD=NA&amp;VAR:FQLFORMULA=FMA_EVAL_EBITDA&amp;VAR:CURRENCY=NA&amp;VAR:P=NA&amp;VAR:V=7.79","6997&amp;VAR:null=.html"}</definedName>
    <definedName name="_318__FDSAUDITLINK__" hidden="1">{"fdsup://directions/FAT%20Viewer?VAR:PED=LTM&amp;VAR:AUDIT_MODE=SUMMARY&amp;VAR:PERIOD=FIXED&amp;VAR:AUDIT_ID=00000117&amp;VAR:DATE=20081007&amp;action=UPDATE&amp;creator=factset&amp;DOC_NAME=FAT:FMA_audit_SUMMARY.fat&amp;DISPLAY_STRING=Display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EBITDA&amp;VAR:CHGPERIOD=NA&amp;VAR:FQLFORMULA=FMA_EVAL_EBITDA&amp;VAR:CURRENCY=NA&amp;VAR:P=NA&amp;VAR:V=7.79","6997&amp;VAR:null=.html"}</definedName>
    <definedName name="_319__FDSAUDITLINK__" localSheetId="1" hidden="1">{"fdsup://directions/FAT%20Viewer?VAR:PED=LTM&amp;VAR:AUDIT_MODE=SUMMARY&amp;VAR:PERIOD=FIXED&amp;VAR:AUDIT_ID=00000117&amp;VAR:DATE=20081006&amp;action=UPDATE&amp;creator=factset&amp;DOC_NAME=FAT:FMA_audit_SUMMARY.fat&amp;DISPLAY_STRING=Display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EBITDA&amp;VAR:CHGPERIOD=NA&amp;VAR:FQLFORMULA=FMA_EVAL_EBITDA&amp;VAR:CURRENCY=NA&amp;VAR:P=NA&amp;VAR:V=8.08","6125&amp;VAR:null=.html"}</definedName>
    <definedName name="_319__FDSAUDITLINK__" hidden="1">{"fdsup://directions/FAT%20Viewer?VAR:PED=LTM&amp;VAR:AUDIT_MODE=SUMMARY&amp;VAR:PERIOD=FIXED&amp;VAR:AUDIT_ID=00000117&amp;VAR:DATE=20081006&amp;action=UPDATE&amp;creator=factset&amp;DOC_NAME=FAT:FMA_audit_SUMMARY.fat&amp;DISPLAY_STRING=Display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EBITDA&amp;VAR:CHGPERIOD=NA&amp;VAR:FQLFORMULA=FMA_EVAL_EBITDA&amp;VAR:CURRENCY=NA&amp;VAR:P=NA&amp;VAR:V=8.08","6125&amp;VAR:null=.html"}</definedName>
    <definedName name="_32__FDSAUDITLINK__" localSheetId="1" hidden="1">{"fdsup://directions/FAT%20Viewer?VAR:PED=LTM&amp;VAR:AUDIT_MODE=SUMMARY&amp;VAR:PERIOD=FIXED&amp;VAR:AUDIT_ID=00000117&amp;VAR:DATE=20091124&amp;action=UPDATE&amp;creator=factset&amp;DOC_NAME=FAT:FMA_audit_SUMMARY.fat&amp;DISPLAY_STRING=Display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EBITDA&amp;VAR:CHGPERIOD=NA&amp;VAR:FQLFORMULA=FMA_EVAL_EBITDA&amp;VAR:CURRENCY=NA&amp;VAR:P=NA&amp;VAR:V=11.9","45642&amp;VAR:null=.html"}</definedName>
    <definedName name="_32__FDSAUDITLINK__" hidden="1">{"fdsup://directions/FAT%20Viewer?VAR:PED=LTM&amp;VAR:AUDIT_MODE=SUMMARY&amp;VAR:PERIOD=FIXED&amp;VAR:AUDIT_ID=00000117&amp;VAR:DATE=20091124&amp;action=UPDATE&amp;creator=factset&amp;DOC_NAME=FAT:FMA_audit_SUMMARY.fat&amp;DISPLAY_STRING=Display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EBITDA&amp;VAR:CHGPERIOD=NA&amp;VAR:FQLFORMULA=FMA_EVAL_EBITDA&amp;VAR:CURRENCY=NA&amp;VAR:P=NA&amp;VAR:V=11.9","45642&amp;VAR:null=.html"}</definedName>
    <definedName name="_320__FDSAUDITLINK__" localSheetId="1" hidden="1">{"fdsup://directions/FAT%20Viewer?VAR:PED=LTM&amp;VAR:AUDIT_MODE=SUMMARY&amp;VAR:PERIOD=FIXED&amp;VAR:AUDIT_ID=00000117&amp;VAR:DATE=20081003&amp;action=UPDATE&amp;creator=factset&amp;DOC_NAME=FAT:FMA_audit_SUMMARY.fat&amp;DISPLAY_STRING=Display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EBITDA&amp;VAR:CHGPERIOD=NA&amp;VAR:FQLFORMULA=FMA_EVAL_EBITDA&amp;VAR:CURRENCY=NA&amp;VAR:P=NA&amp;VAR:V=8.30","1815&amp;VAR:null=.html"}</definedName>
    <definedName name="_320__FDSAUDITLINK__" hidden="1">{"fdsup://directions/FAT%20Viewer?VAR:PED=LTM&amp;VAR:AUDIT_MODE=SUMMARY&amp;VAR:PERIOD=FIXED&amp;VAR:AUDIT_ID=00000117&amp;VAR:DATE=20081003&amp;action=UPDATE&amp;creator=factset&amp;DOC_NAME=FAT:FMA_audit_SUMMARY.fat&amp;DISPLAY_STRING=Display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EBITDA&amp;VAR:CHGPERIOD=NA&amp;VAR:FQLFORMULA=FMA_EVAL_EBITDA&amp;VAR:CURRENCY=NA&amp;VAR:P=NA&amp;VAR:V=8.30","1815&amp;VAR:null=.html"}</definedName>
    <definedName name="_321__FDSAUDITLINK__" localSheetId="1" hidden="1">{"fdsup://directions/FAT%20Viewer?VAR:PED=LTM&amp;VAR:AUDIT_MODE=SUMMARY&amp;VAR:PERIOD=FIXED&amp;VAR:AUDIT_ID=00000117&amp;VAR:DATE=20081002&amp;action=UPDATE&amp;creator=factset&amp;DOC_NAME=FAT:FMA_audit_SUMMARY.fat&amp;DISPLAY_STRING=Display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EBITDA&amp;VAR:CHGPERIOD=NA&amp;VAR:FQLFORMULA=FMA_EVAL_EBITDA&amp;VAR:CURRENCY=NA&amp;VAR:P=NA&amp;VAR:V=8.36","2120&amp;VAR:null=.html"}</definedName>
    <definedName name="_321__FDSAUDITLINK__" hidden="1">{"fdsup://directions/FAT%20Viewer?VAR:PED=LTM&amp;VAR:AUDIT_MODE=SUMMARY&amp;VAR:PERIOD=FIXED&amp;VAR:AUDIT_ID=00000117&amp;VAR:DATE=20081002&amp;action=UPDATE&amp;creator=factset&amp;DOC_NAME=FAT:FMA_audit_SUMMARY.fat&amp;DISPLAY_STRING=Display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EBITDA&amp;VAR:CHGPERIOD=NA&amp;VAR:FQLFORMULA=FMA_EVAL_EBITDA&amp;VAR:CURRENCY=NA&amp;VAR:P=NA&amp;VAR:V=8.36","2120&amp;VAR:null=.html"}</definedName>
    <definedName name="_322__FDSAUDITLINK__" localSheetId="1" hidden="1">{"fdsup://directions/FAT%20Viewer?VAR:PED=LTM&amp;VAR:AUDIT_MODE=SUMMARY&amp;VAR:PERIOD=FIXED&amp;VAR:AUDIT_ID=00000117&amp;VAR:DATE=20081001&amp;action=UPDATE&amp;creator=factset&amp;DOC_NAME=FAT:FMA_audit_SUMMARY.fat&amp;DISPLAY_STRING=Display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EBITDA&amp;VAR:CHGPERIOD=NA&amp;VAR:FQLFORMULA=FMA_EVAL_EBITDA&amp;VAR:CURRENCY=NA&amp;VAR:P=NA&amp;VAR:V=8.61","9358&amp;VAR:null=.html"}</definedName>
    <definedName name="_322__FDSAUDITLINK__" hidden="1">{"fdsup://directions/FAT%20Viewer?VAR:PED=LTM&amp;VAR:AUDIT_MODE=SUMMARY&amp;VAR:PERIOD=FIXED&amp;VAR:AUDIT_ID=00000117&amp;VAR:DATE=20081001&amp;action=UPDATE&amp;creator=factset&amp;DOC_NAME=FAT:FMA_audit_SUMMARY.fat&amp;DISPLAY_STRING=Display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EBITDA&amp;VAR:CHGPERIOD=NA&amp;VAR:FQLFORMULA=FMA_EVAL_EBITDA&amp;VAR:CURRENCY=NA&amp;VAR:P=NA&amp;VAR:V=8.61","9358&amp;VAR:null=.html"}</definedName>
    <definedName name="_323__FDSAUDITLINK__" localSheetId="1" hidden="1">{"fdsup://directions/FAT%20Viewer?VAR:PED=LTM&amp;VAR:AUDIT_MODE=SUMMARY&amp;VAR:PERIOD=FIXED&amp;VAR:AUDIT_ID=00000117&amp;VAR:DATE=20080930&amp;action=UPDATE&amp;creator=factset&amp;DOC_NAME=FAT:FMA_audit_SUMMARY.fat&amp;DISPLAY_STRING=Display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EBITDA&amp;VAR:CHGPERIOD=NA&amp;VAR:FQLFORMULA=FMA_EVAL_EBITDA&amp;VAR:CURRENCY=NA&amp;VAR:P=NA&amp;VAR:V=8.67","8004&amp;VAR:null=.html"}</definedName>
    <definedName name="_323__FDSAUDITLINK__" hidden="1">{"fdsup://directions/FAT%20Viewer?VAR:PED=LTM&amp;VAR:AUDIT_MODE=SUMMARY&amp;VAR:PERIOD=FIXED&amp;VAR:AUDIT_ID=00000117&amp;VAR:DATE=20080930&amp;action=UPDATE&amp;creator=factset&amp;DOC_NAME=FAT:FMA_audit_SUMMARY.fat&amp;DISPLAY_STRING=Display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EBITDA&amp;VAR:CHGPERIOD=NA&amp;VAR:FQLFORMULA=FMA_EVAL_EBITDA&amp;VAR:CURRENCY=NA&amp;VAR:P=NA&amp;VAR:V=8.67","8004&amp;VAR:null=.html"}</definedName>
    <definedName name="_324__FDSAUDITLINK__" localSheetId="1" hidden="1">{"fdsup://directions/FAT%20Viewer?VAR:PED=LTM&amp;VAR:AUDIT_MODE=SUMMARY&amp;VAR:PERIOD=FIXED&amp;VAR:AUDIT_ID=00000117&amp;VAR:DATE=20080929&amp;action=UPDATE&amp;creator=factset&amp;DOC_NAME=FAT:FMA_audit_SUMMARY.fat&amp;DISPLAY_STRING=Display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EBITDA&amp;VAR:CHGPERIOD=NA&amp;VAR:FQLFORMULA=FMA_EVAL_EBITDA&amp;VAR:CURRENCY=NA&amp;VAR:P=NA&amp;VAR:V=8.41","2138&amp;VAR:null=.html"}</definedName>
    <definedName name="_324__FDSAUDITLINK__" hidden="1">{"fdsup://directions/FAT%20Viewer?VAR:PED=LTM&amp;VAR:AUDIT_MODE=SUMMARY&amp;VAR:PERIOD=FIXED&amp;VAR:AUDIT_ID=00000117&amp;VAR:DATE=20080929&amp;action=UPDATE&amp;creator=factset&amp;DOC_NAME=FAT:FMA_audit_SUMMARY.fat&amp;DISPLAY_STRING=Display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EBITDA&amp;VAR:CHGPERIOD=NA&amp;VAR:FQLFORMULA=FMA_EVAL_EBITDA&amp;VAR:CURRENCY=NA&amp;VAR:P=NA&amp;VAR:V=8.41","2138&amp;VAR:null=.html"}</definedName>
    <definedName name="_325__FDSAUDITLINK__" localSheetId="1" hidden="1">{"fdsup://directions/FAT%20Viewer?VAR:PED=LTM&amp;VAR:AUDIT_MODE=SUMMARY&amp;VAR:PERIOD=FIXED&amp;VAR:AUDIT_ID=00000117&amp;VAR:DATE=20080926&amp;action=UPDATE&amp;creator=factset&amp;DOC_NAME=FAT:FMA_audit_SUMMARY.fat&amp;DISPLAY_STRING=Display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EBITDA&amp;VAR:CHGPERIOD=NA&amp;VAR:FQLFORMULA=FMA_EVAL_EBITDA&amp;VAR:CURRENCY=NA&amp;VAR:P=NA&amp;VAR:V=8.91","6507&amp;VAR:null=.html"}</definedName>
    <definedName name="_325__FDSAUDITLINK__" hidden="1">{"fdsup://directions/FAT%20Viewer?VAR:PED=LTM&amp;VAR:AUDIT_MODE=SUMMARY&amp;VAR:PERIOD=FIXED&amp;VAR:AUDIT_ID=00000117&amp;VAR:DATE=20080926&amp;action=UPDATE&amp;creator=factset&amp;DOC_NAME=FAT:FMA_audit_SUMMARY.fat&amp;DISPLAY_STRING=Display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EBITDA&amp;VAR:CHGPERIOD=NA&amp;VAR:FQLFORMULA=FMA_EVAL_EBITDA&amp;VAR:CURRENCY=NA&amp;VAR:P=NA&amp;VAR:V=8.91","6507&amp;VAR:null=.html"}</definedName>
    <definedName name="_326__FDSAUDITLINK__" localSheetId="1" hidden="1">{"fdsup://directions/FAT%20Viewer?VAR:PED=LTM&amp;VAR:AUDIT_MODE=SUMMARY&amp;VAR:PERIOD=FIXED&amp;VAR:AUDIT_ID=00000117&amp;VAR:DATE=20080925&amp;action=UPDATE&amp;creator=factset&amp;DOC_NAME=FAT:FMA_audit_SUMMARY.fat&amp;DISPLAY_STRING=Display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EBITDA&amp;VAR:CHGPERIOD=NA&amp;VAR:FQLFORMULA=FMA_EVAL_EBITDA&amp;VAR:CURRENCY=NA&amp;VAR:P=NA&amp;VAR:V=8.92","1894&amp;VAR:null=.html"}</definedName>
    <definedName name="_326__FDSAUDITLINK__" hidden="1">{"fdsup://directions/FAT%20Viewer?VAR:PED=LTM&amp;VAR:AUDIT_MODE=SUMMARY&amp;VAR:PERIOD=FIXED&amp;VAR:AUDIT_ID=00000117&amp;VAR:DATE=20080925&amp;action=UPDATE&amp;creator=factset&amp;DOC_NAME=FAT:FMA_audit_SUMMARY.fat&amp;DISPLAY_STRING=Display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EBITDA&amp;VAR:CHGPERIOD=NA&amp;VAR:FQLFORMULA=FMA_EVAL_EBITDA&amp;VAR:CURRENCY=NA&amp;VAR:P=NA&amp;VAR:V=8.92","1894&amp;VAR:null=.html"}</definedName>
    <definedName name="_327__FDSAUDITLINK__" localSheetId="1" hidden="1">{"fdsup://directions/FAT%20Viewer?VAR:PED=LTM&amp;VAR:AUDIT_MODE=SUMMARY&amp;VAR:PERIOD=FIXED&amp;VAR:AUDIT_ID=00000117&amp;VAR:DATE=20080924&amp;action=UPDATE&amp;creator=factset&amp;DOC_NAME=FAT:FMA_audit_SUMMARY.fat&amp;DISPLAY_STRING=Display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EBITDA&amp;VAR:CHGPERIOD=NA&amp;VAR:FQLFORMULA=FMA_EVAL_EBITDA&amp;VAR:CURRENCY=NA&amp;VAR:P=NA&amp;VAR:V=8.80","1935&amp;VAR:null=.html"}</definedName>
    <definedName name="_327__FDSAUDITLINK__" hidden="1">{"fdsup://directions/FAT%20Viewer?VAR:PED=LTM&amp;VAR:AUDIT_MODE=SUMMARY&amp;VAR:PERIOD=FIXED&amp;VAR:AUDIT_ID=00000117&amp;VAR:DATE=20080924&amp;action=UPDATE&amp;creator=factset&amp;DOC_NAME=FAT:FMA_audit_SUMMARY.fat&amp;DISPLAY_STRING=Display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EBITDA&amp;VAR:CHGPERIOD=NA&amp;VAR:FQLFORMULA=FMA_EVAL_EBITDA&amp;VAR:CURRENCY=NA&amp;VAR:P=NA&amp;VAR:V=8.80","1935&amp;VAR:null=.html"}</definedName>
    <definedName name="_328__FDSAUDITLINK__" localSheetId="1" hidden="1">{"fdsup://directions/FAT%20Viewer?VAR:PED=LTM&amp;VAR:AUDIT_MODE=SUMMARY&amp;VAR:PERIOD=FIXED&amp;VAR:AUDIT_ID=00000117&amp;VAR:DATE=20080923&amp;action=UPDATE&amp;creator=factset&amp;DOC_NAME=FAT:FMA_audit_SUMMARY.fat&amp;DISPLAY_STRING=Display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EBITDA&amp;VAR:CHGPERIOD=NA&amp;VAR:FQLFORMULA=FMA_EVAL_EBITDA&amp;VAR:CURRENCY=NA&amp;VAR:P=NA&amp;VAR:V=8.80","1725&amp;VAR:null=.html"}</definedName>
    <definedName name="_328__FDSAUDITLINK__" hidden="1">{"fdsup://directions/FAT%20Viewer?VAR:PED=LTM&amp;VAR:AUDIT_MODE=SUMMARY&amp;VAR:PERIOD=FIXED&amp;VAR:AUDIT_ID=00000117&amp;VAR:DATE=20080923&amp;action=UPDATE&amp;creator=factset&amp;DOC_NAME=FAT:FMA_audit_SUMMARY.fat&amp;DISPLAY_STRING=Display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EBITDA&amp;VAR:CHGPERIOD=NA&amp;VAR:FQLFORMULA=FMA_EVAL_EBITDA&amp;VAR:CURRENCY=NA&amp;VAR:P=NA&amp;VAR:V=8.80","1725&amp;VAR:null=.html"}</definedName>
    <definedName name="_329__FDSAUDITLINK__" localSheetId="1" hidden="1">{"fdsup://directions/FAT%20Viewer?VAR:PED=LTM&amp;VAR:AUDIT_MODE=SUMMARY&amp;VAR:PERIOD=FIXED&amp;VAR:AUDIT_ID=00000117&amp;VAR:DATE=20080922&amp;action=UPDATE&amp;creator=factset&amp;DOC_NAME=FAT:FMA_audit_SUMMARY.fat&amp;DISPLAY_STRING=Display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EBITDA&amp;VAR:CHGPERIOD=NA&amp;VAR:FQLFORMULA=FMA_EVAL_EBITDA&amp;VAR:CURRENCY=NA&amp;VAR:P=NA&amp;VAR:V=8.89","6582&amp;VAR:null=.html"}</definedName>
    <definedName name="_329__FDSAUDITLINK__" hidden="1">{"fdsup://directions/FAT%20Viewer?VAR:PED=LTM&amp;VAR:AUDIT_MODE=SUMMARY&amp;VAR:PERIOD=FIXED&amp;VAR:AUDIT_ID=00000117&amp;VAR:DATE=20080922&amp;action=UPDATE&amp;creator=factset&amp;DOC_NAME=FAT:FMA_audit_SUMMARY.fat&amp;DISPLAY_STRING=Display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EBITDA&amp;VAR:CHGPERIOD=NA&amp;VAR:FQLFORMULA=FMA_EVAL_EBITDA&amp;VAR:CURRENCY=NA&amp;VAR:P=NA&amp;VAR:V=8.89","6582&amp;VAR:null=.html"}</definedName>
    <definedName name="_33__FDSAUDITLINK__" localSheetId="1" hidden="1">{"fdsup://directions/FAT%20Viewer?VAR:PED=LTM&amp;VAR:AUDIT_MODE=SUMMARY&amp;VAR:PERIOD=FIXED&amp;VAR:AUDIT_ID=00000117&amp;VAR:DATE=20091123&amp;action=UPDATE&amp;creator=factset&amp;DOC_NAME=FAT:FMA_audit_SUMMARY.fat&amp;DISPLAY_STRING=Display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EBITDA&amp;VAR:CHGPERIOD=NA&amp;VAR:FQLFORMULA=FMA_EVAL_EBITDA&amp;VAR:CURRENCY=NA&amp;VAR:P=NA&amp;VAR:V=11.9","45792&amp;VAR:null=.html"}</definedName>
    <definedName name="_33__FDSAUDITLINK__" hidden="1">{"fdsup://directions/FAT%20Viewer?VAR:PED=LTM&amp;VAR:AUDIT_MODE=SUMMARY&amp;VAR:PERIOD=FIXED&amp;VAR:AUDIT_ID=00000117&amp;VAR:DATE=20091123&amp;action=UPDATE&amp;creator=factset&amp;DOC_NAME=FAT:FMA_audit_SUMMARY.fat&amp;DISPLAY_STRING=Display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EBITDA&amp;VAR:CHGPERIOD=NA&amp;VAR:FQLFORMULA=FMA_EVAL_EBITDA&amp;VAR:CURRENCY=NA&amp;VAR:P=NA&amp;VAR:V=11.9","45792&amp;VAR:null=.html"}</definedName>
    <definedName name="_330__FDSAUDITLINK__" localSheetId="1" hidden="1">{"fdsup://directions/FAT%20Viewer?VAR:PED=LTM&amp;VAR:AUDIT_MODE=SUMMARY&amp;VAR:PERIOD=FIXED&amp;VAR:AUDIT_ID=00000117&amp;VAR:DATE=20080919&amp;action=UPDATE&amp;creator=factset&amp;DOC_NAME=FAT:FMA_audit_SUMMARY.fat&amp;DISPLAY_STRING=Display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EBITDA&amp;VAR:CHGPERIOD=NA&amp;VAR:FQLFORMULA=FMA_EVAL_EBITDA&amp;VAR:CURRENCY=NA&amp;VAR:P=NA&amp;VAR:V=9.11","4498&amp;VAR:null=.html"}</definedName>
    <definedName name="_330__FDSAUDITLINK__" hidden="1">{"fdsup://directions/FAT%20Viewer?VAR:PED=LTM&amp;VAR:AUDIT_MODE=SUMMARY&amp;VAR:PERIOD=FIXED&amp;VAR:AUDIT_ID=00000117&amp;VAR:DATE=20080919&amp;action=UPDATE&amp;creator=factset&amp;DOC_NAME=FAT:FMA_audit_SUMMARY.fat&amp;DISPLAY_STRING=Display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EBITDA&amp;VAR:CHGPERIOD=NA&amp;VAR:FQLFORMULA=FMA_EVAL_EBITDA&amp;VAR:CURRENCY=NA&amp;VAR:P=NA&amp;VAR:V=9.11","4498&amp;VAR:null=.html"}</definedName>
    <definedName name="_331__FDSAUDITLINK__" localSheetId="1" hidden="1">{"fdsup://directions/FAT%20Viewer?VAR:PED=LTM&amp;VAR:AUDIT_MODE=SUMMARY&amp;VAR:PERIOD=FIXED&amp;VAR:AUDIT_ID=00000117&amp;VAR:DATE=20080918&amp;action=UPDATE&amp;creator=factset&amp;DOC_NAME=FAT:FMA_audit_SUMMARY.fat&amp;DISPLAY_STRING=Display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EBITDA&amp;VAR:CHGPERIOD=NA&amp;VAR:FQLFORMULA=FMA_EVAL_EBITDA&amp;VAR:CURRENCY=NA&amp;VAR:P=NA&amp;VAR:V=8.90","9413&amp;VAR:null=.html"}</definedName>
    <definedName name="_331__FDSAUDITLINK__" hidden="1">{"fdsup://directions/FAT%20Viewer?VAR:PED=LTM&amp;VAR:AUDIT_MODE=SUMMARY&amp;VAR:PERIOD=FIXED&amp;VAR:AUDIT_ID=00000117&amp;VAR:DATE=20080918&amp;action=UPDATE&amp;creator=factset&amp;DOC_NAME=FAT:FMA_audit_SUMMARY.fat&amp;DISPLAY_STRING=Display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EBITDA&amp;VAR:CHGPERIOD=NA&amp;VAR:FQLFORMULA=FMA_EVAL_EBITDA&amp;VAR:CURRENCY=NA&amp;VAR:P=NA&amp;VAR:V=8.90","9413&amp;VAR:null=.html"}</definedName>
    <definedName name="_332__FDSAUDITLINK__" localSheetId="1" hidden="1">{"fdsup://directions/FAT%20Viewer?VAR:PED=LTM&amp;VAR:AUDIT_MODE=SUMMARY&amp;VAR:PERIOD=FIXED&amp;VAR:AUDIT_ID=00000117&amp;VAR:DATE=20080917&amp;action=UPDATE&amp;creator=factset&amp;DOC_NAME=FAT:FMA_audit_SUMMARY.fat&amp;DISPLAY_STRING=Display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EBITDA&amp;VAR:CHGPERIOD=NA&amp;VAR:FQLFORMULA=FMA_EVAL_EBITDA&amp;VAR:CURRENCY=NA&amp;VAR:P=NA&amp;VAR:V=8.69","2853&amp;VAR:null=.html"}</definedName>
    <definedName name="_332__FDSAUDITLINK__" hidden="1">{"fdsup://directions/FAT%20Viewer?VAR:PED=LTM&amp;VAR:AUDIT_MODE=SUMMARY&amp;VAR:PERIOD=FIXED&amp;VAR:AUDIT_ID=00000117&amp;VAR:DATE=20080917&amp;action=UPDATE&amp;creator=factset&amp;DOC_NAME=FAT:FMA_audit_SUMMARY.fat&amp;DISPLAY_STRING=Display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EBITDA&amp;VAR:CHGPERIOD=NA&amp;VAR:FQLFORMULA=FMA_EVAL_EBITDA&amp;VAR:CURRENCY=NA&amp;VAR:P=NA&amp;VAR:V=8.69","2853&amp;VAR:null=.html"}</definedName>
    <definedName name="_333__FDSAUDITLINK__" localSheetId="1" hidden="1">{"fdsup://directions/FAT%20Viewer?VAR:PED=LTM&amp;VAR:AUDIT_MODE=SUMMARY&amp;VAR:PERIOD=FIXED&amp;VAR:AUDIT_ID=00000117&amp;VAR:DATE=20080916&amp;action=UPDATE&amp;creator=factset&amp;DOC_NAME=FAT:FMA_audit_SUMMARY.fat&amp;DISPLAY_STRING=Display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EBITDA&amp;VAR:CHGPERIOD=NA&amp;VAR:FQLFORMULA=FMA_EVAL_EBITDA&amp;VAR:CURRENCY=NA&amp;VAR:P=NA&amp;VAR:V=8.97","7952&amp;VAR:null=.html"}</definedName>
    <definedName name="_333__FDSAUDITLINK__" hidden="1">{"fdsup://directions/FAT%20Viewer?VAR:PED=LTM&amp;VAR:AUDIT_MODE=SUMMARY&amp;VAR:PERIOD=FIXED&amp;VAR:AUDIT_ID=00000117&amp;VAR:DATE=20080916&amp;action=UPDATE&amp;creator=factset&amp;DOC_NAME=FAT:FMA_audit_SUMMARY.fat&amp;DISPLAY_STRING=Display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EBITDA&amp;VAR:CHGPERIOD=NA&amp;VAR:FQLFORMULA=FMA_EVAL_EBITDA&amp;VAR:CURRENCY=NA&amp;VAR:P=NA&amp;VAR:V=8.97","7952&amp;VAR:null=.html"}</definedName>
    <definedName name="_334__FDSAUDITLINK__" localSheetId="1" hidden="1">{"fdsup://directions/FAT%20Viewer?VAR:PED=LTM&amp;VAR:AUDIT_MODE=SUMMARY&amp;VAR:PERIOD=FIXED&amp;VAR:AUDIT_ID=00000117&amp;VAR:DATE=20080915&amp;action=UPDATE&amp;creator=factset&amp;DOC_NAME=FAT:FMA_audit_SUMMARY.fat&amp;DISPLAY_STRING=Display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EBITDA&amp;VAR:CHGPERIOD=NA&amp;VAR:FQLFORMULA=FMA_EVAL_EBITDA&amp;VAR:CURRENCY=NA&amp;VAR:P=NA&amp;VAR:V=8.90","3398&amp;VAR:null=.html"}</definedName>
    <definedName name="_334__FDSAUDITLINK__" hidden="1">{"fdsup://directions/FAT%20Viewer?VAR:PED=LTM&amp;VAR:AUDIT_MODE=SUMMARY&amp;VAR:PERIOD=FIXED&amp;VAR:AUDIT_ID=00000117&amp;VAR:DATE=20080915&amp;action=UPDATE&amp;creator=factset&amp;DOC_NAME=FAT:FMA_audit_SUMMARY.fat&amp;DISPLAY_STRING=Display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EBITDA&amp;VAR:CHGPERIOD=NA&amp;VAR:FQLFORMULA=FMA_EVAL_EBITDA&amp;VAR:CURRENCY=NA&amp;VAR:P=NA&amp;VAR:V=8.90","3398&amp;VAR:null=.html"}</definedName>
    <definedName name="_335__FDSAUDITLINK__" localSheetId="1" hidden="1">{"fdsup://directions/FAT%20Viewer?VAR:PED=LTM&amp;VAR:AUDIT_MODE=SUMMARY&amp;VAR:PERIOD=FIXED&amp;VAR:AUDIT_ID=00000117&amp;VAR:DATE=20080912&amp;action=UPDATE&amp;creator=factset&amp;DOC_NAME=FAT:FMA_audit_SUMMARY.fat&amp;DISPLAY_STRING=Display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EBITDA&amp;VAR:CHGPERIOD=NA&amp;VAR:FQLFORMULA=FMA_EVAL_EBITDA&amp;VAR:CURRENCY=NA&amp;VAR:P=NA&amp;VAR:V=9.18","0599&amp;VAR:null=.html"}</definedName>
    <definedName name="_335__FDSAUDITLINK__" hidden="1">{"fdsup://directions/FAT%20Viewer?VAR:PED=LTM&amp;VAR:AUDIT_MODE=SUMMARY&amp;VAR:PERIOD=FIXED&amp;VAR:AUDIT_ID=00000117&amp;VAR:DATE=20080912&amp;action=UPDATE&amp;creator=factset&amp;DOC_NAME=FAT:FMA_audit_SUMMARY.fat&amp;DISPLAY_STRING=Display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EBITDA&amp;VAR:CHGPERIOD=NA&amp;VAR:FQLFORMULA=FMA_EVAL_EBITDA&amp;VAR:CURRENCY=NA&amp;VAR:P=NA&amp;VAR:V=9.18","0599&amp;VAR:null=.html"}</definedName>
    <definedName name="_336__FDSAUDITLINK__" localSheetId="1" hidden="1">{"fdsup://directions/FAT%20Viewer?VAR:PED=LTM&amp;VAR:AUDIT_MODE=SUMMARY&amp;VAR:PERIOD=FIXED&amp;VAR:AUDIT_ID=00000117&amp;VAR:DATE=20080911&amp;action=UPDATE&amp;creator=factset&amp;DOC_NAME=FAT:FMA_audit_SUMMARY.fat&amp;DISPLAY_STRING=Display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EBITDA&amp;VAR:CHGPERIOD=NA&amp;VAR:FQLFORMULA=FMA_EVAL_EBITDA&amp;VAR:CURRENCY=NA&amp;VAR:P=NA&amp;VAR:V=9.15","2404&amp;VAR:null=.html"}</definedName>
    <definedName name="_336__FDSAUDITLINK__" hidden="1">{"fdsup://directions/FAT%20Viewer?VAR:PED=LTM&amp;VAR:AUDIT_MODE=SUMMARY&amp;VAR:PERIOD=FIXED&amp;VAR:AUDIT_ID=00000117&amp;VAR:DATE=20080911&amp;action=UPDATE&amp;creator=factset&amp;DOC_NAME=FAT:FMA_audit_SUMMARY.fat&amp;DISPLAY_STRING=Display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EBITDA&amp;VAR:CHGPERIOD=NA&amp;VAR:FQLFORMULA=FMA_EVAL_EBITDA&amp;VAR:CURRENCY=NA&amp;VAR:P=NA&amp;VAR:V=9.15","2404&amp;VAR:null=.html"}</definedName>
    <definedName name="_337__FDSAUDITLINK__" localSheetId="1" hidden="1">{"fdsup://directions/FAT%20Viewer?VAR:PED=LTM&amp;VAR:AUDIT_MODE=SUMMARY&amp;VAR:PERIOD=FIXED&amp;VAR:AUDIT_ID=00000117&amp;VAR:DATE=20080910&amp;action=UPDATE&amp;creator=factset&amp;DOC_NAME=FAT:FMA_audit_SUMMARY.fat&amp;DISPLAY_STRING=Display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EBITDA&amp;VAR:CHGPERIOD=NA&amp;VAR:FQLFORMULA=FMA_EVAL_EBITDA&amp;VAR:CURRENCY=NA&amp;VAR:P=NA&amp;VAR:V=9.06","1338&amp;VAR:null=.html"}</definedName>
    <definedName name="_337__FDSAUDITLINK__" hidden="1">{"fdsup://directions/FAT%20Viewer?VAR:PED=LTM&amp;VAR:AUDIT_MODE=SUMMARY&amp;VAR:PERIOD=FIXED&amp;VAR:AUDIT_ID=00000117&amp;VAR:DATE=20080910&amp;action=UPDATE&amp;creator=factset&amp;DOC_NAME=FAT:FMA_audit_SUMMARY.fat&amp;DISPLAY_STRING=Display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EBITDA&amp;VAR:CHGPERIOD=NA&amp;VAR:FQLFORMULA=FMA_EVAL_EBITDA&amp;VAR:CURRENCY=NA&amp;VAR:P=NA&amp;VAR:V=9.06","1338&amp;VAR:null=.html"}</definedName>
    <definedName name="_338__FDSAUDITLINK__" localSheetId="1" hidden="1">{"fdsup://directions/FAT%20Viewer?VAR:PED=LTM&amp;VAR:AUDIT_MODE=SUMMARY&amp;VAR:PERIOD=FIXED&amp;VAR:AUDIT_ID=00000117&amp;VAR:DATE=20080909&amp;action=UPDATE&amp;creator=factset&amp;DOC_NAME=FAT:FMA_audit_SUMMARY.fat&amp;DISPLAY_STRING=Display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EBITDA&amp;VAR:CHGPERIOD=NA&amp;VAR:FQLFORMULA=FMA_EVAL_EBITDA&amp;VAR:CURRENCY=NA&amp;VAR:P=NA&amp;VAR:V=9.00","8380&amp;VAR:null=.html"}</definedName>
    <definedName name="_338__FDSAUDITLINK__" hidden="1">{"fdsup://directions/FAT%20Viewer?VAR:PED=LTM&amp;VAR:AUDIT_MODE=SUMMARY&amp;VAR:PERIOD=FIXED&amp;VAR:AUDIT_ID=00000117&amp;VAR:DATE=20080909&amp;action=UPDATE&amp;creator=factset&amp;DOC_NAME=FAT:FMA_audit_SUMMARY.fat&amp;DISPLAY_STRING=Display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EBITDA&amp;VAR:CHGPERIOD=NA&amp;VAR:FQLFORMULA=FMA_EVAL_EBITDA&amp;VAR:CURRENCY=NA&amp;VAR:P=NA&amp;VAR:V=9.00","8380&amp;VAR:null=.html"}</definedName>
    <definedName name="_339__FDSAUDITLINK__" localSheetId="1" hidden="1">{"fdsup://directions/FAT%20Viewer?VAR:PED=LTM&amp;VAR:AUDIT_MODE=SUMMARY&amp;VAR:PERIOD=FIXED&amp;VAR:AUDIT_ID=00000117&amp;VAR:DATE=20080908&amp;action=UPDATE&amp;creator=factset&amp;DOC_NAME=FAT:FMA_audit_SUMMARY.fat&amp;DISPLAY_STRING=Display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EBITDA&amp;VAR:CHGPERIOD=NA&amp;VAR:FQLFORMULA=FMA_EVAL_EBITDA&amp;VAR:CURRENCY=NA&amp;VAR:P=NA&amp;VAR:V=9.21","6139&amp;VAR:null=.html"}</definedName>
    <definedName name="_339__FDSAUDITLINK__" hidden="1">{"fdsup://directions/FAT%20Viewer?VAR:PED=LTM&amp;VAR:AUDIT_MODE=SUMMARY&amp;VAR:PERIOD=FIXED&amp;VAR:AUDIT_ID=00000117&amp;VAR:DATE=20080908&amp;action=UPDATE&amp;creator=factset&amp;DOC_NAME=FAT:FMA_audit_SUMMARY.fat&amp;DISPLAY_STRING=Display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EBITDA&amp;VAR:CHGPERIOD=NA&amp;VAR:FQLFORMULA=FMA_EVAL_EBITDA&amp;VAR:CURRENCY=NA&amp;VAR:P=NA&amp;VAR:V=9.21","6139&amp;VAR:null=.html"}</definedName>
    <definedName name="_34__FDSAUDITLINK__" localSheetId="1" hidden="1">{"fdsup://directions/FAT%20Viewer?VAR:PED=LTM&amp;VAR:AUDIT_MODE=SUMMARY&amp;VAR:PERIOD=FIXED&amp;VAR:AUDIT_ID=00000117&amp;VAR:DATE=20091120&amp;action=UPDATE&amp;creator=factset&amp;DOC_NAME=FAT:FMA_audit_SUMMARY.fat&amp;DISPLAY_STRING=Display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EBITDA&amp;VAR:CHGPERIOD=NA&amp;VAR:FQLFORMULA=FMA_EVAL_EBITDA&amp;VAR:CURRENCY=NA&amp;VAR:P=NA&amp;VAR:V=11.8","27917&amp;VAR:null=.html"}</definedName>
    <definedName name="_34__FDSAUDITLINK__" hidden="1">{"fdsup://directions/FAT%20Viewer?VAR:PED=LTM&amp;VAR:AUDIT_MODE=SUMMARY&amp;VAR:PERIOD=FIXED&amp;VAR:AUDIT_ID=00000117&amp;VAR:DATE=20091120&amp;action=UPDATE&amp;creator=factset&amp;DOC_NAME=FAT:FMA_audit_SUMMARY.fat&amp;DISPLAY_STRING=Display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EBITDA&amp;VAR:CHGPERIOD=NA&amp;VAR:FQLFORMULA=FMA_EVAL_EBITDA&amp;VAR:CURRENCY=NA&amp;VAR:P=NA&amp;VAR:V=11.8","27917&amp;VAR:null=.html"}</definedName>
    <definedName name="_340__FDSAUDITLINK__" localSheetId="1" hidden="1">{"fdsup://directions/FAT%20Viewer?VAR:PED=LTM&amp;VAR:AUDIT_MODE=SUMMARY&amp;VAR:PERIOD=FIXED&amp;VAR:AUDIT_ID=00000117&amp;VAR:DATE=20080905&amp;action=UPDATE&amp;creator=factset&amp;DOC_NAME=FAT:FMA_audit_SUMMARY.fat&amp;DISPLAY_STRING=Display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EBITDA&amp;VAR:CHGPERIOD=NA&amp;VAR:FQLFORMULA=FMA_EVAL_EBITDA&amp;VAR:CURRENCY=NA&amp;VAR:P=NA&amp;VAR:V=9.10","2404&amp;VAR:null=.html"}</definedName>
    <definedName name="_340__FDSAUDITLINK__" hidden="1">{"fdsup://directions/FAT%20Viewer?VAR:PED=LTM&amp;VAR:AUDIT_MODE=SUMMARY&amp;VAR:PERIOD=FIXED&amp;VAR:AUDIT_ID=00000117&amp;VAR:DATE=20080905&amp;action=UPDATE&amp;creator=factset&amp;DOC_NAME=FAT:FMA_audit_SUMMARY.fat&amp;DISPLAY_STRING=Display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EBITDA&amp;VAR:CHGPERIOD=NA&amp;VAR:FQLFORMULA=FMA_EVAL_EBITDA&amp;VAR:CURRENCY=NA&amp;VAR:P=NA&amp;VAR:V=9.10","2404&amp;VAR:null=.html"}</definedName>
    <definedName name="_341__FDSAUDITLINK__" localSheetId="1" hidden="1">{"fdsup://directions/FAT%20Viewer?VAR:PED=LTM&amp;VAR:AUDIT_MODE=SUMMARY&amp;VAR:PERIOD=FIXED&amp;VAR:AUDIT_ID=00000117&amp;VAR:DATE=20080904&amp;action=UPDATE&amp;creator=factset&amp;DOC_NAME=FAT:FMA_audit_SUMMARY.fat&amp;DISPLAY_STRING=Display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EBITDA&amp;VAR:CHGPERIOD=NA&amp;VAR:FQLFORMULA=FMA_EVAL_EBITDA&amp;VAR:CURRENCY=NA&amp;VAR:P=NA&amp;VAR:V=9.09","9951&amp;VAR:null=.html"}</definedName>
    <definedName name="_341__FDSAUDITLINK__" hidden="1">{"fdsup://directions/FAT%20Viewer?VAR:PED=LTM&amp;VAR:AUDIT_MODE=SUMMARY&amp;VAR:PERIOD=FIXED&amp;VAR:AUDIT_ID=00000117&amp;VAR:DATE=20080904&amp;action=UPDATE&amp;creator=factset&amp;DOC_NAME=FAT:FMA_audit_SUMMARY.fat&amp;DISPLAY_STRING=Display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EBITDA&amp;VAR:CHGPERIOD=NA&amp;VAR:FQLFORMULA=FMA_EVAL_EBITDA&amp;VAR:CURRENCY=NA&amp;VAR:P=NA&amp;VAR:V=9.09","9951&amp;VAR:null=.html"}</definedName>
    <definedName name="_342__FDSAUDITLINK__" localSheetId="1" hidden="1">{"fdsup://directions/FAT%20Viewer?VAR:PED=LTM&amp;VAR:AUDIT_MODE=SUMMARY&amp;VAR:PERIOD=FIXED&amp;VAR:AUDIT_ID=00000117&amp;VAR:DATE=20080903&amp;action=UPDATE&amp;creator=factset&amp;DOC_NAME=FAT:FMA_audit_SUMMARY.fat&amp;DISPLAY_STRING=Display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EBITDA&amp;VAR:CHGPERIOD=NA&amp;VAR:FQLFORMULA=FMA_EVAL_EBITDA&amp;VAR:CURRENCY=NA&amp;VAR:P=NA&amp;VAR:V=9.28","6605&amp;VAR:null=.html"}</definedName>
    <definedName name="_342__FDSAUDITLINK__" hidden="1">{"fdsup://directions/FAT%20Viewer?VAR:PED=LTM&amp;VAR:AUDIT_MODE=SUMMARY&amp;VAR:PERIOD=FIXED&amp;VAR:AUDIT_ID=00000117&amp;VAR:DATE=20080903&amp;action=UPDATE&amp;creator=factset&amp;DOC_NAME=FAT:FMA_audit_SUMMARY.fat&amp;DISPLAY_STRING=Display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EBITDA&amp;VAR:CHGPERIOD=NA&amp;VAR:FQLFORMULA=FMA_EVAL_EBITDA&amp;VAR:CURRENCY=NA&amp;VAR:P=NA&amp;VAR:V=9.28","6605&amp;VAR:null=.html"}</definedName>
    <definedName name="_343__FDSAUDITLINK__" localSheetId="1" hidden="1">{"fdsup://directions/FAT%20Viewer?VAR:PED=LTM&amp;VAR:AUDIT_MODE=SUMMARY&amp;VAR:PERIOD=FIXED&amp;VAR:AUDIT_ID=00000117&amp;VAR:DATE=20080902&amp;action=UPDATE&amp;creator=factset&amp;DOC_NAME=FAT:FMA_audit_SUMMARY.fat&amp;DISPLAY_STRING=Display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EBITDA&amp;VAR:CHGPERIOD=NA&amp;VAR:FQLFORMULA=FMA_EVAL_EBITDA&amp;VAR:CURRENCY=NA&amp;VAR:P=NA&amp;VAR:V=9.31","8361&amp;VAR:null=.html"}</definedName>
    <definedName name="_343__FDSAUDITLINK__" hidden="1">{"fdsup://directions/FAT%20Viewer?VAR:PED=LTM&amp;VAR:AUDIT_MODE=SUMMARY&amp;VAR:PERIOD=FIXED&amp;VAR:AUDIT_ID=00000117&amp;VAR:DATE=20080902&amp;action=UPDATE&amp;creator=factset&amp;DOC_NAME=FAT:FMA_audit_SUMMARY.fat&amp;DISPLAY_STRING=Display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EBITDA&amp;VAR:CHGPERIOD=NA&amp;VAR:FQLFORMULA=FMA_EVAL_EBITDA&amp;VAR:CURRENCY=NA&amp;VAR:P=NA&amp;VAR:V=9.31","8361&amp;VAR:null=.html"}</definedName>
    <definedName name="_344__FDSAUDITLINK__" localSheetId="1" hidden="1">{"fdsup://directions/FAT%20Viewer?VAR:PED=LTM&amp;VAR:AUDIT_MODE=SUMMARY&amp;VAR:PERIOD=FIXED&amp;VAR:AUDIT_ID=00000117&amp;VAR:DATE=20080829&amp;action=UPDATE&amp;creator=factset&amp;DOC_NAME=FAT:FMA_audit_SUMMARY.fat&amp;DISPLAY_STRING=Display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EBITDA&amp;VAR:CHGPERIOD=NA&amp;VAR:FQLFORMULA=FMA_EVAL_EBITDA&amp;VAR:CURRENCY=NA&amp;VAR:P=NA&amp;VAR:V=9.36","6086&amp;VAR:null=.html"}</definedName>
    <definedName name="_344__FDSAUDITLINK__" hidden="1">{"fdsup://directions/FAT%20Viewer?VAR:PED=LTM&amp;VAR:AUDIT_MODE=SUMMARY&amp;VAR:PERIOD=FIXED&amp;VAR:AUDIT_ID=00000117&amp;VAR:DATE=20080829&amp;action=UPDATE&amp;creator=factset&amp;DOC_NAME=FAT:FMA_audit_SUMMARY.fat&amp;DISPLAY_STRING=Display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EBITDA&amp;VAR:CHGPERIOD=NA&amp;VAR:FQLFORMULA=FMA_EVAL_EBITDA&amp;VAR:CURRENCY=NA&amp;VAR:P=NA&amp;VAR:V=9.36","6086&amp;VAR:null=.html"}</definedName>
    <definedName name="_345__FDSAUDITLINK__" localSheetId="1" hidden="1">{"fdsup://directions/FAT%20Viewer?VAR:PED=LTM&amp;VAR:AUDIT_MODE=SUMMARY&amp;VAR:PERIOD=FIXED&amp;VAR:AUDIT_ID=00000117&amp;VAR:DATE=20080828&amp;action=UPDATE&amp;creator=factset&amp;DOC_NAME=FAT:FMA_audit_SUMMARY.fat&amp;DISPLAY_STRING=Display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EBITDA&amp;VAR:CHGPERIOD=NA&amp;VAR:FQLFORMULA=FMA_EVAL_EBITDA&amp;VAR:CURRENCY=NA&amp;VAR:P=NA&amp;VAR:V=9.47","3206&amp;VAR:null=.html"}</definedName>
    <definedName name="_345__FDSAUDITLINK__" hidden="1">{"fdsup://directions/FAT%20Viewer?VAR:PED=LTM&amp;VAR:AUDIT_MODE=SUMMARY&amp;VAR:PERIOD=FIXED&amp;VAR:AUDIT_ID=00000117&amp;VAR:DATE=20080828&amp;action=UPDATE&amp;creator=factset&amp;DOC_NAME=FAT:FMA_audit_SUMMARY.fat&amp;DISPLAY_STRING=Display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EBITDA&amp;VAR:CHGPERIOD=NA&amp;VAR:FQLFORMULA=FMA_EVAL_EBITDA&amp;VAR:CURRENCY=NA&amp;VAR:P=NA&amp;VAR:V=9.47","3206&amp;VAR:null=.html"}</definedName>
    <definedName name="_346__FDSAUDITLINK__" localSheetId="1" hidden="1">{"fdsup://directions/FAT%20Viewer?VAR:PED=LTM&amp;VAR:AUDIT_MODE=SUMMARY&amp;VAR:PERIOD=FIXED&amp;VAR:AUDIT_ID=00000117&amp;VAR:DATE=20080827&amp;action=UPDATE&amp;creator=factset&amp;DOC_NAME=FAT:FMA_audit_SUMMARY.fat&amp;DISPLAY_STRING=Display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EBITDA&amp;VAR:CHGPERIOD=NA&amp;VAR:FQLFORMULA=FMA_EVAL_EBITDA&amp;VAR:CURRENCY=NA&amp;VAR:P=NA&amp;VAR:V=9.39","2786&amp;VAR:null=.html"}</definedName>
    <definedName name="_346__FDSAUDITLINK__" hidden="1">{"fdsup://directions/FAT%20Viewer?VAR:PED=LTM&amp;VAR:AUDIT_MODE=SUMMARY&amp;VAR:PERIOD=FIXED&amp;VAR:AUDIT_ID=00000117&amp;VAR:DATE=20080827&amp;action=UPDATE&amp;creator=factset&amp;DOC_NAME=FAT:FMA_audit_SUMMARY.fat&amp;DISPLAY_STRING=Display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EBITDA&amp;VAR:CHGPERIOD=NA&amp;VAR:FQLFORMULA=FMA_EVAL_EBITDA&amp;VAR:CURRENCY=NA&amp;VAR:P=NA&amp;VAR:V=9.39","2786&amp;VAR:null=.html"}</definedName>
    <definedName name="_347__FDSAUDITLINK__" localSheetId="1" hidden="1">{"fdsup://directions/FAT%20Viewer?VAR:PED=LTM&amp;VAR:AUDIT_MODE=SUMMARY&amp;VAR:PERIOD=FIXED&amp;VAR:AUDIT_ID=00000117&amp;VAR:DATE=20080826&amp;action=UPDATE&amp;creator=factset&amp;DOC_NAME=FAT:FMA_audit_SUMMARY.fat&amp;DISPLAY_STRING=Display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EBITDA&amp;VAR:CHGPERIOD=NA&amp;VAR:FQLFORMULA=FMA_EVAL_EBITDA&amp;VAR:CURRENCY=NA&amp;VAR:P=NA&amp;VAR:V=9.34","3062&amp;VAR:null=.html"}</definedName>
    <definedName name="_347__FDSAUDITLINK__" hidden="1">{"fdsup://directions/FAT%20Viewer?VAR:PED=LTM&amp;VAR:AUDIT_MODE=SUMMARY&amp;VAR:PERIOD=FIXED&amp;VAR:AUDIT_ID=00000117&amp;VAR:DATE=20080826&amp;action=UPDATE&amp;creator=factset&amp;DOC_NAME=FAT:FMA_audit_SUMMARY.fat&amp;DISPLAY_STRING=Display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EBITDA&amp;VAR:CHGPERIOD=NA&amp;VAR:FQLFORMULA=FMA_EVAL_EBITDA&amp;VAR:CURRENCY=NA&amp;VAR:P=NA&amp;VAR:V=9.34","3062&amp;VAR:null=.html"}</definedName>
    <definedName name="_348__FDSAUDITLINK__" localSheetId="1" hidden="1">{"fdsup://directions/FAT%20Viewer?VAR:PED=LTM&amp;VAR:AUDIT_MODE=SUMMARY&amp;VAR:PERIOD=FIXED&amp;VAR:AUDIT_ID=00000117&amp;VAR:DATE=20080825&amp;action=UPDATE&amp;creator=factset&amp;DOC_NAME=FAT:FMA_audit_SUMMARY.fat&amp;DISPLAY_STRING=Display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EBITDA&amp;VAR:CHGPERIOD=NA&amp;VAR:FQLFORMULA=FMA_EVAL_EBITDA&amp;VAR:CURRENCY=NA&amp;VAR:P=NA&amp;VAR:V=9.32","1357&amp;VAR:null=.html"}</definedName>
    <definedName name="_348__FDSAUDITLINK__" hidden="1">{"fdsup://directions/FAT%20Viewer?VAR:PED=LTM&amp;VAR:AUDIT_MODE=SUMMARY&amp;VAR:PERIOD=FIXED&amp;VAR:AUDIT_ID=00000117&amp;VAR:DATE=20080825&amp;action=UPDATE&amp;creator=factset&amp;DOC_NAME=FAT:FMA_audit_SUMMARY.fat&amp;DISPLAY_STRING=Display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EBITDA&amp;VAR:CHGPERIOD=NA&amp;VAR:FQLFORMULA=FMA_EVAL_EBITDA&amp;VAR:CURRENCY=NA&amp;VAR:P=NA&amp;VAR:V=9.32","1357&amp;VAR:null=.html"}</definedName>
    <definedName name="_349__FDSAUDITLINK__" localSheetId="1" hidden="1">{"fdsup://directions/FAT%20Viewer?VAR:PED=LTM&amp;VAR:AUDIT_MODE=SUMMARY&amp;VAR:PERIOD=FIXED&amp;VAR:AUDIT_ID=00000117&amp;VAR:DATE=20080822&amp;action=UPDATE&amp;creator=factset&amp;DOC_NAME=FAT:FMA_audit_SUMMARY.fat&amp;DISPLAY_STRING=Display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EBITDA&amp;VAR:CHGPERIOD=NA&amp;VAR:FQLFORMULA=FMA_EVAL_EBITDA&amp;VAR:CURRENCY=NA&amp;VAR:P=NA&amp;VAR:V=9.45","1590&amp;VAR:null=.html"}</definedName>
    <definedName name="_349__FDSAUDITLINK__" hidden="1">{"fdsup://directions/FAT%20Viewer?VAR:PED=LTM&amp;VAR:AUDIT_MODE=SUMMARY&amp;VAR:PERIOD=FIXED&amp;VAR:AUDIT_ID=00000117&amp;VAR:DATE=20080822&amp;action=UPDATE&amp;creator=factset&amp;DOC_NAME=FAT:FMA_audit_SUMMARY.fat&amp;DISPLAY_STRING=Display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EBITDA&amp;VAR:CHGPERIOD=NA&amp;VAR:FQLFORMULA=FMA_EVAL_EBITDA&amp;VAR:CURRENCY=NA&amp;VAR:P=NA&amp;VAR:V=9.45","1590&amp;VAR:null=.html"}</definedName>
    <definedName name="_35__FDSAUDITLINK__" localSheetId="1" hidden="1">{"fdsup://directions/FAT%20Viewer?VAR:PED=LTM&amp;VAR:AUDIT_MODE=SUMMARY&amp;VAR:PERIOD=FIXED&amp;VAR:AUDIT_ID=00000117&amp;VAR:DATE=20091119&amp;action=UPDATE&amp;creator=factset&amp;DOC_NAME=FAT:FMA_audit_SUMMARY.fat&amp;DISPLAY_STRING=Display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EBITDA&amp;VAR:CHGPERIOD=NA&amp;VAR:FQLFORMULA=FMA_EVAL_EBITDA&amp;VAR:CURRENCY=NA&amp;VAR:P=NA&amp;VAR:V=11.8","56604&amp;VAR:null=.html"}</definedName>
    <definedName name="_35__FDSAUDITLINK__" hidden="1">{"fdsup://directions/FAT%20Viewer?VAR:PED=LTM&amp;VAR:AUDIT_MODE=SUMMARY&amp;VAR:PERIOD=FIXED&amp;VAR:AUDIT_ID=00000117&amp;VAR:DATE=20091119&amp;action=UPDATE&amp;creator=factset&amp;DOC_NAME=FAT:FMA_audit_SUMMARY.fat&amp;DISPLAY_STRING=Display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EBITDA&amp;VAR:CHGPERIOD=NA&amp;VAR:FQLFORMULA=FMA_EVAL_EBITDA&amp;VAR:CURRENCY=NA&amp;VAR:P=NA&amp;VAR:V=11.8","56604&amp;VAR:null=.html"}</definedName>
    <definedName name="_350__FDSAUDITLINK__" localSheetId="1" hidden="1">{"fdsup://directions/FAT%20Viewer?VAR:PED=LTM&amp;VAR:AUDIT_MODE=SUMMARY&amp;VAR:PERIOD=FIXED&amp;VAR:AUDIT_ID=00000117&amp;VAR:DATE=20080821&amp;action=UPDATE&amp;creator=factset&amp;DOC_NAME=FAT:FMA_audit_SUMMARY.fat&amp;DISPLAY_STRING=Display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EBITDA&amp;VAR:CHGPERIOD=NA&amp;VAR:FQLFORMULA=FMA_EVAL_EBITDA&amp;VAR:CURRENCY=NA&amp;VAR:P=NA&amp;VAR:V=9.38","3151&amp;VAR:null=.html"}</definedName>
    <definedName name="_350__FDSAUDITLINK__" hidden="1">{"fdsup://directions/FAT%20Viewer?VAR:PED=LTM&amp;VAR:AUDIT_MODE=SUMMARY&amp;VAR:PERIOD=FIXED&amp;VAR:AUDIT_ID=00000117&amp;VAR:DATE=20080821&amp;action=UPDATE&amp;creator=factset&amp;DOC_NAME=FAT:FMA_audit_SUMMARY.fat&amp;DISPLAY_STRING=Display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EBITDA&amp;VAR:CHGPERIOD=NA&amp;VAR:FQLFORMULA=FMA_EVAL_EBITDA&amp;VAR:CURRENCY=NA&amp;VAR:P=NA&amp;VAR:V=9.38","3151&amp;VAR:null=.html"}</definedName>
    <definedName name="_351__FDSAUDITLINK__" localSheetId="1" hidden="1">{"fdsup://directions/FAT%20Viewer?VAR:PED=LTM&amp;VAR:AUDIT_MODE=SUMMARY&amp;VAR:PERIOD=FIXED&amp;VAR:AUDIT_ID=00000117&amp;VAR:DATE=20080820&amp;action=UPDATE&amp;creator=factset&amp;DOC_NAME=FAT:FMA_audit_SUMMARY.fat&amp;DISPLAY_STRING=Display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EBITDA&amp;VAR:CHGPERIOD=NA&amp;VAR:FQLFORMULA=FMA_EVAL_EBITDA&amp;VAR:CURRENCY=NA&amp;VAR:P=NA&amp;VAR:V=9.35","6863&amp;VAR:null=.html"}</definedName>
    <definedName name="_351__FDSAUDITLINK__" hidden="1">{"fdsup://directions/FAT%20Viewer?VAR:PED=LTM&amp;VAR:AUDIT_MODE=SUMMARY&amp;VAR:PERIOD=FIXED&amp;VAR:AUDIT_ID=00000117&amp;VAR:DATE=20080820&amp;action=UPDATE&amp;creator=factset&amp;DOC_NAME=FAT:FMA_audit_SUMMARY.fat&amp;DISPLAY_STRING=Display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EBITDA&amp;VAR:CHGPERIOD=NA&amp;VAR:FQLFORMULA=FMA_EVAL_EBITDA&amp;VAR:CURRENCY=NA&amp;VAR:P=NA&amp;VAR:V=9.35","6863&amp;VAR:null=.html"}</definedName>
    <definedName name="_352__FDSAUDITLINK__" localSheetId="1" hidden="1">{"fdsup://directions/FAT%20Viewer?VAR:PED=LTM&amp;VAR:AUDIT_MODE=SUMMARY&amp;VAR:PERIOD=FIXED&amp;VAR:AUDIT_ID=00000117&amp;VAR:DATE=20080819&amp;action=UPDATE&amp;creator=factset&amp;DOC_NAME=FAT:FMA_audit_SUMMARY.fat&amp;DISPLAY_STRING=Display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EBITDA&amp;VAR:CHGPERIOD=NA&amp;VAR:FQLFORMULA=FMA_EVAL_EBITDA&amp;VAR:CURRENCY=NA&amp;VAR:P=NA&amp;VAR:V=9.32","1202&amp;VAR:null=.html"}</definedName>
    <definedName name="_352__FDSAUDITLINK__" hidden="1">{"fdsup://directions/FAT%20Viewer?VAR:PED=LTM&amp;VAR:AUDIT_MODE=SUMMARY&amp;VAR:PERIOD=FIXED&amp;VAR:AUDIT_ID=00000117&amp;VAR:DATE=20080819&amp;action=UPDATE&amp;creator=factset&amp;DOC_NAME=FAT:FMA_audit_SUMMARY.fat&amp;DISPLAY_STRING=Display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EBITDA&amp;VAR:CHGPERIOD=NA&amp;VAR:FQLFORMULA=FMA_EVAL_EBITDA&amp;VAR:CURRENCY=NA&amp;VAR:P=NA&amp;VAR:V=9.32","1202&amp;VAR:null=.html"}</definedName>
    <definedName name="_353__FDSAUDITLINK__" localSheetId="1" hidden="1">{"fdsup://directions/FAT%20Viewer?VAR:PED=LTM&amp;VAR:AUDIT_MODE=SUMMARY&amp;VAR:PERIOD=FIXED&amp;VAR:AUDIT_ID=00000117&amp;VAR:DATE=20080818&amp;action=UPDATE&amp;creator=factset&amp;DOC_NAME=FAT:FMA_audit_SUMMARY.fat&amp;DISPLAY_STRING=Display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EBITDA&amp;VAR:CHGPERIOD=NA&amp;VAR:FQLFORMULA=FMA_EVAL_EBITDA&amp;VAR:CURRENCY=NA&amp;VAR:P=NA&amp;VAR:V=9.37","0675&amp;VAR:null=.html"}</definedName>
    <definedName name="_353__FDSAUDITLINK__" hidden="1">{"fdsup://directions/FAT%20Viewer?VAR:PED=LTM&amp;VAR:AUDIT_MODE=SUMMARY&amp;VAR:PERIOD=FIXED&amp;VAR:AUDIT_ID=00000117&amp;VAR:DATE=20080818&amp;action=UPDATE&amp;creator=factset&amp;DOC_NAME=FAT:FMA_audit_SUMMARY.fat&amp;DISPLAY_STRING=Display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EBITDA&amp;VAR:CHGPERIOD=NA&amp;VAR:FQLFORMULA=FMA_EVAL_EBITDA&amp;VAR:CURRENCY=NA&amp;VAR:P=NA&amp;VAR:V=9.37","0675&amp;VAR:null=.html"}</definedName>
    <definedName name="_354__FDSAUDITLINK__" localSheetId="1" hidden="1">{"fdsup://directions/FAT%20Viewer?VAR:PED=LTM&amp;VAR:AUDIT_MODE=SUMMARY&amp;VAR:PERIOD=FIXED&amp;VAR:AUDIT_ID=00000117&amp;VAR:DATE=20080815&amp;action=UPDATE&amp;creator=factset&amp;DOC_NAME=FAT:FMA_audit_SUMMARY.fat&amp;DISPLAY_STRING=Display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EBITDA&amp;VAR:CHGPERIOD=NA&amp;VAR:FQLFORMULA=FMA_EVAL_EBITDA&amp;VAR:CURRENCY=NA&amp;VAR:P=NA&amp;VAR:V=9.45","9386&amp;VAR:null=.html"}</definedName>
    <definedName name="_354__FDSAUDITLINK__" hidden="1">{"fdsup://directions/FAT%20Viewer?VAR:PED=LTM&amp;VAR:AUDIT_MODE=SUMMARY&amp;VAR:PERIOD=FIXED&amp;VAR:AUDIT_ID=00000117&amp;VAR:DATE=20080815&amp;action=UPDATE&amp;creator=factset&amp;DOC_NAME=FAT:FMA_audit_SUMMARY.fat&amp;DISPLAY_STRING=Display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EBITDA&amp;VAR:CHGPERIOD=NA&amp;VAR:FQLFORMULA=FMA_EVAL_EBITDA&amp;VAR:CURRENCY=NA&amp;VAR:P=NA&amp;VAR:V=9.45","9386&amp;VAR:null=.html"}</definedName>
    <definedName name="_355__FDSAUDITLINK__" localSheetId="1" hidden="1">{"fdsup://directions/FAT%20Viewer?VAR:PED=LTM&amp;VAR:AUDIT_MODE=SUMMARY&amp;VAR:PERIOD=FIXED&amp;VAR:AUDIT_ID=00000117&amp;VAR:DATE=20080814&amp;action=UPDATE&amp;creator=factset&amp;DOC_NAME=FAT:FMA_audit_SUMMARY.fat&amp;DISPLAY_STRING=Display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EBITDA&amp;VAR:CHGPERIOD=NA&amp;VAR:FQLFORMULA=FMA_EVAL_EBITDA&amp;VAR:CURRENCY=NA&amp;VAR:P=NA&amp;VAR:V=9.43","9456&amp;VAR:null=.html"}</definedName>
    <definedName name="_355__FDSAUDITLINK__" hidden="1">{"fdsup://directions/FAT%20Viewer?VAR:PED=LTM&amp;VAR:AUDIT_MODE=SUMMARY&amp;VAR:PERIOD=FIXED&amp;VAR:AUDIT_ID=00000117&amp;VAR:DATE=20080814&amp;action=UPDATE&amp;creator=factset&amp;DOC_NAME=FAT:FMA_audit_SUMMARY.fat&amp;DISPLAY_STRING=Display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EBITDA&amp;VAR:CHGPERIOD=NA&amp;VAR:FQLFORMULA=FMA_EVAL_EBITDA&amp;VAR:CURRENCY=NA&amp;VAR:P=NA&amp;VAR:V=9.43","9456&amp;VAR:null=.html"}</definedName>
    <definedName name="_356__FDSAUDITLINK__" localSheetId="1" hidden="1">{"fdsup://directions/FAT%20Viewer?VAR:PED=LTM&amp;VAR:AUDIT_MODE=SUMMARY&amp;VAR:PERIOD=FIXED&amp;VAR:AUDIT_ID=00000117&amp;VAR:DATE=20080813&amp;action=UPDATE&amp;creator=factset&amp;DOC_NAME=FAT:FMA_audit_SUMMARY.fat&amp;DISPLAY_STRING=Display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EBITDA&amp;VAR:CHGPERIOD=NA&amp;VAR:FQLFORMULA=FMA_EVAL_EBITDA&amp;VAR:CURRENCY=NA&amp;VAR:P=NA&amp;VAR:V=9.41","4344&amp;VAR:null=.html"}</definedName>
    <definedName name="_356__FDSAUDITLINK__" hidden="1">{"fdsup://directions/FAT%20Viewer?VAR:PED=LTM&amp;VAR:AUDIT_MODE=SUMMARY&amp;VAR:PERIOD=FIXED&amp;VAR:AUDIT_ID=00000117&amp;VAR:DATE=20080813&amp;action=UPDATE&amp;creator=factset&amp;DOC_NAME=FAT:FMA_audit_SUMMARY.fat&amp;DISPLAY_STRING=Display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EBITDA&amp;VAR:CHGPERIOD=NA&amp;VAR:FQLFORMULA=FMA_EVAL_EBITDA&amp;VAR:CURRENCY=NA&amp;VAR:P=NA&amp;VAR:V=9.41","4344&amp;VAR:null=.html"}</definedName>
    <definedName name="_357__FDSAUDITLINK__" localSheetId="1" hidden="1">{"fdsup://directions/FAT%20Viewer?VAR:PED=LTM&amp;VAR:AUDIT_MODE=SUMMARY&amp;VAR:PERIOD=FIXED&amp;VAR:AUDIT_ID=00000117&amp;VAR:DATE=20080812&amp;action=UPDATE&amp;creator=factset&amp;DOC_NAME=FAT:FMA_audit_SUMMARY.fat&amp;DISPLAY_STRING=Display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EBITDA&amp;VAR:CHGPERIOD=NA&amp;VAR:FQLFORMULA=FMA_EVAL_EBITDA&amp;VAR:CURRENCY=NA&amp;VAR:P=NA&amp;VAR:V=9.41","1063&amp;VAR:null=.html"}</definedName>
    <definedName name="_357__FDSAUDITLINK__" hidden="1">{"fdsup://directions/FAT%20Viewer?VAR:PED=LTM&amp;VAR:AUDIT_MODE=SUMMARY&amp;VAR:PERIOD=FIXED&amp;VAR:AUDIT_ID=00000117&amp;VAR:DATE=20080812&amp;action=UPDATE&amp;creator=factset&amp;DOC_NAME=FAT:FMA_audit_SUMMARY.fat&amp;DISPLAY_STRING=Display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EBITDA&amp;VAR:CHGPERIOD=NA&amp;VAR:FQLFORMULA=FMA_EVAL_EBITDA&amp;VAR:CURRENCY=NA&amp;VAR:P=NA&amp;VAR:V=9.41","1063&amp;VAR:null=.html"}</definedName>
    <definedName name="_358__FDSAUDITLINK__" localSheetId="1" hidden="1">{"fdsup://directions/FAT%20Viewer?VAR:PED=LTM&amp;VAR:AUDIT_MODE=SUMMARY&amp;VAR:PERIOD=FIXED&amp;VAR:AUDIT_ID=00000117&amp;VAR:DATE=20080811&amp;action=UPDATE&amp;creator=factset&amp;DOC_NAME=FAT:FMA_audit_SUMMARY.fat&amp;DISPLAY_STRING=Display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EBITDA&amp;VAR:CHGPERIOD=NA&amp;VAR:FQLFORMULA=FMA_EVAL_EBITDA&amp;VAR:CURRENCY=NA&amp;VAR:P=NA&amp;VAR:V=9.46","0712&amp;VAR:null=.html"}</definedName>
    <definedName name="_358__FDSAUDITLINK__" hidden="1">{"fdsup://directions/FAT%20Viewer?VAR:PED=LTM&amp;VAR:AUDIT_MODE=SUMMARY&amp;VAR:PERIOD=FIXED&amp;VAR:AUDIT_ID=00000117&amp;VAR:DATE=20080811&amp;action=UPDATE&amp;creator=factset&amp;DOC_NAME=FAT:FMA_audit_SUMMARY.fat&amp;DISPLAY_STRING=Display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EBITDA&amp;VAR:CHGPERIOD=NA&amp;VAR:FQLFORMULA=FMA_EVAL_EBITDA&amp;VAR:CURRENCY=NA&amp;VAR:P=NA&amp;VAR:V=9.46","0712&amp;VAR:null=.html"}</definedName>
    <definedName name="_359__FDSAUDITLINK__" localSheetId="1" hidden="1">{"fdsup://directions/FAT%20Viewer?VAR:PED=LTM&amp;VAR:AUDIT_MODE=SUMMARY&amp;VAR:PERIOD=FIXED&amp;VAR:AUDIT_ID=00000117&amp;VAR:DATE=20080808&amp;action=UPDATE&amp;creator=factset&amp;DOC_NAME=FAT:FMA_audit_SUMMARY.fat&amp;DISPLAY_STRING=Display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EBITDA&amp;VAR:CHGPERIOD=NA&amp;VAR:FQLFORMULA=FMA_EVAL_EBITDA&amp;VAR:CURRENCY=NA&amp;VAR:P=NA&amp;VAR:V=9.41","7989&amp;VAR:null=.html"}</definedName>
    <definedName name="_359__FDSAUDITLINK__" hidden="1">{"fdsup://directions/FAT%20Viewer?VAR:PED=LTM&amp;VAR:AUDIT_MODE=SUMMARY&amp;VAR:PERIOD=FIXED&amp;VAR:AUDIT_ID=00000117&amp;VAR:DATE=20080808&amp;action=UPDATE&amp;creator=factset&amp;DOC_NAME=FAT:FMA_audit_SUMMARY.fat&amp;DISPLAY_STRING=Display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EBITDA&amp;VAR:CHGPERIOD=NA&amp;VAR:FQLFORMULA=FMA_EVAL_EBITDA&amp;VAR:CURRENCY=NA&amp;VAR:P=NA&amp;VAR:V=9.41","7989&amp;VAR:null=.html"}</definedName>
    <definedName name="_36__FDSAUDITLINK__" localSheetId="1" hidden="1">{"fdsup://directions/FAT%20Viewer?VAR:PED=LTM&amp;VAR:AUDIT_MODE=SUMMARY&amp;VAR:PERIOD=FIXED&amp;VAR:AUDIT_ID=00000117&amp;VAR:DATE=20091118&amp;action=UPDATE&amp;creator=factset&amp;DOC_NAME=FAT:FMA_audit_SUMMARY.fat&amp;DISPLAY_STRING=Display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EBITDA&amp;VAR:CHGPERIOD=NA&amp;VAR:FQLFORMULA=FMA_EVAL_EBITDA&amp;VAR:CURRENCY=NA&amp;VAR:P=NA&amp;VAR:V=11.9","73321&amp;VAR:null=.html"}</definedName>
    <definedName name="_36__FDSAUDITLINK__" hidden="1">{"fdsup://directions/FAT%20Viewer?VAR:PED=LTM&amp;VAR:AUDIT_MODE=SUMMARY&amp;VAR:PERIOD=FIXED&amp;VAR:AUDIT_ID=00000117&amp;VAR:DATE=20091118&amp;action=UPDATE&amp;creator=factset&amp;DOC_NAME=FAT:FMA_audit_SUMMARY.fat&amp;DISPLAY_STRING=Display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EBITDA&amp;VAR:CHGPERIOD=NA&amp;VAR:FQLFORMULA=FMA_EVAL_EBITDA&amp;VAR:CURRENCY=NA&amp;VAR:P=NA&amp;VAR:V=11.9","73321&amp;VAR:null=.html"}</definedName>
    <definedName name="_360__FDSAUDITLINK__" localSheetId="1" hidden="1">{"fdsup://directions/FAT%20Viewer?VAR:PED=LTM&amp;VAR:AUDIT_MODE=SUMMARY&amp;VAR:PERIOD=FIXED&amp;VAR:AUDIT_ID=00000117&amp;VAR:DATE=20080807&amp;action=UPDATE&amp;creator=factset&amp;DOC_NAME=FAT:FMA_audit_SUMMARY.fat&amp;DISPLAY_STRING=Display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EBITDA&amp;VAR:CHGPERIOD=NA&amp;VAR:FQLFORMULA=FMA_EVAL_EBITDA&amp;VAR:CURRENCY=NA&amp;VAR:P=NA&amp;VAR:V=9.25","8691&amp;VAR:null=.html"}</definedName>
    <definedName name="_360__FDSAUDITLINK__" hidden="1">{"fdsup://directions/FAT%20Viewer?VAR:PED=LTM&amp;VAR:AUDIT_MODE=SUMMARY&amp;VAR:PERIOD=FIXED&amp;VAR:AUDIT_ID=00000117&amp;VAR:DATE=20080807&amp;action=UPDATE&amp;creator=factset&amp;DOC_NAME=FAT:FMA_audit_SUMMARY.fat&amp;DISPLAY_STRING=Display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EBITDA&amp;VAR:CHGPERIOD=NA&amp;VAR:FQLFORMULA=FMA_EVAL_EBITDA&amp;VAR:CURRENCY=NA&amp;VAR:P=NA&amp;VAR:V=9.25","8691&amp;VAR:null=.html"}</definedName>
    <definedName name="_361__FDSAUDITLINK__" localSheetId="1" hidden="1">{"fdsup://directions/FAT%20Viewer?VAR:PED=LTM&amp;VAR:AUDIT_MODE=SUMMARY&amp;VAR:PERIOD=FIXED&amp;VAR:AUDIT_ID=00000117&amp;VAR:DATE=20080806&amp;action=UPDATE&amp;creator=factset&amp;DOC_NAME=FAT:FMA_audit_SUMMARY.fat&amp;DISPLAY_STRING=Display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EBITDA&amp;VAR:CHGPERIOD=NA&amp;VAR:FQLFORMULA=FMA_EVAL_EBITDA&amp;VAR:CURRENCY=NA&amp;VAR:P=NA&amp;VAR:V=9.35","6783&amp;VAR:null=.html"}</definedName>
    <definedName name="_361__FDSAUDITLINK__" hidden="1">{"fdsup://directions/FAT%20Viewer?VAR:PED=LTM&amp;VAR:AUDIT_MODE=SUMMARY&amp;VAR:PERIOD=FIXED&amp;VAR:AUDIT_ID=00000117&amp;VAR:DATE=20080806&amp;action=UPDATE&amp;creator=factset&amp;DOC_NAME=FAT:FMA_audit_SUMMARY.fat&amp;DISPLAY_STRING=Display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EBITDA&amp;VAR:CHGPERIOD=NA&amp;VAR:FQLFORMULA=FMA_EVAL_EBITDA&amp;VAR:CURRENCY=NA&amp;VAR:P=NA&amp;VAR:V=9.35","6783&amp;VAR:null=.html"}</definedName>
    <definedName name="_362__FDSAUDITLINK__" localSheetId="1" hidden="1">{"fdsup://directions/FAT%20Viewer?VAR:PED=LTM&amp;VAR:AUDIT_MODE=SUMMARY&amp;VAR:PERIOD=FIXED&amp;VAR:AUDIT_ID=00000117&amp;VAR:DATE=20080805&amp;action=UPDATE&amp;creator=factset&amp;DOC_NAME=FAT:FMA_audit_SUMMARY.fat&amp;DISPLAY_STRING=Display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EBITDA&amp;VAR:CHGPERIOD=NA&amp;VAR:FQLFORMULA=FMA_EVAL_EBITDA&amp;VAR:CURRENCY=NA&amp;VAR:P=NA&amp;VAR:V=9.31","6558&amp;VAR:null=.html"}</definedName>
    <definedName name="_362__FDSAUDITLINK__" hidden="1">{"fdsup://directions/FAT%20Viewer?VAR:PED=LTM&amp;VAR:AUDIT_MODE=SUMMARY&amp;VAR:PERIOD=FIXED&amp;VAR:AUDIT_ID=00000117&amp;VAR:DATE=20080805&amp;action=UPDATE&amp;creator=factset&amp;DOC_NAME=FAT:FMA_audit_SUMMARY.fat&amp;DISPLAY_STRING=Display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EBITDA&amp;VAR:CHGPERIOD=NA&amp;VAR:FQLFORMULA=FMA_EVAL_EBITDA&amp;VAR:CURRENCY=NA&amp;VAR:P=NA&amp;VAR:V=9.31","6558&amp;VAR:null=.html"}</definedName>
    <definedName name="_363__FDSAUDITLINK__" localSheetId="1" hidden="1">{"fdsup://directions/FAT%20Viewer?VAR:PED=LTM&amp;VAR:AUDIT_MODE=SUMMARY&amp;VAR:PERIOD=FIXED&amp;VAR:AUDIT_ID=00000117&amp;VAR:DATE=20080804&amp;action=UPDATE&amp;creator=factset&amp;DOC_NAME=FAT:FMA_audit_SUMMARY.fat&amp;DISPLAY_STRING=Display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EBITDA&amp;VAR:CHGPERIOD=NA&amp;VAR:FQLFORMULA=FMA_EVAL_EBITDA&amp;VAR:CURRENCY=NA&amp;VAR:P=NA&amp;VAR:V=9.14","1047&amp;VAR:null=.html"}</definedName>
    <definedName name="_363__FDSAUDITLINK__" hidden="1">{"fdsup://directions/FAT%20Viewer?VAR:PED=LTM&amp;VAR:AUDIT_MODE=SUMMARY&amp;VAR:PERIOD=FIXED&amp;VAR:AUDIT_ID=00000117&amp;VAR:DATE=20080804&amp;action=UPDATE&amp;creator=factset&amp;DOC_NAME=FAT:FMA_audit_SUMMARY.fat&amp;DISPLAY_STRING=Display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EBITDA&amp;VAR:CHGPERIOD=NA&amp;VAR:FQLFORMULA=FMA_EVAL_EBITDA&amp;VAR:CURRENCY=NA&amp;VAR:P=NA&amp;VAR:V=9.14","1047&amp;VAR:null=.html"}</definedName>
    <definedName name="_364__FDSAUDITLINK__" localSheetId="1" hidden="1">{"fdsup://directions/FAT%20Viewer?VAR:PED=LTM&amp;VAR:AUDIT_MODE=SUMMARY&amp;VAR:PERIOD=FIXED&amp;VAR:AUDIT_ID=00000117&amp;VAR:DATE=20080801&amp;action=UPDATE&amp;creator=factset&amp;DOC_NAME=FAT:FMA_audit_SUMMARY.fat&amp;DISPLAY_STRING=Display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EBITDA&amp;VAR:CHGPERIOD=NA&amp;VAR:FQLFORMULA=FMA_EVAL_EBITDA&amp;VAR:CURRENCY=NA&amp;VAR:P=NA&amp;VAR:V=9.20","7199&amp;VAR:null=.html"}</definedName>
    <definedName name="_364__FDSAUDITLINK__" hidden="1">{"fdsup://directions/FAT%20Viewer?VAR:PED=LTM&amp;VAR:AUDIT_MODE=SUMMARY&amp;VAR:PERIOD=FIXED&amp;VAR:AUDIT_ID=00000117&amp;VAR:DATE=20080801&amp;action=UPDATE&amp;creator=factset&amp;DOC_NAME=FAT:FMA_audit_SUMMARY.fat&amp;DISPLAY_STRING=Display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EBITDA&amp;VAR:CHGPERIOD=NA&amp;VAR:FQLFORMULA=FMA_EVAL_EBITDA&amp;VAR:CURRENCY=NA&amp;VAR:P=NA&amp;VAR:V=9.20","7199&amp;VAR:null=.html"}</definedName>
    <definedName name="_365__FDSAUDITLINK__" localSheetId="1" hidden="1">{"fdsup://directions/FAT%20Viewer?VAR:PED=LTM&amp;VAR:AUDIT_MODE=SUMMARY&amp;VAR:PERIOD=FIXED&amp;VAR:AUDIT_ID=00000117&amp;VAR:DATE=20080731&amp;action=UPDATE&amp;creator=factset&amp;DOC_NAME=FAT:FMA_audit_SUMMARY.fat&amp;DISPLAY_STRING=Display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EBITDA&amp;VAR:CHGPERIOD=NA&amp;VAR:FQLFORMULA=FMA_EVAL_EBITDA&amp;VAR:CURRENCY=NA&amp;VAR:P=NA&amp;VAR:V=9.25","9670&amp;VAR:null=.html"}</definedName>
    <definedName name="_365__FDSAUDITLINK__" hidden="1">{"fdsup://directions/FAT%20Viewer?VAR:PED=LTM&amp;VAR:AUDIT_MODE=SUMMARY&amp;VAR:PERIOD=FIXED&amp;VAR:AUDIT_ID=00000117&amp;VAR:DATE=20080731&amp;action=UPDATE&amp;creator=factset&amp;DOC_NAME=FAT:FMA_audit_SUMMARY.fat&amp;DISPLAY_STRING=Display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EBITDA&amp;VAR:CHGPERIOD=NA&amp;VAR:FQLFORMULA=FMA_EVAL_EBITDA&amp;VAR:CURRENCY=NA&amp;VAR:P=NA&amp;VAR:V=9.25","9670&amp;VAR:null=.html"}</definedName>
    <definedName name="_366__FDSAUDITLINK__" localSheetId="1" hidden="1">{"fdsup://directions/FAT%20Viewer?VAR:PED=LTM&amp;VAR:AUDIT_MODE=SUMMARY&amp;VAR:PERIOD=FIXED&amp;VAR:AUDIT_ID=00000117&amp;VAR:DATE=20080730&amp;action=UPDATE&amp;creator=factset&amp;DOC_NAME=FAT:FMA_audit_SUMMARY.fat&amp;DISPLAY_STRING=Display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EBITDA&amp;VAR:CHGPERIOD=NA&amp;VAR:FQLFORMULA=FMA_EVAL_EBITDA&amp;VAR:CURRENCY=NA&amp;VAR:P=NA&amp;VAR:V=9.35","5722&amp;VAR:null=.html"}</definedName>
    <definedName name="_366__FDSAUDITLINK__" hidden="1">{"fdsup://directions/FAT%20Viewer?VAR:PED=LTM&amp;VAR:AUDIT_MODE=SUMMARY&amp;VAR:PERIOD=FIXED&amp;VAR:AUDIT_ID=00000117&amp;VAR:DATE=20080730&amp;action=UPDATE&amp;creator=factset&amp;DOC_NAME=FAT:FMA_audit_SUMMARY.fat&amp;DISPLAY_STRING=Display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EBITDA&amp;VAR:CHGPERIOD=NA&amp;VAR:FQLFORMULA=FMA_EVAL_EBITDA&amp;VAR:CURRENCY=NA&amp;VAR:P=NA&amp;VAR:V=9.35","5722&amp;VAR:null=.html"}</definedName>
    <definedName name="_367__FDSAUDITLINK__" localSheetId="1" hidden="1">{"fdsup://directions/FAT%20Viewer?VAR:PED=LTM&amp;VAR:AUDIT_MODE=SUMMARY&amp;VAR:PERIOD=FIXED&amp;VAR:AUDIT_ID=00000117&amp;VAR:DATE=20080729&amp;action=UPDATE&amp;creator=factset&amp;DOC_NAME=FAT:FMA_audit_SUMMARY.fat&amp;DISPLAY_STRING=Display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EBITDA&amp;VAR:CHGPERIOD=NA&amp;VAR:FQLFORMULA=FMA_EVAL_EBITDA&amp;VAR:CURRENCY=NA&amp;VAR:P=NA&amp;VAR:V=9.23","7846&amp;VAR:null=.html"}</definedName>
    <definedName name="_367__FDSAUDITLINK__" hidden="1">{"fdsup://directions/FAT%20Viewer?VAR:PED=LTM&amp;VAR:AUDIT_MODE=SUMMARY&amp;VAR:PERIOD=FIXED&amp;VAR:AUDIT_ID=00000117&amp;VAR:DATE=20080729&amp;action=UPDATE&amp;creator=factset&amp;DOC_NAME=FAT:FMA_audit_SUMMARY.fat&amp;DISPLAY_STRING=Display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EBITDA&amp;VAR:CHGPERIOD=NA&amp;VAR:FQLFORMULA=FMA_EVAL_EBITDA&amp;VAR:CURRENCY=NA&amp;VAR:P=NA&amp;VAR:V=9.23","7846&amp;VAR:null=.html"}</definedName>
    <definedName name="_368__FDSAUDITLINK__" localSheetId="1" hidden="1">{"fdsup://directions/FAT%20Viewer?VAR:PED=LTM&amp;VAR:AUDIT_MODE=SUMMARY&amp;VAR:PERIOD=FIXED&amp;VAR:AUDIT_ID=00000117&amp;VAR:DATE=20080728&amp;action=UPDATE&amp;creator=factset&amp;DOC_NAME=FAT:FMA_audit_SUMMARY.fat&amp;DISPLAY_STRING=Display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EBITDA&amp;VAR:CHGPERIOD=NA&amp;VAR:FQLFORMULA=FMA_EVAL_EBITDA&amp;VAR:CURRENCY=NA&amp;VAR:P=NA&amp;VAR:V=9.11","4649&amp;VAR:null=.html"}</definedName>
    <definedName name="_368__FDSAUDITLINK__" hidden="1">{"fdsup://directions/FAT%20Viewer?VAR:PED=LTM&amp;VAR:AUDIT_MODE=SUMMARY&amp;VAR:PERIOD=FIXED&amp;VAR:AUDIT_ID=00000117&amp;VAR:DATE=20080728&amp;action=UPDATE&amp;creator=factset&amp;DOC_NAME=FAT:FMA_audit_SUMMARY.fat&amp;DISPLAY_STRING=Display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EBITDA&amp;VAR:CHGPERIOD=NA&amp;VAR:FQLFORMULA=FMA_EVAL_EBITDA&amp;VAR:CURRENCY=NA&amp;VAR:P=NA&amp;VAR:V=9.11","4649&amp;VAR:null=.html"}</definedName>
    <definedName name="_369__FDSAUDITLINK__" localSheetId="1" hidden="1">{"fdsup://directions/FAT%20Viewer?VAR:PED=LTM&amp;VAR:AUDIT_MODE=SUMMARY&amp;VAR:PERIOD=FIXED&amp;VAR:AUDIT_ID=00000117&amp;VAR:DATE=20080725&amp;action=UPDATE&amp;creator=factset&amp;DOC_NAME=FAT:FMA_audit_SUMMARY.fat&amp;DISPLAY_STRING=Display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EBITDA&amp;VAR:CHGPERIOD=NA&amp;VAR:FQLFORMULA=FMA_EVAL_EBITDA&amp;VAR:CURRENCY=NA&amp;VAR:P=NA&amp;VAR:V=9.21","9478&amp;VAR:null=.html"}</definedName>
    <definedName name="_369__FDSAUDITLINK__" hidden="1">{"fdsup://directions/FAT%20Viewer?VAR:PED=LTM&amp;VAR:AUDIT_MODE=SUMMARY&amp;VAR:PERIOD=FIXED&amp;VAR:AUDIT_ID=00000117&amp;VAR:DATE=20080725&amp;action=UPDATE&amp;creator=factset&amp;DOC_NAME=FAT:FMA_audit_SUMMARY.fat&amp;DISPLAY_STRING=Display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EBITDA&amp;VAR:CHGPERIOD=NA&amp;VAR:FQLFORMULA=FMA_EVAL_EBITDA&amp;VAR:CURRENCY=NA&amp;VAR:P=NA&amp;VAR:V=9.21","9478&amp;VAR:null=.html"}</definedName>
    <definedName name="_37__FDSAUDITLINK__" localSheetId="1" hidden="1">{"fdsup://directions/FAT%20Viewer?VAR:PED=LTM&amp;VAR:AUDIT_MODE=SUMMARY&amp;VAR:PERIOD=FIXED&amp;VAR:AUDIT_ID=00000117&amp;VAR:DATE=20091117&amp;action=UPDATE&amp;creator=factset&amp;DOC_NAME=FAT:FMA_audit_SUMMARY.fat&amp;DISPLAY_STRING=Display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EBITDA&amp;VAR:CHGPERIOD=NA&amp;VAR:FQLFORMULA=FMA_EVAL_EBITDA&amp;VAR:CURRENCY=NA&amp;VAR:P=NA&amp;VAR:V=11.9","86963&amp;VAR:null=.html"}</definedName>
    <definedName name="_37__FDSAUDITLINK__" hidden="1">{"fdsup://directions/FAT%20Viewer?VAR:PED=LTM&amp;VAR:AUDIT_MODE=SUMMARY&amp;VAR:PERIOD=FIXED&amp;VAR:AUDIT_ID=00000117&amp;VAR:DATE=20091117&amp;action=UPDATE&amp;creator=factset&amp;DOC_NAME=FAT:FMA_audit_SUMMARY.fat&amp;DISPLAY_STRING=Display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EBITDA&amp;VAR:CHGPERIOD=NA&amp;VAR:FQLFORMULA=FMA_EVAL_EBITDA&amp;VAR:CURRENCY=NA&amp;VAR:P=NA&amp;VAR:V=11.9","86963&amp;VAR:null=.html"}</definedName>
    <definedName name="_370__FDSAUDITLINK__" localSheetId="1" hidden="1">{"fdsup://directions/FAT%20Viewer?VAR:PED=LTM&amp;VAR:AUDIT_MODE=SUMMARY&amp;VAR:PERIOD=FIXED&amp;VAR:AUDIT_ID=00000117&amp;VAR:DATE=20080724&amp;action=UPDATE&amp;creator=factset&amp;DOC_NAME=FAT:FMA_audit_SUMMARY.fat&amp;DISPLAY_STRING=Display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EBITDA&amp;VAR:CHGPERIOD=NA&amp;VAR:FQLFORMULA=FMA_EVAL_EBITDA&amp;VAR:CURRENCY=NA&amp;VAR:P=NA&amp;VAR:V=9.17","7981&amp;VAR:null=.html"}</definedName>
    <definedName name="_370__FDSAUDITLINK__" hidden="1">{"fdsup://directions/FAT%20Viewer?VAR:PED=LTM&amp;VAR:AUDIT_MODE=SUMMARY&amp;VAR:PERIOD=FIXED&amp;VAR:AUDIT_ID=00000117&amp;VAR:DATE=20080724&amp;action=UPDATE&amp;creator=factset&amp;DOC_NAME=FAT:FMA_audit_SUMMARY.fat&amp;DISPLAY_STRING=Display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EBITDA&amp;VAR:CHGPERIOD=NA&amp;VAR:FQLFORMULA=FMA_EVAL_EBITDA&amp;VAR:CURRENCY=NA&amp;VAR:P=NA&amp;VAR:V=9.17","7981&amp;VAR:null=.html"}</definedName>
    <definedName name="_371__FDSAUDITLINK__" localSheetId="1" hidden="1">{"fdsup://directions/FAT%20Viewer?VAR:PED=LTM&amp;VAR:AUDIT_MODE=SUMMARY&amp;VAR:PERIOD=FIXED&amp;VAR:AUDIT_ID=00000117&amp;VAR:DATE=20080723&amp;action=UPDATE&amp;creator=factset&amp;DOC_NAME=FAT:FMA_audit_SUMMARY.fat&amp;DISPLAY_STRING=Display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EBITDA&amp;VAR:CHGPERIOD=NA&amp;VAR:FQLFORMULA=FMA_EVAL_EBITDA&amp;VAR:CURRENCY=NA&amp;VAR:P=NA&amp;VAR:V=9.30","2003&amp;VAR:null=.html"}</definedName>
    <definedName name="_371__FDSAUDITLINK__" hidden="1">{"fdsup://directions/FAT%20Viewer?VAR:PED=LTM&amp;VAR:AUDIT_MODE=SUMMARY&amp;VAR:PERIOD=FIXED&amp;VAR:AUDIT_ID=00000117&amp;VAR:DATE=20080723&amp;action=UPDATE&amp;creator=factset&amp;DOC_NAME=FAT:FMA_audit_SUMMARY.fat&amp;DISPLAY_STRING=Display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EBITDA&amp;VAR:CHGPERIOD=NA&amp;VAR:FQLFORMULA=FMA_EVAL_EBITDA&amp;VAR:CURRENCY=NA&amp;VAR:P=NA&amp;VAR:V=9.30","2003&amp;VAR:null=.html"}</definedName>
    <definedName name="_372__FDSAUDITLINK__" localSheetId="1" hidden="1">{"fdsup://directions/FAT%20Viewer?VAR:PED=LTM&amp;VAR:AUDIT_MODE=SUMMARY&amp;VAR:PERIOD=FIXED&amp;VAR:AUDIT_ID=00000117&amp;VAR:DATE=20080722&amp;action=UPDATE&amp;creator=factset&amp;DOC_NAME=FAT:FMA_audit_SUMMARY.fat&amp;DISPLAY_STRING=Display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EBITDA&amp;VAR:CHGPERIOD=NA&amp;VAR:FQLFORMULA=FMA_EVAL_EBITDA&amp;VAR:CURRENCY=NA&amp;VAR:P=NA&amp;VAR:V=9.29","1932&amp;VAR:null=.html"}</definedName>
    <definedName name="_372__FDSAUDITLINK__" hidden="1">{"fdsup://directions/FAT%20Viewer?VAR:PED=LTM&amp;VAR:AUDIT_MODE=SUMMARY&amp;VAR:PERIOD=FIXED&amp;VAR:AUDIT_ID=00000117&amp;VAR:DATE=20080722&amp;action=UPDATE&amp;creator=factset&amp;DOC_NAME=FAT:FMA_audit_SUMMARY.fat&amp;DISPLAY_STRING=Display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EBITDA&amp;VAR:CHGPERIOD=NA&amp;VAR:FQLFORMULA=FMA_EVAL_EBITDA&amp;VAR:CURRENCY=NA&amp;VAR:P=NA&amp;VAR:V=9.29","1932&amp;VAR:null=.html"}</definedName>
    <definedName name="_373__FDSAUDITLINK__" localSheetId="1" hidden="1">{"fdsup://directions/FAT%20Viewer?VAR:PED=LTM&amp;VAR:AUDIT_MODE=SUMMARY&amp;VAR:PERIOD=FIXED&amp;VAR:AUDIT_ID=00000117&amp;VAR:DATE=20080721&amp;action=UPDATE&amp;creator=factset&amp;DOC_NAME=FAT:FMA_audit_SUMMARY.fat&amp;DISPLAY_STRING=Display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EBITDA&amp;VAR:CHGPERIOD=NA&amp;VAR:FQLFORMULA=FMA_EVAL_EBITDA&amp;VAR:CURRENCY=NA&amp;VAR:P=NA&amp;VAR:V=9.25","4264&amp;VAR:null=.html"}</definedName>
    <definedName name="_373__FDSAUDITLINK__" hidden="1">{"fdsup://directions/FAT%20Viewer?VAR:PED=LTM&amp;VAR:AUDIT_MODE=SUMMARY&amp;VAR:PERIOD=FIXED&amp;VAR:AUDIT_ID=00000117&amp;VAR:DATE=20080721&amp;action=UPDATE&amp;creator=factset&amp;DOC_NAME=FAT:FMA_audit_SUMMARY.fat&amp;DISPLAY_STRING=Display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EBITDA&amp;VAR:CHGPERIOD=NA&amp;VAR:FQLFORMULA=FMA_EVAL_EBITDA&amp;VAR:CURRENCY=NA&amp;VAR:P=NA&amp;VAR:V=9.25","4264&amp;VAR:null=.html"}</definedName>
    <definedName name="_374__FDSAUDITLINK__" localSheetId="1" hidden="1">{"fdsup://directions/FAT%20Viewer?VAR:PED=LTM&amp;VAR:AUDIT_MODE=SUMMARY&amp;VAR:PERIOD=FIXED&amp;VAR:AUDIT_ID=00000117&amp;VAR:DATE=20080718&amp;action=UPDATE&amp;creator=factset&amp;DOC_NAME=FAT:FMA_audit_SUMMARY.fat&amp;DISPLAY_STRING=Display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EBITDA&amp;VAR:CHGPERIOD=NA&amp;VAR:FQLFORMULA=FMA_EVAL_EBITDA&amp;VAR:CURRENCY=NA&amp;VAR:P=NA&amp;VAR:V=9.25","4494&amp;VAR:null=.html"}</definedName>
    <definedName name="_374__FDSAUDITLINK__" hidden="1">{"fdsup://directions/FAT%20Viewer?VAR:PED=LTM&amp;VAR:AUDIT_MODE=SUMMARY&amp;VAR:PERIOD=FIXED&amp;VAR:AUDIT_ID=00000117&amp;VAR:DATE=20080718&amp;action=UPDATE&amp;creator=factset&amp;DOC_NAME=FAT:FMA_audit_SUMMARY.fat&amp;DISPLAY_STRING=Display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EBITDA&amp;VAR:CHGPERIOD=NA&amp;VAR:FQLFORMULA=FMA_EVAL_EBITDA&amp;VAR:CURRENCY=NA&amp;VAR:P=NA&amp;VAR:V=9.25","4494&amp;VAR:null=.html"}</definedName>
    <definedName name="_375__FDSAUDITLINK__" localSheetId="1" hidden="1">{"fdsup://directions/FAT%20Viewer?VAR:PED=LTM&amp;VAR:AUDIT_MODE=SUMMARY&amp;VAR:PERIOD=FIXED&amp;VAR:AUDIT_ID=00000117&amp;VAR:DATE=20080717&amp;action=UPDATE&amp;creator=factset&amp;DOC_NAME=FAT:FMA_audit_SUMMARY.fat&amp;DISPLAY_STRING=Display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EBITDA&amp;VAR:CHGPERIOD=NA&amp;VAR:FQLFORMULA=FMA_EVAL_EBITDA&amp;VAR:CURRENCY=NA&amp;VAR:P=NA&amp;VAR:V=9.26","7018&amp;VAR:null=.html"}</definedName>
    <definedName name="_375__FDSAUDITLINK__" hidden="1">{"fdsup://directions/FAT%20Viewer?VAR:PED=LTM&amp;VAR:AUDIT_MODE=SUMMARY&amp;VAR:PERIOD=FIXED&amp;VAR:AUDIT_ID=00000117&amp;VAR:DATE=20080717&amp;action=UPDATE&amp;creator=factset&amp;DOC_NAME=FAT:FMA_audit_SUMMARY.fat&amp;DISPLAY_STRING=Display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EBITDA&amp;VAR:CHGPERIOD=NA&amp;VAR:FQLFORMULA=FMA_EVAL_EBITDA&amp;VAR:CURRENCY=NA&amp;VAR:P=NA&amp;VAR:V=9.26","7018&amp;VAR:null=.html"}</definedName>
    <definedName name="_376__FDSAUDITLINK__" localSheetId="1" hidden="1">{"fdsup://directions/FAT%20Viewer?VAR:PED=LTM&amp;VAR:AUDIT_MODE=SUMMARY&amp;VAR:PERIOD=FIXED&amp;VAR:AUDIT_ID=00000117&amp;VAR:DATE=20080716&amp;action=UPDATE&amp;creator=factset&amp;DOC_NAME=FAT:FMA_audit_SUMMARY.fat&amp;DISPLAY_STRING=Display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EBITDA&amp;VAR:CHGPERIOD=NA&amp;VAR:FQLFORMULA=FMA_EVAL_EBITDA&amp;VAR:CURRENCY=NA&amp;VAR:P=NA&amp;VAR:V=9.22","8344&amp;VAR:null=.html"}</definedName>
    <definedName name="_376__FDSAUDITLINK__" hidden="1">{"fdsup://directions/FAT%20Viewer?VAR:PED=LTM&amp;VAR:AUDIT_MODE=SUMMARY&amp;VAR:PERIOD=FIXED&amp;VAR:AUDIT_ID=00000117&amp;VAR:DATE=20080716&amp;action=UPDATE&amp;creator=factset&amp;DOC_NAME=FAT:FMA_audit_SUMMARY.fat&amp;DISPLAY_STRING=Display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EBITDA&amp;VAR:CHGPERIOD=NA&amp;VAR:FQLFORMULA=FMA_EVAL_EBITDA&amp;VAR:CURRENCY=NA&amp;VAR:P=NA&amp;VAR:V=9.22","8344&amp;VAR:null=.html"}</definedName>
    <definedName name="_377__FDSAUDITLINK__" localSheetId="1" hidden="1">{"fdsup://directions/FAT%20Viewer?VAR:PED=LTM&amp;VAR:AUDIT_MODE=SUMMARY&amp;VAR:PERIOD=FIXED&amp;VAR:AUDIT_ID=00000117&amp;VAR:DATE=20080715&amp;action=UPDATE&amp;creator=factset&amp;DOC_NAME=FAT:FMA_audit_SUMMARY.fat&amp;DISPLAY_STRING=Display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EBITDA&amp;VAR:CHGPERIOD=NA&amp;VAR:FQLFORMULA=FMA_EVAL_EBITDA&amp;VAR:CURRENCY=NA&amp;VAR:P=NA&amp;VAR:V=9.12","1589&amp;VAR:null=.html"}</definedName>
    <definedName name="_377__FDSAUDITLINK__" hidden="1">{"fdsup://directions/FAT%20Viewer?VAR:PED=LTM&amp;VAR:AUDIT_MODE=SUMMARY&amp;VAR:PERIOD=FIXED&amp;VAR:AUDIT_ID=00000117&amp;VAR:DATE=20080715&amp;action=UPDATE&amp;creator=factset&amp;DOC_NAME=FAT:FMA_audit_SUMMARY.fat&amp;DISPLAY_STRING=Display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EBITDA&amp;VAR:CHGPERIOD=NA&amp;VAR:FQLFORMULA=FMA_EVAL_EBITDA&amp;VAR:CURRENCY=NA&amp;VAR:P=NA&amp;VAR:V=9.12","1589&amp;VAR:null=.html"}</definedName>
    <definedName name="_378__FDSAUDITLINK__" localSheetId="1" hidden="1">{"fdsup://directions/FAT%20Viewer?VAR:PED=LTM&amp;VAR:AUDIT_MODE=SUMMARY&amp;VAR:PERIOD=FIXED&amp;VAR:AUDIT_ID=00000117&amp;VAR:DATE=20080714&amp;action=UPDATE&amp;creator=factset&amp;DOC_NAME=FAT:FMA_audit_SUMMARY.fat&amp;DISPLAY_STRING=Display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EBITDA&amp;VAR:CHGPERIOD=NA&amp;VAR:FQLFORMULA=FMA_EVAL_EBITDA&amp;VAR:CURRENCY=NA&amp;VAR:P=NA&amp;VAR:V=9.17","8501&amp;VAR:null=.html"}</definedName>
    <definedName name="_378__FDSAUDITLINK__" hidden="1">{"fdsup://directions/FAT%20Viewer?VAR:PED=LTM&amp;VAR:AUDIT_MODE=SUMMARY&amp;VAR:PERIOD=FIXED&amp;VAR:AUDIT_ID=00000117&amp;VAR:DATE=20080714&amp;action=UPDATE&amp;creator=factset&amp;DOC_NAME=FAT:FMA_audit_SUMMARY.fat&amp;DISPLAY_STRING=Display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EBITDA&amp;VAR:CHGPERIOD=NA&amp;VAR:FQLFORMULA=FMA_EVAL_EBITDA&amp;VAR:CURRENCY=NA&amp;VAR:P=NA&amp;VAR:V=9.17","8501&amp;VAR:null=.html"}</definedName>
    <definedName name="_379__FDSAUDITLINK__" localSheetId="1" hidden="1">{"fdsup://directions/FAT%20Viewer?VAR:PED=LTM&amp;VAR:AUDIT_MODE=SUMMARY&amp;VAR:PERIOD=FIXED&amp;VAR:AUDIT_ID=00000117&amp;VAR:DATE=20080711&amp;action=UPDATE&amp;creator=factset&amp;DOC_NAME=FAT:FMA_audit_SUMMARY.fat&amp;DISPLAY_STRING=Display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EBITDA&amp;VAR:CHGPERIOD=NA&amp;VAR:FQLFORMULA=FMA_EVAL_EBITDA&amp;VAR:CURRENCY=NA&amp;VAR:P=NA&amp;VAR:V=9.29","2454&amp;VAR:null=.html"}</definedName>
    <definedName name="_379__FDSAUDITLINK__" hidden="1">{"fdsup://directions/FAT%20Viewer?VAR:PED=LTM&amp;VAR:AUDIT_MODE=SUMMARY&amp;VAR:PERIOD=FIXED&amp;VAR:AUDIT_ID=00000117&amp;VAR:DATE=20080711&amp;action=UPDATE&amp;creator=factset&amp;DOC_NAME=FAT:FMA_audit_SUMMARY.fat&amp;DISPLAY_STRING=Display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EBITDA&amp;VAR:CHGPERIOD=NA&amp;VAR:FQLFORMULA=FMA_EVAL_EBITDA&amp;VAR:CURRENCY=NA&amp;VAR:P=NA&amp;VAR:V=9.29","2454&amp;VAR:null=.html"}</definedName>
    <definedName name="_38__FDSAUDITLINK__" localSheetId="1" hidden="1">{"fdsup://directions/FAT%20Viewer?VAR:PED=LTM&amp;VAR:AUDIT_MODE=SUMMARY&amp;VAR:PERIOD=FIXED&amp;VAR:AUDIT_ID=00000117&amp;VAR:DATE=20091116&amp;action=UPDATE&amp;creator=factset&amp;DOC_NAME=FAT:FMA_audit_SUMMARY.fat&amp;DISPLAY_STRING=Display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EBITDA&amp;VAR:CHGPERIOD=NA&amp;VAR:FQLFORMULA=FMA_EVAL_EBITDA&amp;VAR:CURRENCY=NA&amp;VAR:P=NA&amp;VAR:V=11.9","79459&amp;VAR:null=.html"}</definedName>
    <definedName name="_38__FDSAUDITLINK__" hidden="1">{"fdsup://directions/FAT%20Viewer?VAR:PED=LTM&amp;VAR:AUDIT_MODE=SUMMARY&amp;VAR:PERIOD=FIXED&amp;VAR:AUDIT_ID=00000117&amp;VAR:DATE=20091116&amp;action=UPDATE&amp;creator=factset&amp;DOC_NAME=FAT:FMA_audit_SUMMARY.fat&amp;DISPLAY_STRING=Display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EBITDA&amp;VAR:CHGPERIOD=NA&amp;VAR:FQLFORMULA=FMA_EVAL_EBITDA&amp;VAR:CURRENCY=NA&amp;VAR:P=NA&amp;VAR:V=11.9","79459&amp;VAR:null=.html"}</definedName>
    <definedName name="_380__FDSAUDITLINK__" localSheetId="1" hidden="1">{"fdsup://directions/FAT%20Viewer?VAR:PED=LTM&amp;VAR:AUDIT_MODE=SUMMARY&amp;VAR:PERIOD=FIXED&amp;VAR:AUDIT_ID=00000117&amp;VAR:DATE=20080710&amp;action=UPDATE&amp;creator=factset&amp;DOC_NAME=FAT:FMA_audit_SUMMARY.fat&amp;DISPLAY_STRING=Display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EBITDA&amp;VAR:CHGPERIOD=NA&amp;VAR:FQLFORMULA=FMA_EVAL_EBITDA&amp;VAR:CURRENCY=NA&amp;VAR:P=NA&amp;VAR:V=9.35","5416&amp;VAR:null=.html"}</definedName>
    <definedName name="_380__FDSAUDITLINK__" hidden="1">{"fdsup://directions/FAT%20Viewer?VAR:PED=LTM&amp;VAR:AUDIT_MODE=SUMMARY&amp;VAR:PERIOD=FIXED&amp;VAR:AUDIT_ID=00000117&amp;VAR:DATE=20080710&amp;action=UPDATE&amp;creator=factset&amp;DOC_NAME=FAT:FMA_audit_SUMMARY.fat&amp;DISPLAY_STRING=Display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EBITDA&amp;VAR:CHGPERIOD=NA&amp;VAR:FQLFORMULA=FMA_EVAL_EBITDA&amp;VAR:CURRENCY=NA&amp;VAR:P=NA&amp;VAR:V=9.35","5416&amp;VAR:null=.html"}</definedName>
    <definedName name="_381__FDSAUDITLINK__" localSheetId="1" hidden="1">{"fdsup://directions/FAT%20Viewer?VAR:PED=LTM&amp;VAR:AUDIT_MODE=SUMMARY&amp;VAR:PERIOD=FIXED&amp;VAR:AUDIT_ID=00000117&amp;VAR:DATE=20080709&amp;action=UPDATE&amp;creator=factset&amp;DOC_NAME=FAT:FMA_audit_SUMMARY.fat&amp;DISPLAY_STRING=Display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EBITDA&amp;VAR:CHGPERIOD=NA&amp;VAR:FQLFORMULA=FMA_EVAL_EBITDA&amp;VAR:CURRENCY=NA&amp;VAR:P=NA&amp;VAR:V=9.29","3947&amp;VAR:null=.html"}</definedName>
    <definedName name="_381__FDSAUDITLINK__" hidden="1">{"fdsup://directions/FAT%20Viewer?VAR:PED=LTM&amp;VAR:AUDIT_MODE=SUMMARY&amp;VAR:PERIOD=FIXED&amp;VAR:AUDIT_ID=00000117&amp;VAR:DATE=20080709&amp;action=UPDATE&amp;creator=factset&amp;DOC_NAME=FAT:FMA_audit_SUMMARY.fat&amp;DISPLAY_STRING=Display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EBITDA&amp;VAR:CHGPERIOD=NA&amp;VAR:FQLFORMULA=FMA_EVAL_EBITDA&amp;VAR:CURRENCY=NA&amp;VAR:P=NA&amp;VAR:V=9.29","3947&amp;VAR:null=.html"}</definedName>
    <definedName name="_382__FDSAUDITLINK__" localSheetId="1" hidden="1">{"fdsup://directions/FAT%20Viewer?VAR:PED=LTM&amp;VAR:AUDIT_MODE=SUMMARY&amp;VAR:PERIOD=FIXED&amp;VAR:AUDIT_ID=00000117&amp;VAR:DATE=20080708&amp;action=UPDATE&amp;creator=factset&amp;DOC_NAME=FAT:FMA_audit_SUMMARY.fat&amp;DISPLAY_STRING=Display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EBITDA&amp;VAR:CHGPERIOD=NA&amp;VAR:FQLFORMULA=FMA_EVAL_EBITDA&amp;VAR:CURRENCY=NA&amp;VAR:P=NA&amp;VAR:V=9.43","3022&amp;VAR:null=.html"}</definedName>
    <definedName name="_382__FDSAUDITLINK__" hidden="1">{"fdsup://directions/FAT%20Viewer?VAR:PED=LTM&amp;VAR:AUDIT_MODE=SUMMARY&amp;VAR:PERIOD=FIXED&amp;VAR:AUDIT_ID=00000117&amp;VAR:DATE=20080708&amp;action=UPDATE&amp;creator=factset&amp;DOC_NAME=FAT:FMA_audit_SUMMARY.fat&amp;DISPLAY_STRING=Display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EBITDA&amp;VAR:CHGPERIOD=NA&amp;VAR:FQLFORMULA=FMA_EVAL_EBITDA&amp;VAR:CURRENCY=NA&amp;VAR:P=NA&amp;VAR:V=9.43","3022&amp;VAR:null=.html"}</definedName>
    <definedName name="_383__FDSAUDITLINK__" localSheetId="1" hidden="1">{"fdsup://directions/FAT%20Viewer?VAR:PED=LTM&amp;VAR:AUDIT_MODE=SUMMARY&amp;VAR:PERIOD=FIXED&amp;VAR:AUDIT_ID=00000117&amp;VAR:DATE=20080707&amp;action=UPDATE&amp;creator=factset&amp;DOC_NAME=FAT:FMA_audit_SUMMARY.fat&amp;DISPLAY_STRING=Display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EBITDA&amp;VAR:CHGPERIOD=NA&amp;VAR:FQLFORMULA=FMA_EVAL_EBITDA&amp;VAR:CURRENCY=NA&amp;VAR:P=NA&amp;VAR:V=9.34","2053&amp;VAR:null=.html"}</definedName>
    <definedName name="_383__FDSAUDITLINK__" hidden="1">{"fdsup://directions/FAT%20Viewer?VAR:PED=LTM&amp;VAR:AUDIT_MODE=SUMMARY&amp;VAR:PERIOD=FIXED&amp;VAR:AUDIT_ID=00000117&amp;VAR:DATE=20080707&amp;action=UPDATE&amp;creator=factset&amp;DOC_NAME=FAT:FMA_audit_SUMMARY.fat&amp;DISPLAY_STRING=Display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EBITDA&amp;VAR:CHGPERIOD=NA&amp;VAR:FQLFORMULA=FMA_EVAL_EBITDA&amp;VAR:CURRENCY=NA&amp;VAR:P=NA&amp;VAR:V=9.34","2053&amp;VAR:null=.html"}</definedName>
    <definedName name="_384__FDSAUDITLINK__" localSheetId="1" hidden="1">{"fdsup://directions/FAT%20Viewer?VAR:PED=LTM&amp;VAR:AUDIT_MODE=SUMMARY&amp;VAR:PERIOD=FIXED&amp;VAR:AUDIT_ID=00000117&amp;VAR:DATE=20080703&amp;action=UPDATE&amp;creator=factset&amp;DOC_NAME=FAT:FMA_audit_SUMMARY.fat&amp;DISPLAY_STRING=Display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EBITDA&amp;VAR:CHGPERIOD=NA&amp;VAR:FQLFORMULA=FMA_EVAL_EBITDA&amp;VAR:CURRENCY=NA&amp;VAR:P=NA&amp;VAR:V=9.38","2446&amp;VAR:null=.html"}</definedName>
    <definedName name="_384__FDSAUDITLINK__" hidden="1">{"fdsup://directions/FAT%20Viewer?VAR:PED=LTM&amp;VAR:AUDIT_MODE=SUMMARY&amp;VAR:PERIOD=FIXED&amp;VAR:AUDIT_ID=00000117&amp;VAR:DATE=20080703&amp;action=UPDATE&amp;creator=factset&amp;DOC_NAME=FAT:FMA_audit_SUMMARY.fat&amp;DISPLAY_STRING=Display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EBITDA&amp;VAR:CHGPERIOD=NA&amp;VAR:FQLFORMULA=FMA_EVAL_EBITDA&amp;VAR:CURRENCY=NA&amp;VAR:P=NA&amp;VAR:V=9.38","2446&amp;VAR:null=.html"}</definedName>
    <definedName name="_385__FDSAUDITLINK__" localSheetId="1" hidden="1">{"fdsup://directions/FAT%20Viewer?VAR:PED=LTM&amp;VAR:AUDIT_MODE=SUMMARY&amp;VAR:PERIOD=FIXED&amp;VAR:AUDIT_ID=00000117&amp;VAR:DATE=20080702&amp;action=UPDATE&amp;creator=factset&amp;DOC_NAME=FAT:FMA_audit_SUMMARY.fat&amp;DISPLAY_STRING=Display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EBITDA&amp;VAR:CHGPERIOD=NA&amp;VAR:FQLFORMULA=FMA_EVAL_EBITDA&amp;VAR:CURRENCY=NA&amp;VAR:P=NA&amp;VAR:V=9.37","0149&amp;VAR:null=.html"}</definedName>
    <definedName name="_385__FDSAUDITLINK__" hidden="1">{"fdsup://directions/FAT%20Viewer?VAR:PED=LTM&amp;VAR:AUDIT_MODE=SUMMARY&amp;VAR:PERIOD=FIXED&amp;VAR:AUDIT_ID=00000117&amp;VAR:DATE=20080702&amp;action=UPDATE&amp;creator=factset&amp;DOC_NAME=FAT:FMA_audit_SUMMARY.fat&amp;DISPLAY_STRING=Display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EBITDA&amp;VAR:CHGPERIOD=NA&amp;VAR:FQLFORMULA=FMA_EVAL_EBITDA&amp;VAR:CURRENCY=NA&amp;VAR:P=NA&amp;VAR:V=9.37","0149&amp;VAR:null=.html"}</definedName>
    <definedName name="_386__FDSAUDITLINK__" localSheetId="1" hidden="1">{"fdsup://directions/FAT%20Viewer?VAR:PED=LTM&amp;VAR:AUDIT_MODE=SUMMARY&amp;VAR:PERIOD=FIXED&amp;VAR:AUDIT_ID=00000117&amp;VAR:DATE=20080701&amp;action=UPDATE&amp;creator=factset&amp;DOC_NAME=FAT:FMA_audit_SUMMARY.fat&amp;DISPLAY_STRING=Display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EBITDA&amp;VAR:CHGPERIOD=NA&amp;VAR:FQLFORMULA=FMA_EVAL_EBITDA&amp;VAR:CURRENCY=NA&amp;VAR:P=NA&amp;VAR:V=9.50","3934&amp;VAR:null=.html"}</definedName>
    <definedName name="_386__FDSAUDITLINK__" hidden="1">{"fdsup://directions/FAT%20Viewer?VAR:PED=LTM&amp;VAR:AUDIT_MODE=SUMMARY&amp;VAR:PERIOD=FIXED&amp;VAR:AUDIT_ID=00000117&amp;VAR:DATE=20080701&amp;action=UPDATE&amp;creator=factset&amp;DOC_NAME=FAT:FMA_audit_SUMMARY.fat&amp;DISPLAY_STRING=Display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EBITDA&amp;VAR:CHGPERIOD=NA&amp;VAR:FQLFORMULA=FMA_EVAL_EBITDA&amp;VAR:CURRENCY=NA&amp;VAR:P=NA&amp;VAR:V=9.50","3934&amp;VAR:null=.html"}</definedName>
    <definedName name="_387__FDSAUDITLINK__" localSheetId="1" hidden="1">{"fdsup://directions/FAT%20Viewer?VAR:PED=LTM&amp;VAR:AUDIT_MODE=SUMMARY&amp;VAR:PERIOD=FIXED&amp;VAR:AUDIT_ID=00000117&amp;VAR:DATE=20080630&amp;action=UPDATE&amp;creator=factset&amp;DOC_NAME=FAT:FMA_audit_SUMMARY.fat&amp;DISPLAY_STRING=Display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EBITDA&amp;VAR:CHGPERIOD=NA&amp;VAR:FQLFORMULA=FMA_EVAL_EBITDA&amp;VAR:CURRENCY=NA&amp;VAR:P=NA&amp;VAR:V=9.47","9490&amp;VAR:null=.html"}</definedName>
    <definedName name="_387__FDSAUDITLINK__" hidden="1">{"fdsup://directions/FAT%20Viewer?VAR:PED=LTM&amp;VAR:AUDIT_MODE=SUMMARY&amp;VAR:PERIOD=FIXED&amp;VAR:AUDIT_ID=00000117&amp;VAR:DATE=20080630&amp;action=UPDATE&amp;creator=factset&amp;DOC_NAME=FAT:FMA_audit_SUMMARY.fat&amp;DISPLAY_STRING=Display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EBITDA&amp;VAR:CHGPERIOD=NA&amp;VAR:FQLFORMULA=FMA_EVAL_EBITDA&amp;VAR:CURRENCY=NA&amp;VAR:P=NA&amp;VAR:V=9.47","9490&amp;VAR:null=.html"}</definedName>
    <definedName name="_388__FDSAUDITLINK__" localSheetId="1" hidden="1">{"fdsup://directions/FAT%20Viewer?VAR:PED=LTM&amp;VAR:AUDIT_MODE=SUMMARY&amp;VAR:PERIOD=FIXED&amp;VAR:AUDIT_ID=00000117&amp;VAR:DATE=20080627&amp;action=UPDATE&amp;creator=factset&amp;DOC_NAME=FAT:FMA_audit_SUMMARY.fat&amp;DISPLAY_STRING=Display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EBITDA&amp;VAR:CHGPERIOD=NA&amp;VAR:FQLFORMULA=FMA_EVAL_EBITDA&amp;VAR:CURRENCY=NA&amp;VAR:P=NA&amp;VAR:V=9.45","2655&amp;VAR:null=.html"}</definedName>
    <definedName name="_388__FDSAUDITLINK__" hidden="1">{"fdsup://directions/FAT%20Viewer?VAR:PED=LTM&amp;VAR:AUDIT_MODE=SUMMARY&amp;VAR:PERIOD=FIXED&amp;VAR:AUDIT_ID=00000117&amp;VAR:DATE=20080627&amp;action=UPDATE&amp;creator=factset&amp;DOC_NAME=FAT:FMA_audit_SUMMARY.fat&amp;DISPLAY_STRING=Display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EBITDA&amp;VAR:CHGPERIOD=NA&amp;VAR:FQLFORMULA=FMA_EVAL_EBITDA&amp;VAR:CURRENCY=NA&amp;VAR:P=NA&amp;VAR:V=9.45","2655&amp;VAR:null=.html"}</definedName>
    <definedName name="_389__FDSAUDITLINK__" localSheetId="1" hidden="1">{"fdsup://directions/FAT%20Viewer?VAR:PED=LTM&amp;VAR:AUDIT_MODE=SUMMARY&amp;VAR:PERIOD=FIXED&amp;VAR:AUDIT_ID=00000117&amp;VAR:DATE=20080626&amp;action=UPDATE&amp;creator=factset&amp;DOC_NAME=FAT:FMA_audit_SUMMARY.fat&amp;DISPLAY_STRING=Display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EBITDA&amp;VAR:CHGPERIOD=NA&amp;VAR:FQLFORMULA=FMA_EVAL_EBITDA&amp;VAR:CURRENCY=NA&amp;VAR:P=NA&amp;VAR:V=9.47","3317&amp;VAR:null=.html"}</definedName>
    <definedName name="_389__FDSAUDITLINK__" hidden="1">{"fdsup://directions/FAT%20Viewer?VAR:PED=LTM&amp;VAR:AUDIT_MODE=SUMMARY&amp;VAR:PERIOD=FIXED&amp;VAR:AUDIT_ID=00000117&amp;VAR:DATE=20080626&amp;action=UPDATE&amp;creator=factset&amp;DOC_NAME=FAT:FMA_audit_SUMMARY.fat&amp;DISPLAY_STRING=Display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EBITDA&amp;VAR:CHGPERIOD=NA&amp;VAR:FQLFORMULA=FMA_EVAL_EBITDA&amp;VAR:CURRENCY=NA&amp;VAR:P=NA&amp;VAR:V=9.47","3317&amp;VAR:null=.html"}</definedName>
    <definedName name="_39__FDSAUDITLINK__" localSheetId="1" hidden="1">{"fdsup://directions/FAT%20Viewer?VAR:PED=LTM&amp;VAR:AUDIT_MODE=SUMMARY&amp;VAR:PERIOD=FIXED&amp;VAR:AUDIT_ID=00000117&amp;VAR:DATE=20091113&amp;action=UPDATE&amp;creator=factset&amp;DOC_NAME=FAT:FMA_audit_SUMMARY.fat&amp;DISPLAY_STRING=Display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EBITDA&amp;VAR:CHGPERIOD=NA&amp;VAR:FQLFORMULA=FMA_EVAL_EBITDA&amp;VAR:CURRENCY=NA&amp;VAR:P=NA&amp;VAR:V=11.8","46481&amp;VAR:null=.html"}</definedName>
    <definedName name="_39__FDSAUDITLINK__" hidden="1">{"fdsup://directions/FAT%20Viewer?VAR:PED=LTM&amp;VAR:AUDIT_MODE=SUMMARY&amp;VAR:PERIOD=FIXED&amp;VAR:AUDIT_ID=00000117&amp;VAR:DATE=20091113&amp;action=UPDATE&amp;creator=factset&amp;DOC_NAME=FAT:FMA_audit_SUMMARY.fat&amp;DISPLAY_STRING=Display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EBITDA&amp;VAR:CHGPERIOD=NA&amp;VAR:FQLFORMULA=FMA_EVAL_EBITDA&amp;VAR:CURRENCY=NA&amp;VAR:P=NA&amp;VAR:V=11.8","46481&amp;VAR:null=.html"}</definedName>
    <definedName name="_390__FDSAUDITLINK__" localSheetId="1" hidden="1">{"fdsup://directions/FAT%20Viewer?VAR:PED=LTM&amp;VAR:AUDIT_MODE=SUMMARY&amp;VAR:PERIOD=FIXED&amp;VAR:AUDIT_ID=00000117&amp;VAR:DATE=20080625&amp;action=UPDATE&amp;creator=factset&amp;DOC_NAME=FAT:FMA_audit_SUMMARY.fat&amp;DISPLAY_STRING=Display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EBITDA&amp;VAR:CHGPERIOD=NA&amp;VAR:FQLFORMULA=FMA_EVAL_EBITDA&amp;VAR:CURRENCY=NA&amp;VAR:P=NA&amp;VAR:V=9.67","6177&amp;VAR:null=.html"}</definedName>
    <definedName name="_390__FDSAUDITLINK__" hidden="1">{"fdsup://directions/FAT%20Viewer?VAR:PED=LTM&amp;VAR:AUDIT_MODE=SUMMARY&amp;VAR:PERIOD=FIXED&amp;VAR:AUDIT_ID=00000117&amp;VAR:DATE=20080625&amp;action=UPDATE&amp;creator=factset&amp;DOC_NAME=FAT:FMA_audit_SUMMARY.fat&amp;DISPLAY_STRING=Display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EBITDA&amp;VAR:CHGPERIOD=NA&amp;VAR:FQLFORMULA=FMA_EVAL_EBITDA&amp;VAR:CURRENCY=NA&amp;VAR:P=NA&amp;VAR:V=9.67","6177&amp;VAR:null=.html"}</definedName>
    <definedName name="_391__FDSAUDITLINK__" localSheetId="1" hidden="1">{"fdsup://directions/FAT%20Viewer?VAR:PED=LTM&amp;VAR:AUDIT_MODE=SUMMARY&amp;VAR:PERIOD=FIXED&amp;VAR:AUDIT_ID=00000117&amp;VAR:DATE=20080624&amp;action=UPDATE&amp;creator=factset&amp;DOC_NAME=FAT:FMA_audit_SUMMARY.fat&amp;DISPLAY_STRING=Display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EBITDA&amp;VAR:CHGPERIOD=NA&amp;VAR:FQLFORMULA=FMA_EVAL_EBITDA&amp;VAR:CURRENCY=NA&amp;VAR:P=NA&amp;VAR:V=9.63","0638&amp;VAR:null=.html"}</definedName>
    <definedName name="_391__FDSAUDITLINK__" hidden="1">{"fdsup://directions/FAT%20Viewer?VAR:PED=LTM&amp;VAR:AUDIT_MODE=SUMMARY&amp;VAR:PERIOD=FIXED&amp;VAR:AUDIT_ID=00000117&amp;VAR:DATE=20080624&amp;action=UPDATE&amp;creator=factset&amp;DOC_NAME=FAT:FMA_audit_SUMMARY.fat&amp;DISPLAY_STRING=Display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EBITDA&amp;VAR:CHGPERIOD=NA&amp;VAR:FQLFORMULA=FMA_EVAL_EBITDA&amp;VAR:CURRENCY=NA&amp;VAR:P=NA&amp;VAR:V=9.63","0638&amp;VAR:null=.html"}</definedName>
    <definedName name="_392__FDSAUDITLINK__" localSheetId="1" hidden="1">{"fdsup://directions/FAT%20Viewer?VAR:PED=LTM&amp;VAR:AUDIT_MODE=SUMMARY&amp;VAR:PERIOD=FIXED&amp;VAR:AUDIT_ID=00000117&amp;VAR:DATE=20080623&amp;action=UPDATE&amp;creator=factset&amp;DOC_NAME=FAT:FMA_audit_SUMMARY.fat&amp;DISPLAY_STRING=Display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EBITDA&amp;VAR:CHGPERIOD=NA&amp;VAR:FQLFORMULA=FMA_EVAL_EBITDA&amp;VAR:CURRENCY=NA&amp;VAR:P=NA&amp;VAR:V=9.66","6064&amp;VAR:null=.html"}</definedName>
    <definedName name="_392__FDSAUDITLINK__" hidden="1">{"fdsup://directions/FAT%20Viewer?VAR:PED=LTM&amp;VAR:AUDIT_MODE=SUMMARY&amp;VAR:PERIOD=FIXED&amp;VAR:AUDIT_ID=00000117&amp;VAR:DATE=20080623&amp;action=UPDATE&amp;creator=factset&amp;DOC_NAME=FAT:FMA_audit_SUMMARY.fat&amp;DISPLAY_STRING=Display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EBITDA&amp;VAR:CHGPERIOD=NA&amp;VAR:FQLFORMULA=FMA_EVAL_EBITDA&amp;VAR:CURRENCY=NA&amp;VAR:P=NA&amp;VAR:V=9.66","6064&amp;VAR:null=.html"}</definedName>
    <definedName name="_393__FDSAUDITLINK__" localSheetId="1" hidden="1">{"fdsup://directions/FAT%20Viewer?VAR:PED=LTM&amp;VAR:AUDIT_MODE=SUMMARY&amp;VAR:PERIOD=FIXED&amp;VAR:AUDIT_ID=00000117&amp;VAR:DATE=20080620&amp;action=UPDATE&amp;creator=factset&amp;DOC_NAME=FAT:FMA_audit_SUMMARY.fat&amp;DISPLAY_STRING=Display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EBITDA&amp;VAR:CHGPERIOD=NA&amp;VAR:FQLFORMULA=FMA_EVAL_EBITDA&amp;VAR:CURRENCY=NA&amp;VAR:P=NA&amp;VAR:V=9.63","9955&amp;VAR:null=.html"}</definedName>
    <definedName name="_393__FDSAUDITLINK__" hidden="1">{"fdsup://directions/FAT%20Viewer?VAR:PED=LTM&amp;VAR:AUDIT_MODE=SUMMARY&amp;VAR:PERIOD=FIXED&amp;VAR:AUDIT_ID=00000117&amp;VAR:DATE=20080620&amp;action=UPDATE&amp;creator=factset&amp;DOC_NAME=FAT:FMA_audit_SUMMARY.fat&amp;DISPLAY_STRING=Display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EBITDA&amp;VAR:CHGPERIOD=NA&amp;VAR:FQLFORMULA=FMA_EVAL_EBITDA&amp;VAR:CURRENCY=NA&amp;VAR:P=NA&amp;VAR:V=9.63","9955&amp;VAR:null=.html"}</definedName>
    <definedName name="_394__FDSAUDITLINK__" localSheetId="1" hidden="1">{"fdsup://directions/FAT%20Viewer?VAR:PED=LTM&amp;VAR:AUDIT_MODE=SUMMARY&amp;VAR:PERIOD=FIXED&amp;VAR:AUDIT_ID=00000117&amp;VAR:DATE=20080619&amp;action=UPDATE&amp;creator=factset&amp;DOC_NAME=FAT:FMA_audit_SUMMARY.fat&amp;DISPLAY_STRING=Display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EBITDA&amp;VAR:CHGPERIOD=NA&amp;VAR:FQLFORMULA=FMA_EVAL_EBITDA&amp;VAR:CURRENCY=NA&amp;VAR:P=NA&amp;VAR:V=9.77","4642&amp;VAR:null=.html"}</definedName>
    <definedName name="_394__FDSAUDITLINK__" hidden="1">{"fdsup://directions/FAT%20Viewer?VAR:PED=LTM&amp;VAR:AUDIT_MODE=SUMMARY&amp;VAR:PERIOD=FIXED&amp;VAR:AUDIT_ID=00000117&amp;VAR:DATE=20080619&amp;action=UPDATE&amp;creator=factset&amp;DOC_NAME=FAT:FMA_audit_SUMMARY.fat&amp;DISPLAY_STRING=Display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EBITDA&amp;VAR:CHGPERIOD=NA&amp;VAR:FQLFORMULA=FMA_EVAL_EBITDA&amp;VAR:CURRENCY=NA&amp;VAR:P=NA&amp;VAR:V=9.77","4642&amp;VAR:null=.html"}</definedName>
    <definedName name="_395__FDSAUDITLINK__" localSheetId="1" hidden="1">{"fdsup://directions/FAT%20Viewer?VAR:PED=LTM&amp;VAR:AUDIT_MODE=SUMMARY&amp;VAR:PERIOD=FIXED&amp;VAR:AUDIT_ID=00000117&amp;VAR:DATE=20080618&amp;action=UPDATE&amp;creator=factset&amp;DOC_NAME=FAT:FMA_audit_SUMMARY.fat&amp;DISPLAY_STRING=Display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EBITDA&amp;VAR:CHGPERIOD=NA&amp;VAR:FQLFORMULA=FMA_EVAL_EBITDA&amp;VAR:CURRENCY=NA&amp;VAR:P=NA&amp;VAR:V=9.74","5199&amp;VAR:null=.html"}</definedName>
    <definedName name="_395__FDSAUDITLINK__" hidden="1">{"fdsup://directions/FAT%20Viewer?VAR:PED=LTM&amp;VAR:AUDIT_MODE=SUMMARY&amp;VAR:PERIOD=FIXED&amp;VAR:AUDIT_ID=00000117&amp;VAR:DATE=20080618&amp;action=UPDATE&amp;creator=factset&amp;DOC_NAME=FAT:FMA_audit_SUMMARY.fat&amp;DISPLAY_STRING=Display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EBITDA&amp;VAR:CHGPERIOD=NA&amp;VAR:FQLFORMULA=FMA_EVAL_EBITDA&amp;VAR:CURRENCY=NA&amp;VAR:P=NA&amp;VAR:V=9.74","5199&amp;VAR:null=.html"}</definedName>
    <definedName name="_396__FDSAUDITLINK__" localSheetId="1" hidden="1">{"fdsup://directions/FAT%20Viewer?VAR:PED=LTM&amp;VAR:AUDIT_MODE=SUMMARY&amp;VAR:PERIOD=FIXED&amp;VAR:AUDIT_ID=00000117&amp;VAR:DATE=20080617&amp;action=UPDATE&amp;creator=factset&amp;DOC_NAME=FAT:FMA_audit_SUMMARY.fat&amp;DISPLAY_STRING=Display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EBITDA&amp;VAR:CHGPERIOD=NA&amp;VAR:FQLFORMULA=FMA_EVAL_EBITDA&amp;VAR:CURRENCY=NA&amp;VAR:P=NA&amp;VAR:V=9.81","1403&amp;VAR:null=.html"}</definedName>
    <definedName name="_396__FDSAUDITLINK__" hidden="1">{"fdsup://directions/FAT%20Viewer?VAR:PED=LTM&amp;VAR:AUDIT_MODE=SUMMARY&amp;VAR:PERIOD=FIXED&amp;VAR:AUDIT_ID=00000117&amp;VAR:DATE=20080617&amp;action=UPDATE&amp;creator=factset&amp;DOC_NAME=FAT:FMA_audit_SUMMARY.fat&amp;DISPLAY_STRING=Display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EBITDA&amp;VAR:CHGPERIOD=NA&amp;VAR:FQLFORMULA=FMA_EVAL_EBITDA&amp;VAR:CURRENCY=NA&amp;VAR:P=NA&amp;VAR:V=9.81","1403&amp;VAR:null=.html"}</definedName>
    <definedName name="_397__FDSAUDITLINK__" localSheetId="1" hidden="1">{"fdsup://directions/FAT%20Viewer?VAR:PED=LTM&amp;VAR:AUDIT_MODE=SUMMARY&amp;VAR:PERIOD=FIXED&amp;VAR:AUDIT_ID=00000117&amp;VAR:DATE=20080616&amp;action=UPDATE&amp;creator=factset&amp;DOC_NAME=FAT:FMA_audit_SUMMARY.fat&amp;DISPLAY_STRING=Display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EBITDA&amp;VAR:CHGPERIOD=NA&amp;VAR:FQLFORMULA=FMA_EVAL_EBITDA&amp;VAR:CURRENCY=NA&amp;VAR:P=NA&amp;VAR:V=9.84","1786&amp;VAR:null=.html"}</definedName>
    <definedName name="_397__FDSAUDITLINK__" hidden="1">{"fdsup://directions/FAT%20Viewer?VAR:PED=LTM&amp;VAR:AUDIT_MODE=SUMMARY&amp;VAR:PERIOD=FIXED&amp;VAR:AUDIT_ID=00000117&amp;VAR:DATE=20080616&amp;action=UPDATE&amp;creator=factset&amp;DOC_NAME=FAT:FMA_audit_SUMMARY.fat&amp;DISPLAY_STRING=Display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EBITDA&amp;VAR:CHGPERIOD=NA&amp;VAR:FQLFORMULA=FMA_EVAL_EBITDA&amp;VAR:CURRENCY=NA&amp;VAR:P=NA&amp;VAR:V=9.84","1786&amp;VAR:null=.html"}</definedName>
    <definedName name="_398__FDSAUDITLINK__" localSheetId="1" hidden="1">{"fdsup://directions/FAT%20Viewer?VAR:PED=LTM&amp;VAR:AUDIT_MODE=SUMMARY&amp;VAR:PERIOD=FIXED&amp;VAR:AUDIT_ID=00000117&amp;VAR:DATE=20080613&amp;action=UPDATE&amp;creator=factset&amp;DOC_NAME=FAT:FMA_audit_SUMMARY.fat&amp;DISPLAY_STRING=Display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EBITDA&amp;VAR:CHGPERIOD=NA&amp;VAR:FQLFORMULA=FMA_EVAL_EBITDA&amp;VAR:CURRENCY=NA&amp;VAR:P=NA&amp;VAR:V=9.84","4236&amp;VAR:null=.html"}</definedName>
    <definedName name="_398__FDSAUDITLINK__" hidden="1">{"fdsup://directions/FAT%20Viewer?VAR:PED=LTM&amp;VAR:AUDIT_MODE=SUMMARY&amp;VAR:PERIOD=FIXED&amp;VAR:AUDIT_ID=00000117&amp;VAR:DATE=20080613&amp;action=UPDATE&amp;creator=factset&amp;DOC_NAME=FAT:FMA_audit_SUMMARY.fat&amp;DISPLAY_STRING=Display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EBITDA&amp;VAR:CHGPERIOD=NA&amp;VAR:FQLFORMULA=FMA_EVAL_EBITDA&amp;VAR:CURRENCY=NA&amp;VAR:P=NA&amp;VAR:V=9.84","4236&amp;VAR:null=.html"}</definedName>
    <definedName name="_399__FDSAUDITLINK__" localSheetId="1" hidden="1">{"fdsup://directions/FAT%20Viewer?VAR:PED=LTM&amp;VAR:AUDIT_MODE=SUMMARY&amp;VAR:PERIOD=FIXED&amp;VAR:AUDIT_ID=00000117&amp;VAR:DATE=20080612&amp;action=UPDATE&amp;creator=factset&amp;DOC_NAME=FAT:FMA_audit_SUMMARY.fat&amp;DISPLAY_STRING=Display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EBITDA&amp;VAR:CHGPERIOD=NA&amp;VAR:FQLFORMULA=FMA_EVAL_EBITDA&amp;VAR:CURRENCY=NA&amp;VAR:P=NA&amp;VAR:V=9.76","1292&amp;VAR:null=.html"}</definedName>
    <definedName name="_399__FDSAUDITLINK__" hidden="1">{"fdsup://directions/FAT%20Viewer?VAR:PED=LTM&amp;VAR:AUDIT_MODE=SUMMARY&amp;VAR:PERIOD=FIXED&amp;VAR:AUDIT_ID=00000117&amp;VAR:DATE=20080612&amp;action=UPDATE&amp;creator=factset&amp;DOC_NAME=FAT:FMA_audit_SUMMARY.fat&amp;DISPLAY_STRING=Display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EBITDA&amp;VAR:CHGPERIOD=NA&amp;VAR:FQLFORMULA=FMA_EVAL_EBITDA&amp;VAR:CURRENCY=NA&amp;VAR:P=NA&amp;VAR:V=9.76","1292&amp;VAR:null=.html"}</definedName>
    <definedName name="_4__FDSAUDITLINK__" localSheetId="1" hidden="1">{"fdsup://Directions/FactSet Auditing Viewer?action=AUDIT_VALUE&amp;DB=129&amp;ID1=81105440&amp;VALUEID=02001&amp;SDATE=201102&amp;PERIODTYPE=QTR_STD&amp;SCFT=3&amp;window=popup_no_bar&amp;width=385&amp;height=120&amp;START_MAXIMIZED=FALSE&amp;creator=factset&amp;display_string=Audit"}</definedName>
    <definedName name="_4__FDSAUDITLINK__" hidden="1">{"fdsup://Directions/FactSet Auditing Viewer?action=AUDIT_VALUE&amp;DB=129&amp;ID1=81105440&amp;VALUEID=02001&amp;SDATE=201102&amp;PERIODTYPE=QTR_STD&amp;SCFT=3&amp;window=popup_no_bar&amp;width=385&amp;height=120&amp;START_MAXIMIZED=FALSE&amp;creator=factset&amp;display_string=Audit"}</definedName>
    <definedName name="_40__FDSAUDITLINK__" localSheetId="1" hidden="1">{"fdsup://directions/FAT%20Viewer?VAR:PED=LTM&amp;VAR:AUDIT_MODE=SUMMARY&amp;VAR:PERIOD=FIXED&amp;VAR:AUDIT_ID=00000117&amp;VAR:DATE=20091112&amp;action=UPDATE&amp;creator=factset&amp;DOC_NAME=FAT:FMA_audit_SUMMARY.fat&amp;DISPLAY_STRING=Display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EBITDA&amp;VAR:CHGPERIOD=NA&amp;VAR:FQLFORMULA=FMA_EVAL_EBITDA&amp;VAR:CURRENCY=NA&amp;VAR:P=NA&amp;VAR:V=11.0","60534&amp;VAR:null=.html"}</definedName>
    <definedName name="_40__FDSAUDITLINK__" hidden="1">{"fdsup://directions/FAT%20Viewer?VAR:PED=LTM&amp;VAR:AUDIT_MODE=SUMMARY&amp;VAR:PERIOD=FIXED&amp;VAR:AUDIT_ID=00000117&amp;VAR:DATE=20091112&amp;action=UPDATE&amp;creator=factset&amp;DOC_NAME=FAT:FMA_audit_SUMMARY.fat&amp;DISPLAY_STRING=Display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EBITDA&amp;VAR:CHGPERIOD=NA&amp;VAR:FQLFORMULA=FMA_EVAL_EBITDA&amp;VAR:CURRENCY=NA&amp;VAR:P=NA&amp;VAR:V=11.0","60534&amp;VAR:null=.html"}</definedName>
    <definedName name="_400__FDSAUDITLINK__" localSheetId="1" hidden="1">{"fdsup://directions/FAT%20Viewer?VAR:PED=LTM&amp;VAR:AUDIT_MODE=SUMMARY&amp;VAR:PERIOD=FIXED&amp;VAR:AUDIT_ID=00000117&amp;VAR:DATE=20080611&amp;action=UPDATE&amp;creator=factset&amp;DOC_NAME=FAT:FMA_audit_SUMMARY.fat&amp;DISPLAY_STRING=Display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EBITDA&amp;VAR:CHGPERIOD=NA&amp;VAR:FQLFORMULA=FMA_EVAL_EBITDA&amp;VAR:CURRENCY=NA&amp;VAR:P=NA&amp;VAR:V=9.74","5173&amp;VAR:null=.html"}</definedName>
    <definedName name="_400__FDSAUDITLINK__" hidden="1">{"fdsup://directions/FAT%20Viewer?VAR:PED=LTM&amp;VAR:AUDIT_MODE=SUMMARY&amp;VAR:PERIOD=FIXED&amp;VAR:AUDIT_ID=00000117&amp;VAR:DATE=20080611&amp;action=UPDATE&amp;creator=factset&amp;DOC_NAME=FAT:FMA_audit_SUMMARY.fat&amp;DISPLAY_STRING=Display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EBITDA&amp;VAR:CHGPERIOD=NA&amp;VAR:FQLFORMULA=FMA_EVAL_EBITDA&amp;VAR:CURRENCY=NA&amp;VAR:P=NA&amp;VAR:V=9.74","5173&amp;VAR:null=.html"}</definedName>
    <definedName name="_401__FDSAUDITLINK__" localSheetId="1" hidden="1">{"fdsup://directions/FAT%20Viewer?VAR:PED=LTM&amp;VAR:AUDIT_MODE=SUMMARY&amp;VAR:PERIOD=FIXED&amp;VAR:AUDIT_ID=00000117&amp;VAR:DATE=20080610&amp;action=UPDATE&amp;creator=factset&amp;DOC_NAME=FAT:FMA_audit_SUMMARY.fat&amp;DISPLAY_STRING=Display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EBITDA&amp;VAR:CHGPERIOD=NA&amp;VAR:FQLFORMULA=FMA_EVAL_EBITDA&amp;VAR:CURRENCY=NA&amp;VAR:P=NA&amp;VAR:V=9.85","9639&amp;VAR:null=.html"}</definedName>
    <definedName name="_401__FDSAUDITLINK__" hidden="1">{"fdsup://directions/FAT%20Viewer?VAR:PED=LTM&amp;VAR:AUDIT_MODE=SUMMARY&amp;VAR:PERIOD=FIXED&amp;VAR:AUDIT_ID=00000117&amp;VAR:DATE=20080610&amp;action=UPDATE&amp;creator=factset&amp;DOC_NAME=FAT:FMA_audit_SUMMARY.fat&amp;DISPLAY_STRING=Display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EBITDA&amp;VAR:CHGPERIOD=NA&amp;VAR:FQLFORMULA=FMA_EVAL_EBITDA&amp;VAR:CURRENCY=NA&amp;VAR:P=NA&amp;VAR:V=9.85","9639&amp;VAR:null=.html"}</definedName>
    <definedName name="_402__FDSAUDITLINK__" localSheetId="1" hidden="1">{"fdsup://directions/FAT%20Viewer?VAR:PED=LTM&amp;VAR:AUDIT_MODE=SUMMARY&amp;VAR:PERIOD=FIXED&amp;VAR:AUDIT_ID=00000117&amp;VAR:DATE=20080609&amp;action=UPDATE&amp;creator=factset&amp;DOC_NAME=FAT:FMA_audit_SUMMARY.fat&amp;DISPLAY_STRING=Display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EBITDA&amp;VAR:CHGPERIOD=NA&amp;VAR:FQLFORMULA=FMA_EVAL_EBITDA&amp;VAR:CURRENCY=NA&amp;VAR:P=NA&amp;VAR:V=9.89","1006&amp;VAR:null=.html"}</definedName>
    <definedName name="_402__FDSAUDITLINK__" hidden="1">{"fdsup://directions/FAT%20Viewer?VAR:PED=LTM&amp;VAR:AUDIT_MODE=SUMMARY&amp;VAR:PERIOD=FIXED&amp;VAR:AUDIT_ID=00000117&amp;VAR:DATE=20080609&amp;action=UPDATE&amp;creator=factset&amp;DOC_NAME=FAT:FMA_audit_SUMMARY.fat&amp;DISPLAY_STRING=Display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EBITDA&amp;VAR:CHGPERIOD=NA&amp;VAR:FQLFORMULA=FMA_EVAL_EBITDA&amp;VAR:CURRENCY=NA&amp;VAR:P=NA&amp;VAR:V=9.89","1006&amp;VAR:null=.html"}</definedName>
    <definedName name="_403__FDSAUDITLINK__" localSheetId="1" hidden="1">{"fdsup://directions/FAT%20Viewer?VAR:PED=LTM&amp;VAR:AUDIT_MODE=SUMMARY&amp;VAR:PERIOD=FIXED&amp;VAR:AUDIT_ID=00000117&amp;VAR:DATE=20080606&amp;action=UPDATE&amp;creator=factset&amp;DOC_NAME=FAT:FMA_audit_SUMMARY.fat&amp;DISPLAY_STRING=Display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EBITDA&amp;VAR:CHGPERIOD=NA&amp;VAR:FQLFORMULA=FMA_EVAL_EBITDA&amp;VAR:CURRENCY=NA&amp;VAR:P=NA&amp;VAR:V=9.86","1512&amp;VAR:null=.html"}</definedName>
    <definedName name="_403__FDSAUDITLINK__" hidden="1">{"fdsup://directions/FAT%20Viewer?VAR:PED=LTM&amp;VAR:AUDIT_MODE=SUMMARY&amp;VAR:PERIOD=FIXED&amp;VAR:AUDIT_ID=00000117&amp;VAR:DATE=20080606&amp;action=UPDATE&amp;creator=factset&amp;DOC_NAME=FAT:FMA_audit_SUMMARY.fat&amp;DISPLAY_STRING=Display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EBITDA&amp;VAR:CHGPERIOD=NA&amp;VAR:FQLFORMULA=FMA_EVAL_EBITDA&amp;VAR:CURRENCY=NA&amp;VAR:P=NA&amp;VAR:V=9.86","1512&amp;VAR:null=.html"}</definedName>
    <definedName name="_404__FDSAUDITLINK__" localSheetId="1" hidden="1">{"fdsup://directions/FAT%20Viewer?VAR:PED=LTM&amp;VAR:AUDIT_MODE=SUMMARY&amp;VAR:PERIOD=FIXED&amp;VAR:AUDIT_ID=00000117&amp;VAR:DATE=20080605&amp;action=UPDATE&amp;creator=factset&amp;DOC_NAME=FAT:FMA_audit_SUMMARY.fat&amp;DISPLAY_STRING=Display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EBITDA&amp;VAR:CHGPERIOD=NA&amp;VAR:FQLFORMULA=FMA_EVAL_EBITDA&amp;VAR:CURRENCY=NA&amp;VAR:P=NA&amp;VAR:V=10.0","80811&amp;VAR:null=.html"}</definedName>
    <definedName name="_404__FDSAUDITLINK__" hidden="1">{"fdsup://directions/FAT%20Viewer?VAR:PED=LTM&amp;VAR:AUDIT_MODE=SUMMARY&amp;VAR:PERIOD=FIXED&amp;VAR:AUDIT_ID=00000117&amp;VAR:DATE=20080605&amp;action=UPDATE&amp;creator=factset&amp;DOC_NAME=FAT:FMA_audit_SUMMARY.fat&amp;DISPLAY_STRING=Display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EBITDA&amp;VAR:CHGPERIOD=NA&amp;VAR:FQLFORMULA=FMA_EVAL_EBITDA&amp;VAR:CURRENCY=NA&amp;VAR:P=NA&amp;VAR:V=10.0","80811&amp;VAR:null=.html"}</definedName>
    <definedName name="_405__FDSAUDITLINK__" localSheetId="1" hidden="1">{"fdsup://directions/FAT%20Viewer?VAR:PED=LTM&amp;VAR:AUDIT_MODE=SUMMARY&amp;VAR:PERIOD=FIXED&amp;VAR:AUDIT_ID=00000117&amp;VAR:DATE=20080604&amp;action=UPDATE&amp;creator=factset&amp;DOC_NAME=FAT:FMA_audit_SUMMARY.fat&amp;DISPLAY_STRING=Display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EBITDA&amp;VAR:CHGPERIOD=NA&amp;VAR:FQLFORMULA=FMA_EVAL_EBITDA&amp;VAR:CURRENCY=NA&amp;VAR:P=NA&amp;VAR:V=9.92","5908&amp;VAR:null=.html"}</definedName>
    <definedName name="_405__FDSAUDITLINK__" hidden="1">{"fdsup://directions/FAT%20Viewer?VAR:PED=LTM&amp;VAR:AUDIT_MODE=SUMMARY&amp;VAR:PERIOD=FIXED&amp;VAR:AUDIT_ID=00000117&amp;VAR:DATE=20080604&amp;action=UPDATE&amp;creator=factset&amp;DOC_NAME=FAT:FMA_audit_SUMMARY.fat&amp;DISPLAY_STRING=Display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EBITDA&amp;VAR:CHGPERIOD=NA&amp;VAR:FQLFORMULA=FMA_EVAL_EBITDA&amp;VAR:CURRENCY=NA&amp;VAR:P=NA&amp;VAR:V=9.92","5908&amp;VAR:null=.html"}</definedName>
    <definedName name="_406__FDSAUDITLINK__" localSheetId="1" hidden="1">{"fdsup://directions/FAT%20Viewer?VAR:PED=LTM&amp;VAR:AUDIT_MODE=SUMMARY&amp;VAR:PERIOD=FIXED&amp;VAR:AUDIT_ID=00000117&amp;VAR:DATE=20080603&amp;action=UPDATE&amp;creator=factset&amp;DOC_NAME=FAT:FMA_audit_SUMMARY.fat&amp;DISPLAY_STRING=Display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EBITDA&amp;VAR:CHGPERIOD=NA&amp;VAR:FQLFORMULA=FMA_EVAL_EBITDA&amp;VAR:CURRENCY=NA&amp;VAR:P=NA&amp;VAR:V=9.91","9149&amp;VAR:null=.html"}</definedName>
    <definedName name="_406__FDSAUDITLINK__" hidden="1">{"fdsup://directions/FAT%20Viewer?VAR:PED=LTM&amp;VAR:AUDIT_MODE=SUMMARY&amp;VAR:PERIOD=FIXED&amp;VAR:AUDIT_ID=00000117&amp;VAR:DATE=20080603&amp;action=UPDATE&amp;creator=factset&amp;DOC_NAME=FAT:FMA_audit_SUMMARY.fat&amp;DISPLAY_STRING=Display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EBITDA&amp;VAR:CHGPERIOD=NA&amp;VAR:FQLFORMULA=FMA_EVAL_EBITDA&amp;VAR:CURRENCY=NA&amp;VAR:P=NA&amp;VAR:V=9.91","9149&amp;VAR:null=.html"}</definedName>
    <definedName name="_407__FDSAUDITLINK__" localSheetId="1" hidden="1">{"fdsup://directions/FAT%20Viewer?VAR:PED=LTM&amp;VAR:AUDIT_MODE=SUMMARY&amp;VAR:PERIOD=FIXED&amp;VAR:AUDIT_ID=00000117&amp;VAR:DATE=20080602&amp;action=UPDATE&amp;creator=factset&amp;DOC_NAME=FAT:FMA_audit_SUMMARY.fat&amp;DISPLAY_STRING=Display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EBITDA&amp;VAR:CHGPERIOD=NA&amp;VAR:FQLFORMULA=FMA_EVAL_EBITDA&amp;VAR:CURRENCY=NA&amp;VAR:P=NA&amp;VAR:V=9.95","7458&amp;VAR:null=.html"}</definedName>
    <definedName name="_407__FDSAUDITLINK__" hidden="1">{"fdsup://directions/FAT%20Viewer?VAR:PED=LTM&amp;VAR:AUDIT_MODE=SUMMARY&amp;VAR:PERIOD=FIXED&amp;VAR:AUDIT_ID=00000117&amp;VAR:DATE=20080602&amp;action=UPDATE&amp;creator=factset&amp;DOC_NAME=FAT:FMA_audit_SUMMARY.fat&amp;DISPLAY_STRING=Display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EBITDA&amp;VAR:CHGPERIOD=NA&amp;VAR:FQLFORMULA=FMA_EVAL_EBITDA&amp;VAR:CURRENCY=NA&amp;VAR:P=NA&amp;VAR:V=9.95","7458&amp;VAR:null=.html"}</definedName>
    <definedName name="_408__FDSAUDITLINK__" localSheetId="1" hidden="1">{"fdsup://directions/FAT%20Viewer?VAR:PED=LTM&amp;VAR:AUDIT_MODE=SUMMARY&amp;VAR:PERIOD=FIXED&amp;VAR:AUDIT_ID=00000117&amp;VAR:DATE=20080530&amp;action=UPDATE&amp;creator=factset&amp;DOC_NAME=FAT:FMA_audit_SUMMARY.fat&amp;DISPLAY_STRING=Display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EBITDA&amp;VAR:CHGPERIOD=NA&amp;VAR:FQLFORMULA=FMA_EVAL_EBITDA&amp;VAR:CURRENCY=NA&amp;VAR:P=NA&amp;VAR:V=10.0","31293&amp;VAR:null=.html"}</definedName>
    <definedName name="_408__FDSAUDITLINK__" hidden="1">{"fdsup://directions/FAT%20Viewer?VAR:PED=LTM&amp;VAR:AUDIT_MODE=SUMMARY&amp;VAR:PERIOD=FIXED&amp;VAR:AUDIT_ID=00000117&amp;VAR:DATE=20080530&amp;action=UPDATE&amp;creator=factset&amp;DOC_NAME=FAT:FMA_audit_SUMMARY.fat&amp;DISPLAY_STRING=Display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EBITDA&amp;VAR:CHGPERIOD=NA&amp;VAR:FQLFORMULA=FMA_EVAL_EBITDA&amp;VAR:CURRENCY=NA&amp;VAR:P=NA&amp;VAR:V=10.0","31293&amp;VAR:null=.html"}</definedName>
    <definedName name="_409__FDSAUDITLINK__" localSheetId="1" hidden="1">{"fdsup://directions/FAT%20Viewer?VAR:PED=LTM&amp;VAR:AUDIT_MODE=SUMMARY&amp;VAR:PERIOD=FIXED&amp;VAR:AUDIT_ID=00000117&amp;VAR:DATE=20080529&amp;action=UPDATE&amp;creator=factset&amp;DOC_NAME=FAT:FMA_audit_SUMMARY.fat&amp;DISPLAY_STRING=Display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EBITDA&amp;VAR:CHGPERIOD=NA&amp;VAR:FQLFORMULA=FMA_EVAL_EBITDA&amp;VAR:CURRENCY=NA&amp;VAR:P=NA&amp;VAR:V=10.0","07047&amp;VAR:null=.html"}</definedName>
    <definedName name="_409__FDSAUDITLINK__" hidden="1">{"fdsup://directions/FAT%20Viewer?VAR:PED=LTM&amp;VAR:AUDIT_MODE=SUMMARY&amp;VAR:PERIOD=FIXED&amp;VAR:AUDIT_ID=00000117&amp;VAR:DATE=20080529&amp;action=UPDATE&amp;creator=factset&amp;DOC_NAME=FAT:FMA_audit_SUMMARY.fat&amp;DISPLAY_STRING=Display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EBITDA&amp;VAR:CHGPERIOD=NA&amp;VAR:FQLFORMULA=FMA_EVAL_EBITDA&amp;VAR:CURRENCY=NA&amp;VAR:P=NA&amp;VAR:V=10.0","07047&amp;VAR:null=.html"}</definedName>
    <definedName name="_41__FDSAUDITLINK__" localSheetId="1" hidden="1">{"fdsup://directions/FAT%20Viewer?VAR:PED=LTM&amp;VAR:AUDIT_MODE=SUMMARY&amp;VAR:PERIOD=FIXED&amp;VAR:AUDIT_ID=00000117&amp;VAR:DATE=20091111&amp;action=UPDATE&amp;creator=factset&amp;DOC_NAME=FAT:FMA_audit_SUMMARY.fat&amp;DISPLAY_STRING=Display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EBITDA&amp;VAR:CHGPERIOD=NA&amp;VAR:FQLFORMULA=FMA_EVAL_EBITDA&amp;VAR:CURRENCY=NA&amp;VAR:P=NA&amp;VAR:V=11.1","34173&amp;VAR:null=.html"}</definedName>
    <definedName name="_41__FDSAUDITLINK__" hidden="1">{"fdsup://directions/FAT%20Viewer?VAR:PED=LTM&amp;VAR:AUDIT_MODE=SUMMARY&amp;VAR:PERIOD=FIXED&amp;VAR:AUDIT_ID=00000117&amp;VAR:DATE=20091111&amp;action=UPDATE&amp;creator=factset&amp;DOC_NAME=FAT:FMA_audit_SUMMARY.fat&amp;DISPLAY_STRING=Display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EBITDA&amp;VAR:CHGPERIOD=NA&amp;VAR:FQLFORMULA=FMA_EVAL_EBITDA&amp;VAR:CURRENCY=NA&amp;VAR:P=NA&amp;VAR:V=11.1","34173&amp;VAR:null=.html"}</definedName>
    <definedName name="_410__FDSAUDITLINK__" localSheetId="1" hidden="1">{"fdsup://directions/FAT%20Viewer?VAR:PED=LTM&amp;VAR:AUDIT_MODE=SUMMARY&amp;VAR:PERIOD=FIXED&amp;VAR:AUDIT_ID=00000117&amp;VAR:DATE=20080528&amp;action=UPDATE&amp;creator=factset&amp;DOC_NAME=FAT:FMA_audit_SUMMARY.fat&amp;DISPLAY_STRING=Display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EBITDA&amp;VAR:CHGPERIOD=NA&amp;VAR:FQLFORMULA=FMA_EVAL_EBITDA&amp;VAR:CURRENCY=NA&amp;VAR:P=NA&amp;VAR:V=9.97","7650&amp;VAR:null=.html"}</definedName>
    <definedName name="_410__FDSAUDITLINK__" hidden="1">{"fdsup://directions/FAT%20Viewer?VAR:PED=LTM&amp;VAR:AUDIT_MODE=SUMMARY&amp;VAR:PERIOD=FIXED&amp;VAR:AUDIT_ID=00000117&amp;VAR:DATE=20080528&amp;action=UPDATE&amp;creator=factset&amp;DOC_NAME=FAT:FMA_audit_SUMMARY.fat&amp;DISPLAY_STRING=Display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EBITDA&amp;VAR:CHGPERIOD=NA&amp;VAR:FQLFORMULA=FMA_EVAL_EBITDA&amp;VAR:CURRENCY=NA&amp;VAR:P=NA&amp;VAR:V=9.97","7650&amp;VAR:null=.html"}</definedName>
    <definedName name="_411__FDSAUDITLINK__" localSheetId="1" hidden="1">{"fdsup://directions/FAT%20Viewer?VAR:PED=LTM&amp;VAR:AUDIT_MODE=SUMMARY&amp;VAR:PERIOD=FIXED&amp;VAR:AUDIT_ID=00000117&amp;VAR:DATE=20080527&amp;action=UPDATE&amp;creator=factset&amp;DOC_NAME=FAT:FMA_audit_SUMMARY.fat&amp;DISPLAY_STRING=Display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EBITDA&amp;VAR:CHGPERIOD=NA&amp;VAR:FQLFORMULA=FMA_EVAL_EBITDA&amp;VAR:CURRENCY=NA&amp;VAR:P=NA&amp;VAR:V=9.93","1078&amp;VAR:null=.html"}</definedName>
    <definedName name="_411__FDSAUDITLINK__" hidden="1">{"fdsup://directions/FAT%20Viewer?VAR:PED=LTM&amp;VAR:AUDIT_MODE=SUMMARY&amp;VAR:PERIOD=FIXED&amp;VAR:AUDIT_ID=00000117&amp;VAR:DATE=20080527&amp;action=UPDATE&amp;creator=factset&amp;DOC_NAME=FAT:FMA_audit_SUMMARY.fat&amp;DISPLAY_STRING=Display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EBITDA&amp;VAR:CHGPERIOD=NA&amp;VAR:FQLFORMULA=FMA_EVAL_EBITDA&amp;VAR:CURRENCY=NA&amp;VAR:P=NA&amp;VAR:V=9.93","1078&amp;VAR:null=.html"}</definedName>
    <definedName name="_412__FDSAUDITLINK__" localSheetId="1" hidden="1">{"fdsup://directions/FAT%20Viewer?VAR:PED=LTM&amp;VAR:AUDIT_MODE=SUMMARY&amp;VAR:PERIOD=FIXED&amp;VAR:AUDIT_ID=00000117&amp;VAR:DATE=20080523&amp;action=UPDATE&amp;creator=factset&amp;DOC_NAME=FAT:FMA_audit_SUMMARY.fat&amp;DISPLAY_STRING=Display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EBITDA&amp;VAR:CHGPERIOD=NA&amp;VAR:FQLFORMULA=FMA_EVAL_EBITDA&amp;VAR:CURRENCY=NA&amp;VAR:P=NA&amp;VAR:V=9.88","3535&amp;VAR:null=.html"}</definedName>
    <definedName name="_412__FDSAUDITLINK__" hidden="1">{"fdsup://directions/FAT%20Viewer?VAR:PED=LTM&amp;VAR:AUDIT_MODE=SUMMARY&amp;VAR:PERIOD=FIXED&amp;VAR:AUDIT_ID=00000117&amp;VAR:DATE=20080523&amp;action=UPDATE&amp;creator=factset&amp;DOC_NAME=FAT:FMA_audit_SUMMARY.fat&amp;DISPLAY_STRING=Display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EBITDA&amp;VAR:CHGPERIOD=NA&amp;VAR:FQLFORMULA=FMA_EVAL_EBITDA&amp;VAR:CURRENCY=NA&amp;VAR:P=NA&amp;VAR:V=9.88","3535&amp;VAR:null=.html"}</definedName>
    <definedName name="_413__FDSAUDITLINK__" localSheetId="1" hidden="1">{"fdsup://directions/FAT%20Viewer?VAR:PED=LTM&amp;VAR:AUDIT_MODE=SUMMARY&amp;VAR:PERIOD=FIXED&amp;VAR:AUDIT_ID=00000117&amp;VAR:DATE=20080522&amp;action=UPDATE&amp;creator=factset&amp;DOC_NAME=FAT:FMA_audit_SUMMARY.fat&amp;DISPLAY_STRING=Display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EBITDA&amp;VAR:CHGPERIOD=NA&amp;VAR:FQLFORMULA=FMA_EVAL_EBITDA&amp;VAR:CURRENCY=NA&amp;VAR:P=NA&amp;VAR:V=9.97","5223&amp;VAR:null=.html"}</definedName>
    <definedName name="_413__FDSAUDITLINK__" hidden="1">{"fdsup://directions/FAT%20Viewer?VAR:PED=LTM&amp;VAR:AUDIT_MODE=SUMMARY&amp;VAR:PERIOD=FIXED&amp;VAR:AUDIT_ID=00000117&amp;VAR:DATE=20080522&amp;action=UPDATE&amp;creator=factset&amp;DOC_NAME=FAT:FMA_audit_SUMMARY.fat&amp;DISPLAY_STRING=Display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EBITDA&amp;VAR:CHGPERIOD=NA&amp;VAR:FQLFORMULA=FMA_EVAL_EBITDA&amp;VAR:CURRENCY=NA&amp;VAR:P=NA&amp;VAR:V=9.97","5223&amp;VAR:null=.html"}</definedName>
    <definedName name="_414__FDSAUDITLINK__" localSheetId="1" hidden="1">{"fdsup://directions/FAT%20Viewer?VAR:PED=LTM&amp;VAR:AUDIT_MODE=SUMMARY&amp;VAR:PERIOD=FIXED&amp;VAR:AUDIT_ID=00000117&amp;VAR:DATE=20080521&amp;action=UPDATE&amp;creator=factset&amp;DOC_NAME=FAT:FMA_audit_SUMMARY.fat&amp;DISPLAY_STRING=Display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EBITDA&amp;VAR:CHGPERIOD=NA&amp;VAR:FQLFORMULA=FMA_EVAL_EBITDA&amp;VAR:CURRENCY=NA&amp;VAR:P=NA&amp;VAR:V=9.96","8434&amp;VAR:null=.html"}</definedName>
    <definedName name="_414__FDSAUDITLINK__" hidden="1">{"fdsup://directions/FAT%20Viewer?VAR:PED=LTM&amp;VAR:AUDIT_MODE=SUMMARY&amp;VAR:PERIOD=FIXED&amp;VAR:AUDIT_ID=00000117&amp;VAR:DATE=20080521&amp;action=UPDATE&amp;creator=factset&amp;DOC_NAME=FAT:FMA_audit_SUMMARY.fat&amp;DISPLAY_STRING=Display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EBITDA&amp;VAR:CHGPERIOD=NA&amp;VAR:FQLFORMULA=FMA_EVAL_EBITDA&amp;VAR:CURRENCY=NA&amp;VAR:P=NA&amp;VAR:V=9.96","8434&amp;VAR:null=.html"}</definedName>
    <definedName name="_415__FDSAUDITLINK__" localSheetId="1" hidden="1">{"fdsup://directions/FAT%20Viewer?VAR:PED=LTM&amp;VAR:AUDIT_MODE=SUMMARY&amp;VAR:PERIOD=FIXED&amp;VAR:AUDIT_ID=00000117&amp;VAR:DATE=20080520&amp;action=UPDATE&amp;creator=factset&amp;DOC_NAME=FAT:FMA_audit_SUMMARY.fat&amp;DISPLAY_STRING=Display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EBITDA&amp;VAR:CHGPERIOD=NA&amp;VAR:FQLFORMULA=FMA_EVAL_EBITDA&amp;VAR:CURRENCY=NA&amp;VAR:P=NA&amp;VAR:V=10.0","88421&amp;VAR:null=.html"}</definedName>
    <definedName name="_415__FDSAUDITLINK__" hidden="1">{"fdsup://directions/FAT%20Viewer?VAR:PED=LTM&amp;VAR:AUDIT_MODE=SUMMARY&amp;VAR:PERIOD=FIXED&amp;VAR:AUDIT_ID=00000117&amp;VAR:DATE=20080520&amp;action=UPDATE&amp;creator=factset&amp;DOC_NAME=FAT:FMA_audit_SUMMARY.fat&amp;DISPLAY_STRING=Display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EBITDA&amp;VAR:CHGPERIOD=NA&amp;VAR:FQLFORMULA=FMA_EVAL_EBITDA&amp;VAR:CURRENCY=NA&amp;VAR:P=NA&amp;VAR:V=10.0","88421&amp;VAR:null=.html"}</definedName>
    <definedName name="_416__FDSAUDITLINK__" localSheetId="1" hidden="1">{"fdsup://directions/FAT%20Viewer?VAR:PED=LTM&amp;VAR:AUDIT_MODE=SUMMARY&amp;VAR:PERIOD=FIXED&amp;VAR:AUDIT_ID=00000117&amp;VAR:DATE=20080519&amp;action=UPDATE&amp;creator=factset&amp;DOC_NAME=FAT:FMA_audit_SUMMARY.fat&amp;DISPLAY_STRING=Display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EBITDA&amp;VAR:CHGPERIOD=NA&amp;VAR:FQLFORMULA=FMA_EVAL_EBITDA&amp;VAR:CURRENCY=NA&amp;VAR:P=NA&amp;VAR:V=10.1","47801&amp;VAR:null=.html"}</definedName>
    <definedName name="_416__FDSAUDITLINK__" hidden="1">{"fdsup://directions/FAT%20Viewer?VAR:PED=LTM&amp;VAR:AUDIT_MODE=SUMMARY&amp;VAR:PERIOD=FIXED&amp;VAR:AUDIT_ID=00000117&amp;VAR:DATE=20080519&amp;action=UPDATE&amp;creator=factset&amp;DOC_NAME=FAT:FMA_audit_SUMMARY.fat&amp;DISPLAY_STRING=Display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EBITDA&amp;VAR:CHGPERIOD=NA&amp;VAR:FQLFORMULA=FMA_EVAL_EBITDA&amp;VAR:CURRENCY=NA&amp;VAR:P=NA&amp;VAR:V=10.1","47801&amp;VAR:null=.html"}</definedName>
    <definedName name="_417__FDSAUDITLINK__" localSheetId="1" hidden="1">{"fdsup://directions/FAT%20Viewer?VAR:PED=LTM&amp;VAR:AUDIT_MODE=SUMMARY&amp;VAR:PERIOD=FIXED&amp;VAR:AUDIT_ID=00000117&amp;VAR:DATE=20080516&amp;action=UPDATE&amp;creator=factset&amp;DOC_NAME=FAT:FMA_audit_SUMMARY.fat&amp;DISPLAY_STRING=Display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EBITDA&amp;VAR:CHGPERIOD=NA&amp;VAR:FQLFORMULA=FMA_EVAL_EBITDA&amp;VAR:CURRENCY=NA&amp;VAR:P=NA&amp;VAR:V=10.1","38611&amp;VAR:null=.html"}</definedName>
    <definedName name="_417__FDSAUDITLINK__" hidden="1">{"fdsup://directions/FAT%20Viewer?VAR:PED=LTM&amp;VAR:AUDIT_MODE=SUMMARY&amp;VAR:PERIOD=FIXED&amp;VAR:AUDIT_ID=00000117&amp;VAR:DATE=20080516&amp;action=UPDATE&amp;creator=factset&amp;DOC_NAME=FAT:FMA_audit_SUMMARY.fat&amp;DISPLAY_STRING=Display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EBITDA&amp;VAR:CHGPERIOD=NA&amp;VAR:FQLFORMULA=FMA_EVAL_EBITDA&amp;VAR:CURRENCY=NA&amp;VAR:P=NA&amp;VAR:V=10.1","38611&amp;VAR:null=.html"}</definedName>
    <definedName name="_418__FDSAUDITLINK__" localSheetId="1" hidden="1">{"fdsup://directions/FAT%20Viewer?VAR:PED=LTM&amp;VAR:AUDIT_MODE=SUMMARY&amp;VAR:PERIOD=FIXED&amp;VAR:AUDIT_ID=00000117&amp;VAR:DATE=20080515&amp;action=UPDATE&amp;creator=factset&amp;DOC_NAME=FAT:FMA_audit_SUMMARY.fat&amp;DISPLAY_STRING=Display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EBITDA&amp;VAR:CHGPERIOD=NA&amp;VAR:FQLFORMULA=FMA_EVAL_EBITDA&amp;VAR:CURRENCY=NA&amp;VAR:P=NA&amp;VAR:V=10.1","15046&amp;VAR:null=.html"}</definedName>
    <definedName name="_418__FDSAUDITLINK__" hidden="1">{"fdsup://directions/FAT%20Viewer?VAR:PED=LTM&amp;VAR:AUDIT_MODE=SUMMARY&amp;VAR:PERIOD=FIXED&amp;VAR:AUDIT_ID=00000117&amp;VAR:DATE=20080515&amp;action=UPDATE&amp;creator=factset&amp;DOC_NAME=FAT:FMA_audit_SUMMARY.fat&amp;DISPLAY_STRING=Display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EBITDA&amp;VAR:CHGPERIOD=NA&amp;VAR:FQLFORMULA=FMA_EVAL_EBITDA&amp;VAR:CURRENCY=NA&amp;VAR:P=NA&amp;VAR:V=10.1","15046&amp;VAR:null=.html"}</definedName>
    <definedName name="_419__FDSAUDITLINK__" localSheetId="1" hidden="1">{"fdsup://directions/FAT%20Viewer?VAR:PED=LTM&amp;VAR:AUDIT_MODE=SUMMARY&amp;VAR:PERIOD=FIXED&amp;VAR:AUDIT_ID=00000117&amp;VAR:DATE=20080514&amp;action=UPDATE&amp;creator=factset&amp;DOC_NAME=FAT:FMA_audit_SUMMARY.fat&amp;DISPLAY_STRING=Display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EBITDA&amp;VAR:CHGPERIOD=NA&amp;VAR:FQLFORMULA=FMA_EVAL_EBITDA&amp;VAR:CURRENCY=NA&amp;VAR:P=NA&amp;VAR:V=10.0","38285&amp;VAR:null=.html"}</definedName>
    <definedName name="_419__FDSAUDITLINK__" hidden="1">{"fdsup://directions/FAT%20Viewer?VAR:PED=LTM&amp;VAR:AUDIT_MODE=SUMMARY&amp;VAR:PERIOD=FIXED&amp;VAR:AUDIT_ID=00000117&amp;VAR:DATE=20080514&amp;action=UPDATE&amp;creator=factset&amp;DOC_NAME=FAT:FMA_audit_SUMMARY.fat&amp;DISPLAY_STRING=Display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EBITDA&amp;VAR:CHGPERIOD=NA&amp;VAR:FQLFORMULA=FMA_EVAL_EBITDA&amp;VAR:CURRENCY=NA&amp;VAR:P=NA&amp;VAR:V=10.0","38285&amp;VAR:null=.html"}</definedName>
    <definedName name="_42__FDSAUDITLINK__" localSheetId="1" hidden="1">{"fdsup://directions/FAT%20Viewer?VAR:PED=LTM&amp;VAR:AUDIT_MODE=SUMMARY&amp;VAR:PERIOD=FIXED&amp;VAR:AUDIT_ID=00000117&amp;VAR:DATE=20091110&amp;action=UPDATE&amp;creator=factset&amp;DOC_NAME=FAT:FMA_audit_SUMMARY.fat&amp;DISPLAY_STRING=Display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EBITDA&amp;VAR:CHGPERIOD=NA&amp;VAR:FQLFORMULA=FMA_EVAL_EBITDA&amp;VAR:CURRENCY=NA&amp;VAR:P=NA&amp;VAR:V=11.1","00159&amp;VAR:null=.html"}</definedName>
    <definedName name="_42__FDSAUDITLINK__" hidden="1">{"fdsup://directions/FAT%20Viewer?VAR:PED=LTM&amp;VAR:AUDIT_MODE=SUMMARY&amp;VAR:PERIOD=FIXED&amp;VAR:AUDIT_ID=00000117&amp;VAR:DATE=20091110&amp;action=UPDATE&amp;creator=factset&amp;DOC_NAME=FAT:FMA_audit_SUMMARY.fat&amp;DISPLAY_STRING=Display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EBITDA&amp;VAR:CHGPERIOD=NA&amp;VAR:FQLFORMULA=FMA_EVAL_EBITDA&amp;VAR:CURRENCY=NA&amp;VAR:P=NA&amp;VAR:V=11.1","00159&amp;VAR:null=.html"}</definedName>
    <definedName name="_420__FDSAUDITLINK__" localSheetId="1" hidden="1">{"fdsup://directions/FAT%20Viewer?VAR:PED=LTM&amp;VAR:AUDIT_MODE=SUMMARY&amp;VAR:PERIOD=FIXED&amp;VAR:AUDIT_ID=00000117&amp;VAR:DATE=20080513&amp;action=UPDATE&amp;creator=factset&amp;DOC_NAME=FAT:FMA_audit_SUMMARY.fat&amp;DISPLAY_STRING=Display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EBITDA&amp;VAR:CHGPERIOD=NA&amp;VAR:FQLFORMULA=FMA_EVAL_EBITDA&amp;VAR:CURRENCY=NA&amp;VAR:P=NA&amp;VAR:V=10.2","41706&amp;VAR:null=.html"}</definedName>
    <definedName name="_420__FDSAUDITLINK__" hidden="1">{"fdsup://directions/FAT%20Viewer?VAR:PED=LTM&amp;VAR:AUDIT_MODE=SUMMARY&amp;VAR:PERIOD=FIXED&amp;VAR:AUDIT_ID=00000117&amp;VAR:DATE=20080513&amp;action=UPDATE&amp;creator=factset&amp;DOC_NAME=FAT:FMA_audit_SUMMARY.fat&amp;DISPLAY_STRING=Display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EBITDA&amp;VAR:CHGPERIOD=NA&amp;VAR:FQLFORMULA=FMA_EVAL_EBITDA&amp;VAR:CURRENCY=NA&amp;VAR:P=NA&amp;VAR:V=10.2","41706&amp;VAR:null=.html"}</definedName>
    <definedName name="_421__FDSAUDITLINK__" localSheetId="1" hidden="1">{"fdsup://directions/FAT%20Viewer?VAR:PED=LTM&amp;VAR:AUDIT_MODE=SUMMARY&amp;VAR:PERIOD=FIXED&amp;VAR:AUDIT_ID=00000117&amp;VAR:DATE=20080512&amp;action=UPDATE&amp;creator=factset&amp;DOC_NAME=FAT:FMA_audit_SUMMARY.fat&amp;DISPLAY_STRING=Display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EBITDA&amp;VAR:CHGPERIOD=NA&amp;VAR:FQLFORMULA=FMA_EVAL_EBITDA&amp;VAR:CURRENCY=NA&amp;VAR:P=NA&amp;VAR:V=10.2","27254&amp;VAR:null=.html"}</definedName>
    <definedName name="_421__FDSAUDITLINK__" hidden="1">{"fdsup://directions/FAT%20Viewer?VAR:PED=LTM&amp;VAR:AUDIT_MODE=SUMMARY&amp;VAR:PERIOD=FIXED&amp;VAR:AUDIT_ID=00000117&amp;VAR:DATE=20080512&amp;action=UPDATE&amp;creator=factset&amp;DOC_NAME=FAT:FMA_audit_SUMMARY.fat&amp;DISPLAY_STRING=Display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EBITDA&amp;VAR:CHGPERIOD=NA&amp;VAR:FQLFORMULA=FMA_EVAL_EBITDA&amp;VAR:CURRENCY=NA&amp;VAR:P=NA&amp;VAR:V=10.2","27254&amp;VAR:null=.html"}</definedName>
    <definedName name="_422__FDSAUDITLINK__" localSheetId="1" hidden="1">{"fdsup://directions/FAT%20Viewer?VAR:PED=LTM&amp;VAR:AUDIT_MODE=SUMMARY&amp;VAR:PERIOD=FIXED&amp;VAR:AUDIT_ID=00000117&amp;VAR:DATE=20080509&amp;action=UPDATE&amp;creator=factset&amp;DOC_NAME=FAT:FMA_audit_SUMMARY.fat&amp;DISPLAY_STRING=Display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EBITDA&amp;VAR:CHGPERIOD=NA&amp;VAR:FQLFORMULA=FMA_EVAL_EBITDA&amp;VAR:CURRENCY=NA&amp;VAR:P=NA&amp;VAR:V=10.1","45021&amp;VAR:null=.html"}</definedName>
    <definedName name="_422__FDSAUDITLINK__" hidden="1">{"fdsup://directions/FAT%20Viewer?VAR:PED=LTM&amp;VAR:AUDIT_MODE=SUMMARY&amp;VAR:PERIOD=FIXED&amp;VAR:AUDIT_ID=00000117&amp;VAR:DATE=20080509&amp;action=UPDATE&amp;creator=factset&amp;DOC_NAME=FAT:FMA_audit_SUMMARY.fat&amp;DISPLAY_STRING=Display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EBITDA&amp;VAR:CHGPERIOD=NA&amp;VAR:FQLFORMULA=FMA_EVAL_EBITDA&amp;VAR:CURRENCY=NA&amp;VAR:P=NA&amp;VAR:V=10.1","45021&amp;VAR:null=.html"}</definedName>
    <definedName name="_423__FDSAUDITLINK__" localSheetId="1" hidden="1">{"fdsup://directions/FAT%20Viewer?VAR:PED=LTM&amp;VAR:AUDIT_MODE=SUMMARY&amp;VAR:PERIOD=FIXED&amp;VAR:AUDIT_ID=00000117&amp;VAR:DATE=20080508&amp;action=UPDATE&amp;creator=factset&amp;DOC_NAME=FAT:FMA_audit_SUMMARY.fat&amp;DISPLAY_STRING=Display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EBITDA&amp;VAR:CHGPERIOD=NA&amp;VAR:FQLFORMULA=FMA_EVAL_EBITDA&amp;VAR:CURRENCY=NA&amp;VAR:P=NA&amp;VAR:V=10.1","89598&amp;VAR:null=.html"}</definedName>
    <definedName name="_423__FDSAUDITLINK__" hidden="1">{"fdsup://directions/FAT%20Viewer?VAR:PED=LTM&amp;VAR:AUDIT_MODE=SUMMARY&amp;VAR:PERIOD=FIXED&amp;VAR:AUDIT_ID=00000117&amp;VAR:DATE=20080508&amp;action=UPDATE&amp;creator=factset&amp;DOC_NAME=FAT:FMA_audit_SUMMARY.fat&amp;DISPLAY_STRING=Display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EBITDA&amp;VAR:CHGPERIOD=NA&amp;VAR:FQLFORMULA=FMA_EVAL_EBITDA&amp;VAR:CURRENCY=NA&amp;VAR:P=NA&amp;VAR:V=10.1","89598&amp;VAR:null=.html"}</definedName>
    <definedName name="_424__FDSAUDITLINK__" localSheetId="1" hidden="1">{"fdsup://directions/FAT%20Viewer?VAR:PED=LTM&amp;VAR:AUDIT_MODE=SUMMARY&amp;VAR:PERIOD=FIXED&amp;VAR:AUDIT_ID=00000117&amp;VAR:DATE=20080507&amp;action=UPDATE&amp;creator=factset&amp;DOC_NAME=FAT:FMA_audit_SUMMARY.fat&amp;DISPLAY_STRING=Display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EBITDA&amp;VAR:CHGPERIOD=NA&amp;VAR:FQLFORMULA=FMA_EVAL_EBITDA&amp;VAR:CURRENCY=NA&amp;VAR:P=NA&amp;VAR:V=10.1","40879&amp;VAR:null=.html"}</definedName>
    <definedName name="_424__FDSAUDITLINK__" hidden="1">{"fdsup://directions/FAT%20Viewer?VAR:PED=LTM&amp;VAR:AUDIT_MODE=SUMMARY&amp;VAR:PERIOD=FIXED&amp;VAR:AUDIT_ID=00000117&amp;VAR:DATE=20080507&amp;action=UPDATE&amp;creator=factset&amp;DOC_NAME=FAT:FMA_audit_SUMMARY.fat&amp;DISPLAY_STRING=Display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EBITDA&amp;VAR:CHGPERIOD=NA&amp;VAR:FQLFORMULA=FMA_EVAL_EBITDA&amp;VAR:CURRENCY=NA&amp;VAR:P=NA&amp;VAR:V=10.1","40879&amp;VAR:null=.html"}</definedName>
    <definedName name="_425__FDSAUDITLINK__" localSheetId="1" hidden="1">{"fdsup://directions/FAT%20Viewer?VAR:PED=LTM&amp;VAR:AUDIT_MODE=SUMMARY&amp;VAR:PERIOD=FIXED&amp;VAR:AUDIT_ID=00000117&amp;VAR:DATE=20080506&amp;action=UPDATE&amp;creator=factset&amp;DOC_NAME=FAT:FMA_audit_SUMMARY.fat&amp;DISPLAY_STRING=Display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EBITDA&amp;VAR:CHGPERIOD=NA&amp;VAR:FQLFORMULA=FMA_EVAL_EBITDA&amp;VAR:CURRENCY=NA&amp;VAR:P=NA&amp;VAR:V=10.2","57766&amp;VAR:null=.html"}</definedName>
    <definedName name="_425__FDSAUDITLINK__" hidden="1">{"fdsup://directions/FAT%20Viewer?VAR:PED=LTM&amp;VAR:AUDIT_MODE=SUMMARY&amp;VAR:PERIOD=FIXED&amp;VAR:AUDIT_ID=00000117&amp;VAR:DATE=20080506&amp;action=UPDATE&amp;creator=factset&amp;DOC_NAME=FAT:FMA_audit_SUMMARY.fat&amp;DISPLAY_STRING=Display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EBITDA&amp;VAR:CHGPERIOD=NA&amp;VAR:FQLFORMULA=FMA_EVAL_EBITDA&amp;VAR:CURRENCY=NA&amp;VAR:P=NA&amp;VAR:V=10.2","57766&amp;VAR:null=.html"}</definedName>
    <definedName name="_426__FDSAUDITLINK__" localSheetId="1" hidden="1">{"fdsup://directions/FAT%20Viewer?VAR:PED=LTM&amp;VAR:AUDIT_MODE=SUMMARY&amp;VAR:PERIOD=FIXED&amp;VAR:AUDIT_ID=00000117&amp;VAR:DATE=20080505&amp;action=UPDATE&amp;creator=factset&amp;DOC_NAME=FAT:FMA_audit_SUMMARY.fat&amp;DISPLAY_STRING=Display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EBITDA&amp;VAR:CHGPERIOD=NA&amp;VAR:FQLFORMULA=FMA_EVAL_EBITDA&amp;VAR:CURRENCY=NA&amp;VAR:P=NA&amp;VAR:V=10.1","98447&amp;VAR:null=.html"}</definedName>
    <definedName name="_426__FDSAUDITLINK__" hidden="1">{"fdsup://directions/FAT%20Viewer?VAR:PED=LTM&amp;VAR:AUDIT_MODE=SUMMARY&amp;VAR:PERIOD=FIXED&amp;VAR:AUDIT_ID=00000117&amp;VAR:DATE=20080505&amp;action=UPDATE&amp;creator=factset&amp;DOC_NAME=FAT:FMA_audit_SUMMARY.fat&amp;DISPLAY_STRING=Display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EBITDA&amp;VAR:CHGPERIOD=NA&amp;VAR:FQLFORMULA=FMA_EVAL_EBITDA&amp;VAR:CURRENCY=NA&amp;VAR:P=NA&amp;VAR:V=10.1","98447&amp;VAR:null=.html"}</definedName>
    <definedName name="_427__FDSAUDITLINK__" localSheetId="1" hidden="1">{"fdsup://directions/FAT%20Viewer?VAR:PED=LTM&amp;VAR:AUDIT_MODE=SUMMARY&amp;VAR:PERIOD=FIXED&amp;VAR:AUDIT_ID=00000117&amp;VAR:DATE=20080502&amp;action=UPDATE&amp;creator=factset&amp;DOC_NAME=FAT:FMA_audit_SUMMARY.fat&amp;DISPLAY_STRING=Display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EBITDA&amp;VAR:CHGPERIOD=NA&amp;VAR:FQLFORMULA=FMA_EVAL_EBITDA&amp;VAR:CURRENCY=NA&amp;VAR:P=NA&amp;VAR:V=10.2","17823&amp;VAR:null=.html"}</definedName>
    <definedName name="_427__FDSAUDITLINK__" hidden="1">{"fdsup://directions/FAT%20Viewer?VAR:PED=LTM&amp;VAR:AUDIT_MODE=SUMMARY&amp;VAR:PERIOD=FIXED&amp;VAR:AUDIT_ID=00000117&amp;VAR:DATE=20080502&amp;action=UPDATE&amp;creator=factset&amp;DOC_NAME=FAT:FMA_audit_SUMMARY.fat&amp;DISPLAY_STRING=Display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EBITDA&amp;VAR:CHGPERIOD=NA&amp;VAR:FQLFORMULA=FMA_EVAL_EBITDA&amp;VAR:CURRENCY=NA&amp;VAR:P=NA&amp;VAR:V=10.2","17823&amp;VAR:null=.html"}</definedName>
    <definedName name="_428__FDSAUDITLINK__" localSheetId="1" hidden="1">{"fdsup://directions/FAT%20Viewer?VAR:PED=LTM&amp;VAR:AUDIT_MODE=SUMMARY&amp;VAR:PERIOD=FIXED&amp;VAR:AUDIT_ID=00000117&amp;VAR:DATE=20080501&amp;action=UPDATE&amp;creator=factset&amp;DOC_NAME=FAT:FMA_audit_SUMMARY.fat&amp;DISPLAY_STRING=Display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EBITDA&amp;VAR:CHGPERIOD=NA&amp;VAR:FQLFORMULA=FMA_EVAL_EBITDA&amp;VAR:CURRENCY=NA&amp;VAR:P=NA&amp;VAR:V=10.1","99649&amp;VAR:null=.html"}</definedName>
    <definedName name="_428__FDSAUDITLINK__" hidden="1">{"fdsup://directions/FAT%20Viewer?VAR:PED=LTM&amp;VAR:AUDIT_MODE=SUMMARY&amp;VAR:PERIOD=FIXED&amp;VAR:AUDIT_ID=00000117&amp;VAR:DATE=20080501&amp;action=UPDATE&amp;creator=factset&amp;DOC_NAME=FAT:FMA_audit_SUMMARY.fat&amp;DISPLAY_STRING=Display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EBITDA&amp;VAR:CHGPERIOD=NA&amp;VAR:FQLFORMULA=FMA_EVAL_EBITDA&amp;VAR:CURRENCY=NA&amp;VAR:P=NA&amp;VAR:V=10.1","99649&amp;VAR:null=.html"}</definedName>
    <definedName name="_429__FDSAUDITLINK__" localSheetId="1" hidden="1">{"fdsup://directions/FAT%20Viewer?VAR:PED=LTM&amp;VAR:AUDIT_MODE=SUMMARY&amp;VAR:PERIOD=FIXED&amp;VAR:AUDIT_ID=00000117&amp;VAR:DATE=20080430&amp;action=UPDATE&amp;creator=factset&amp;DOC_NAME=FAT:FMA_audit_SUMMARY.fat&amp;DISPLAY_STRING=Display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EBITDA&amp;VAR:CHGPERIOD=NA&amp;VAR:FQLFORMULA=FMA_EVAL_EBITDA&amp;VAR:CURRENCY=NA&amp;VAR:P=NA&amp;VAR:V=10.0","90955&amp;VAR:null=.html"}</definedName>
    <definedName name="_429__FDSAUDITLINK__" hidden="1">{"fdsup://directions/FAT%20Viewer?VAR:PED=LTM&amp;VAR:AUDIT_MODE=SUMMARY&amp;VAR:PERIOD=FIXED&amp;VAR:AUDIT_ID=00000117&amp;VAR:DATE=20080430&amp;action=UPDATE&amp;creator=factset&amp;DOC_NAME=FAT:FMA_audit_SUMMARY.fat&amp;DISPLAY_STRING=Display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EBITDA&amp;VAR:CHGPERIOD=NA&amp;VAR:FQLFORMULA=FMA_EVAL_EBITDA&amp;VAR:CURRENCY=NA&amp;VAR:P=NA&amp;VAR:V=10.0","90955&amp;VAR:null=.html"}</definedName>
    <definedName name="_43__FDSAUDITLINK__" localSheetId="1" hidden="1">{"fdsup://directions/FAT%20Viewer?VAR:PED=LTM&amp;VAR:AUDIT_MODE=SUMMARY&amp;VAR:PERIOD=FIXED&amp;VAR:AUDIT_ID=00000117&amp;VAR:DATE=20091109&amp;action=UPDATE&amp;creator=factset&amp;DOC_NAME=FAT:FMA_audit_SUMMARY.fat&amp;DISPLAY_STRING=Display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EBITDA&amp;VAR:CHGPERIOD=NA&amp;VAR:FQLFORMULA=FMA_EVAL_EBITDA&amp;VAR:CURRENCY=NA&amp;VAR:P=NA&amp;VAR:V=11.0","95489&amp;VAR:null=.html"}</definedName>
    <definedName name="_43__FDSAUDITLINK__" hidden="1">{"fdsup://directions/FAT%20Viewer?VAR:PED=LTM&amp;VAR:AUDIT_MODE=SUMMARY&amp;VAR:PERIOD=FIXED&amp;VAR:AUDIT_ID=00000117&amp;VAR:DATE=20091109&amp;action=UPDATE&amp;creator=factset&amp;DOC_NAME=FAT:FMA_audit_SUMMARY.fat&amp;DISPLAY_STRING=Display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EBITDA&amp;VAR:CHGPERIOD=NA&amp;VAR:FQLFORMULA=FMA_EVAL_EBITDA&amp;VAR:CURRENCY=NA&amp;VAR:P=NA&amp;VAR:V=11.0","95489&amp;VAR:null=.html"}</definedName>
    <definedName name="_430__FDSAUDITLINK__" localSheetId="1" hidden="1">{"fdsup://directions/FAT%20Viewer?VAR:PED=LTM&amp;VAR:AUDIT_MODE=SUMMARY&amp;VAR:PERIOD=FIXED&amp;VAR:AUDIT_ID=00000117&amp;VAR:DATE=20080429&amp;action=UPDATE&amp;creator=factset&amp;DOC_NAME=FAT:FMA_audit_SUMMARY.fat&amp;DISPLAY_STRING=Display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EBITDA&amp;VAR:CHGPERIOD=NA&amp;VAR:FQLFORMULA=FMA_EVAL_EBITDA&amp;VAR:CURRENCY=NA&amp;VAR:P=NA&amp;VAR:V=10.1","13575&amp;VAR:null=.html"}</definedName>
    <definedName name="_430__FDSAUDITLINK__" hidden="1">{"fdsup://directions/FAT%20Viewer?VAR:PED=LTM&amp;VAR:AUDIT_MODE=SUMMARY&amp;VAR:PERIOD=FIXED&amp;VAR:AUDIT_ID=00000117&amp;VAR:DATE=20080429&amp;action=UPDATE&amp;creator=factset&amp;DOC_NAME=FAT:FMA_audit_SUMMARY.fat&amp;DISPLAY_STRING=Display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EBITDA&amp;VAR:CHGPERIOD=NA&amp;VAR:FQLFORMULA=FMA_EVAL_EBITDA&amp;VAR:CURRENCY=NA&amp;VAR:P=NA&amp;VAR:V=10.1","13575&amp;VAR:null=.html"}</definedName>
    <definedName name="_431__FDSAUDITLINK__" localSheetId="1" hidden="1">{"fdsup://directions/FAT%20Viewer?VAR:PED=LTM&amp;VAR:AUDIT_MODE=SUMMARY&amp;VAR:PERIOD=FIXED&amp;VAR:AUDIT_ID=00000117&amp;VAR:DATE=20080428&amp;action=UPDATE&amp;creator=factset&amp;DOC_NAME=FAT:FMA_audit_SUMMARY.fat&amp;DISPLAY_STRING=Display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EBITDA&amp;VAR:CHGPERIOD=NA&amp;VAR:FQLFORMULA=FMA_EVAL_EBITDA&amp;VAR:CURRENCY=NA&amp;VAR:P=NA&amp;VAR:V=10.1","38248&amp;VAR:null=.html"}</definedName>
    <definedName name="_431__FDSAUDITLINK__" hidden="1">{"fdsup://directions/FAT%20Viewer?VAR:PED=LTM&amp;VAR:AUDIT_MODE=SUMMARY&amp;VAR:PERIOD=FIXED&amp;VAR:AUDIT_ID=00000117&amp;VAR:DATE=20080428&amp;action=UPDATE&amp;creator=factset&amp;DOC_NAME=FAT:FMA_audit_SUMMARY.fat&amp;DISPLAY_STRING=Display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EBITDA&amp;VAR:CHGPERIOD=NA&amp;VAR:FQLFORMULA=FMA_EVAL_EBITDA&amp;VAR:CURRENCY=NA&amp;VAR:P=NA&amp;VAR:V=10.1","38248&amp;VAR:null=.html"}</definedName>
    <definedName name="_432__FDSAUDITLINK__" localSheetId="1" hidden="1">{"fdsup://directions/FAT%20Viewer?VAR:PED=LTM&amp;VAR:AUDIT_MODE=SUMMARY&amp;VAR:PERIOD=FIXED&amp;VAR:AUDIT_ID=00000117&amp;VAR:DATE=20080425&amp;action=UPDATE&amp;creator=factset&amp;DOC_NAME=FAT:FMA_audit_SUMMARY.fat&amp;DISPLAY_STRING=Display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EBITDA&amp;VAR:CHGPERIOD=NA&amp;VAR:FQLFORMULA=FMA_EVAL_EBITDA&amp;VAR:CURRENCY=NA&amp;VAR:P=NA&amp;VAR:V=10.1","50662&amp;VAR:null=.html"}</definedName>
    <definedName name="_432__FDSAUDITLINK__" hidden="1">{"fdsup://directions/FAT%20Viewer?VAR:PED=LTM&amp;VAR:AUDIT_MODE=SUMMARY&amp;VAR:PERIOD=FIXED&amp;VAR:AUDIT_ID=00000117&amp;VAR:DATE=20080425&amp;action=UPDATE&amp;creator=factset&amp;DOC_NAME=FAT:FMA_audit_SUMMARY.fat&amp;DISPLAY_STRING=Display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EBITDA&amp;VAR:CHGPERIOD=NA&amp;VAR:FQLFORMULA=FMA_EVAL_EBITDA&amp;VAR:CURRENCY=NA&amp;VAR:P=NA&amp;VAR:V=10.1","50662&amp;VAR:null=.html"}</definedName>
    <definedName name="_433__FDSAUDITLINK__" localSheetId="1" hidden="1">{"fdsup://directions/FAT%20Viewer?VAR:PED=LTM&amp;VAR:AUDIT_MODE=SUMMARY&amp;VAR:PERIOD=FIXED&amp;VAR:AUDIT_ID=00000117&amp;VAR:DATE=20080424&amp;action=UPDATE&amp;creator=factset&amp;DOC_NAME=FAT:FMA_audit_SUMMARY.fat&amp;DISPLAY_STRING=Display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EBITDA&amp;VAR:CHGPERIOD=NA&amp;VAR:FQLFORMULA=FMA_EVAL_EBITDA&amp;VAR:CURRENCY=NA&amp;VAR:P=NA&amp;VAR:V=10.1","13969&amp;VAR:null=.html"}</definedName>
    <definedName name="_433__FDSAUDITLINK__" hidden="1">{"fdsup://directions/FAT%20Viewer?VAR:PED=LTM&amp;VAR:AUDIT_MODE=SUMMARY&amp;VAR:PERIOD=FIXED&amp;VAR:AUDIT_ID=00000117&amp;VAR:DATE=20080424&amp;action=UPDATE&amp;creator=factset&amp;DOC_NAME=FAT:FMA_audit_SUMMARY.fat&amp;DISPLAY_STRING=Display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EBITDA&amp;VAR:CHGPERIOD=NA&amp;VAR:FQLFORMULA=FMA_EVAL_EBITDA&amp;VAR:CURRENCY=NA&amp;VAR:P=NA&amp;VAR:V=10.1","13969&amp;VAR:null=.html"}</definedName>
    <definedName name="_434__FDSAUDITLINK__" localSheetId="1" hidden="1">{"fdsup://directions/FAT%20Viewer?VAR:PED=LTM&amp;VAR:AUDIT_MODE=SUMMARY&amp;VAR:PERIOD=FIXED&amp;VAR:AUDIT_ID=00000117&amp;VAR:DATE=20080423&amp;action=UPDATE&amp;creator=factset&amp;DOC_NAME=FAT:FMA_audit_SUMMARY.fat&amp;DISPLAY_STRING=Display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EBITDA&amp;VAR:CHGPERIOD=NA&amp;VAR:FQLFORMULA=FMA_EVAL_EBITDA&amp;VAR:CURRENCY=NA&amp;VAR:P=NA&amp;VAR:V=10.0","93944&amp;VAR:null=.html"}</definedName>
    <definedName name="_434__FDSAUDITLINK__" hidden="1">{"fdsup://directions/FAT%20Viewer?VAR:PED=LTM&amp;VAR:AUDIT_MODE=SUMMARY&amp;VAR:PERIOD=FIXED&amp;VAR:AUDIT_ID=00000117&amp;VAR:DATE=20080423&amp;action=UPDATE&amp;creator=factset&amp;DOC_NAME=FAT:FMA_audit_SUMMARY.fat&amp;DISPLAY_STRING=Display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EBITDA&amp;VAR:CHGPERIOD=NA&amp;VAR:FQLFORMULA=FMA_EVAL_EBITDA&amp;VAR:CURRENCY=NA&amp;VAR:P=NA&amp;VAR:V=10.0","93944&amp;VAR:null=.html"}</definedName>
    <definedName name="_435__FDSAUDITLINK__" localSheetId="1" hidden="1">{"fdsup://directions/FAT%20Viewer?VAR:PED=LTM&amp;VAR:AUDIT_MODE=SUMMARY&amp;VAR:PERIOD=FIXED&amp;VAR:AUDIT_ID=00000117&amp;VAR:DATE=20080422&amp;action=UPDATE&amp;creator=factset&amp;DOC_NAME=FAT:FMA_audit_SUMMARY.fat&amp;DISPLAY_STRING=Display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EBITDA&amp;VAR:CHGPERIOD=NA&amp;VAR:FQLFORMULA=FMA_EVAL_EBITDA&amp;VAR:CURRENCY=NA&amp;VAR:P=NA&amp;VAR:V=10.0","60949&amp;VAR:null=.html"}</definedName>
    <definedName name="_435__FDSAUDITLINK__" hidden="1">{"fdsup://directions/FAT%20Viewer?VAR:PED=LTM&amp;VAR:AUDIT_MODE=SUMMARY&amp;VAR:PERIOD=FIXED&amp;VAR:AUDIT_ID=00000117&amp;VAR:DATE=20080422&amp;action=UPDATE&amp;creator=factset&amp;DOC_NAME=FAT:FMA_audit_SUMMARY.fat&amp;DISPLAY_STRING=Display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EBITDA&amp;VAR:CHGPERIOD=NA&amp;VAR:FQLFORMULA=FMA_EVAL_EBITDA&amp;VAR:CURRENCY=NA&amp;VAR:P=NA&amp;VAR:V=10.0","60949&amp;VAR:null=.html"}</definedName>
    <definedName name="_436__FDSAUDITLINK__" localSheetId="1" hidden="1">{"fdsup://directions/FAT%20Viewer?VAR:PED=LTM&amp;VAR:AUDIT_MODE=SUMMARY&amp;VAR:PERIOD=FIXED&amp;VAR:AUDIT_ID=00000117&amp;VAR:DATE=20080421&amp;action=UPDATE&amp;creator=factset&amp;DOC_NAME=FAT:FMA_audit_SUMMARY.fat&amp;DISPLAY_STRING=Display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EBITDA&amp;VAR:CHGPERIOD=NA&amp;VAR:FQLFORMULA=FMA_EVAL_EBITDA&amp;VAR:CURRENCY=NA&amp;VAR:P=NA&amp;VAR:V=10.1","24898&amp;VAR:null=.html"}</definedName>
    <definedName name="_436__FDSAUDITLINK__" hidden="1">{"fdsup://directions/FAT%20Viewer?VAR:PED=LTM&amp;VAR:AUDIT_MODE=SUMMARY&amp;VAR:PERIOD=FIXED&amp;VAR:AUDIT_ID=00000117&amp;VAR:DATE=20080421&amp;action=UPDATE&amp;creator=factset&amp;DOC_NAME=FAT:FMA_audit_SUMMARY.fat&amp;DISPLAY_STRING=Display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EBITDA&amp;VAR:CHGPERIOD=NA&amp;VAR:FQLFORMULA=FMA_EVAL_EBITDA&amp;VAR:CURRENCY=NA&amp;VAR:P=NA&amp;VAR:V=10.1","24898&amp;VAR:null=.html"}</definedName>
    <definedName name="_437__FDSAUDITLINK__" localSheetId="1" hidden="1">{"fdsup://directions/FAT%20Viewer?VAR:PED=LTM&amp;VAR:AUDIT_MODE=SUMMARY&amp;VAR:PERIOD=FIXED&amp;VAR:AUDIT_ID=00000117&amp;VAR:DATE=20080418&amp;action=UPDATE&amp;creator=factset&amp;DOC_NAME=FAT:FMA_audit_SUMMARY.fat&amp;DISPLAY_STRING=Display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EBITDA&amp;VAR:CHGPERIOD=NA&amp;VAR:FQLFORMULA=FMA_EVAL_EBITDA&amp;VAR:CURRENCY=NA&amp;VAR:P=NA&amp;VAR:V=10.1","13802&amp;VAR:null=.html"}</definedName>
    <definedName name="_437__FDSAUDITLINK__" hidden="1">{"fdsup://directions/FAT%20Viewer?VAR:PED=LTM&amp;VAR:AUDIT_MODE=SUMMARY&amp;VAR:PERIOD=FIXED&amp;VAR:AUDIT_ID=00000117&amp;VAR:DATE=20080418&amp;action=UPDATE&amp;creator=factset&amp;DOC_NAME=FAT:FMA_audit_SUMMARY.fat&amp;DISPLAY_STRING=Display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EBITDA&amp;VAR:CHGPERIOD=NA&amp;VAR:FQLFORMULA=FMA_EVAL_EBITDA&amp;VAR:CURRENCY=NA&amp;VAR:P=NA&amp;VAR:V=10.1","13802&amp;VAR:null=.html"}</definedName>
    <definedName name="_438__FDSAUDITLINK__" localSheetId="1" hidden="1">{"fdsup://directions/FAT%20Viewer?VAR:PED=LTM&amp;VAR:AUDIT_MODE=SUMMARY&amp;VAR:PERIOD=FIXED&amp;VAR:AUDIT_ID=00000117&amp;VAR:DATE=20080417&amp;action=UPDATE&amp;creator=factset&amp;DOC_NAME=FAT:FMA_audit_SUMMARY.fat&amp;DISPLAY_STRING=Display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EBITDA&amp;VAR:CHGPERIOD=NA&amp;VAR:FQLFORMULA=FMA_EVAL_EBITDA&amp;VAR:CURRENCY=NA&amp;VAR:P=NA&amp;VAR:V=9.98","1617&amp;VAR:null=.html"}</definedName>
    <definedName name="_438__FDSAUDITLINK__" hidden="1">{"fdsup://directions/FAT%20Viewer?VAR:PED=LTM&amp;VAR:AUDIT_MODE=SUMMARY&amp;VAR:PERIOD=FIXED&amp;VAR:AUDIT_ID=00000117&amp;VAR:DATE=20080417&amp;action=UPDATE&amp;creator=factset&amp;DOC_NAME=FAT:FMA_audit_SUMMARY.fat&amp;DISPLAY_STRING=Display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EBITDA&amp;VAR:CHGPERIOD=NA&amp;VAR:FQLFORMULA=FMA_EVAL_EBITDA&amp;VAR:CURRENCY=NA&amp;VAR:P=NA&amp;VAR:V=9.98","1617&amp;VAR:null=.html"}</definedName>
    <definedName name="_439__FDSAUDITLINK__" localSheetId="1" hidden="1">{"fdsup://directions/FAT%20Viewer?VAR:PED=LTM&amp;VAR:AUDIT_MODE=SUMMARY&amp;VAR:PERIOD=FIXED&amp;VAR:AUDIT_ID=00000117&amp;VAR:DATE=20080416&amp;action=UPDATE&amp;creator=factset&amp;DOC_NAME=FAT:FMA_audit_SUMMARY.fat&amp;DISPLAY_STRING=Display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EBITDA&amp;VAR:CHGPERIOD=NA&amp;VAR:FQLFORMULA=FMA_EVAL_EBITDA&amp;VAR:CURRENCY=NA&amp;VAR:P=NA&amp;VAR:V=9.99","3976&amp;VAR:null=.html"}</definedName>
    <definedName name="_439__FDSAUDITLINK__" hidden="1">{"fdsup://directions/FAT%20Viewer?VAR:PED=LTM&amp;VAR:AUDIT_MODE=SUMMARY&amp;VAR:PERIOD=FIXED&amp;VAR:AUDIT_ID=00000117&amp;VAR:DATE=20080416&amp;action=UPDATE&amp;creator=factset&amp;DOC_NAME=FAT:FMA_audit_SUMMARY.fat&amp;DISPLAY_STRING=Display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EBITDA&amp;VAR:CHGPERIOD=NA&amp;VAR:FQLFORMULA=FMA_EVAL_EBITDA&amp;VAR:CURRENCY=NA&amp;VAR:P=NA&amp;VAR:V=9.99","3976&amp;VAR:null=.html"}</definedName>
    <definedName name="_44__FDSAUDITLINK__" localSheetId="1" hidden="1">{"fdsup://directions/FAT%20Viewer?VAR:PED=LTM&amp;VAR:AUDIT_MODE=SUMMARY&amp;VAR:PERIOD=FIXED&amp;VAR:AUDIT_ID=00000117&amp;VAR:DATE=20091106&amp;action=UPDATE&amp;creator=factset&amp;DOC_NAME=FAT:FMA_audit_SUMMARY.fat&amp;DISPLAY_STRING=Display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EBITDA&amp;VAR:CHGPERIOD=NA&amp;VAR:FQLFORMULA=FMA_EVAL_EBITDA&amp;VAR:CURRENCY=NA&amp;VAR:P=NA&amp;VAR:V=10.9","22882&amp;VAR:null=.html"}</definedName>
    <definedName name="_44__FDSAUDITLINK__" hidden="1">{"fdsup://directions/FAT%20Viewer?VAR:PED=LTM&amp;VAR:AUDIT_MODE=SUMMARY&amp;VAR:PERIOD=FIXED&amp;VAR:AUDIT_ID=00000117&amp;VAR:DATE=20091106&amp;action=UPDATE&amp;creator=factset&amp;DOC_NAME=FAT:FMA_audit_SUMMARY.fat&amp;DISPLAY_STRING=Display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EBITDA&amp;VAR:CHGPERIOD=NA&amp;VAR:FQLFORMULA=FMA_EVAL_EBITDA&amp;VAR:CURRENCY=NA&amp;VAR:P=NA&amp;VAR:V=10.9","22882&amp;VAR:null=.html"}</definedName>
    <definedName name="_440__FDSAUDITLINK__" localSheetId="1" hidden="1">{"fdsup://directions/FAT%20Viewer?VAR:PED=LTM&amp;VAR:AUDIT_MODE=SUMMARY&amp;VAR:PERIOD=FIXED&amp;VAR:AUDIT_ID=00000117&amp;VAR:DATE=20080415&amp;action=UPDATE&amp;creator=factset&amp;DOC_NAME=FAT:FMA_audit_SUMMARY.fat&amp;DISPLAY_STRING=Display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EBITDA&amp;VAR:CHGPERIOD=NA&amp;VAR:FQLFORMULA=FMA_EVAL_EBITDA&amp;VAR:CURRENCY=NA&amp;VAR:P=NA&amp;VAR:V=9.83","3254&amp;VAR:null=.html"}</definedName>
    <definedName name="_440__FDSAUDITLINK__" hidden="1">{"fdsup://directions/FAT%20Viewer?VAR:PED=LTM&amp;VAR:AUDIT_MODE=SUMMARY&amp;VAR:PERIOD=FIXED&amp;VAR:AUDIT_ID=00000117&amp;VAR:DATE=20080415&amp;action=UPDATE&amp;creator=factset&amp;DOC_NAME=FAT:FMA_audit_SUMMARY.fat&amp;DISPLAY_STRING=Display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EBITDA&amp;VAR:CHGPERIOD=NA&amp;VAR:FQLFORMULA=FMA_EVAL_EBITDA&amp;VAR:CURRENCY=NA&amp;VAR:P=NA&amp;VAR:V=9.83","3254&amp;VAR:null=.html"}</definedName>
    <definedName name="_441__FDSAUDITLINK__" localSheetId="1" hidden="1">{"fdsup://directions/FAT%20Viewer?VAR:PED=LTM&amp;VAR:AUDIT_MODE=SUMMARY&amp;VAR:PERIOD=FIXED&amp;VAR:AUDIT_ID=00000117&amp;VAR:DATE=20080414&amp;action=UPDATE&amp;creator=factset&amp;DOC_NAME=FAT:FMA_audit_SUMMARY.fat&amp;DISPLAY_STRING=Display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EBITDA&amp;VAR:CHGPERIOD=NA&amp;VAR:FQLFORMULA=FMA_EVAL_EBITDA&amp;VAR:CURRENCY=NA&amp;VAR:P=NA&amp;VAR:V=9.80","1295&amp;VAR:null=.html"}</definedName>
    <definedName name="_441__FDSAUDITLINK__" hidden="1">{"fdsup://directions/FAT%20Viewer?VAR:PED=LTM&amp;VAR:AUDIT_MODE=SUMMARY&amp;VAR:PERIOD=FIXED&amp;VAR:AUDIT_ID=00000117&amp;VAR:DATE=20080414&amp;action=UPDATE&amp;creator=factset&amp;DOC_NAME=FAT:FMA_audit_SUMMARY.fat&amp;DISPLAY_STRING=Display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EBITDA&amp;VAR:CHGPERIOD=NA&amp;VAR:FQLFORMULA=FMA_EVAL_EBITDA&amp;VAR:CURRENCY=NA&amp;VAR:P=NA&amp;VAR:V=9.80","1295&amp;VAR:null=.html"}</definedName>
    <definedName name="_442__FDSAUDITLINK__" localSheetId="1" hidden="1">{"fdsup://directions/FAT%20Viewer?VAR:PED=LTM&amp;VAR:AUDIT_MODE=SUMMARY&amp;VAR:PERIOD=FIXED&amp;VAR:AUDIT_ID=00000117&amp;VAR:DATE=20080411&amp;action=UPDATE&amp;creator=factset&amp;DOC_NAME=FAT:FMA_audit_SUMMARY.fat&amp;DISPLAY_STRING=Display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EBITDA&amp;VAR:CHGPERIOD=NA&amp;VAR:FQLFORMULA=FMA_EVAL_EBITDA&amp;VAR:CURRENCY=NA&amp;VAR:P=NA&amp;VAR:V=9.62","1326&amp;VAR:null=.html"}</definedName>
    <definedName name="_442__FDSAUDITLINK__" hidden="1">{"fdsup://directions/FAT%20Viewer?VAR:PED=LTM&amp;VAR:AUDIT_MODE=SUMMARY&amp;VAR:PERIOD=FIXED&amp;VAR:AUDIT_ID=00000117&amp;VAR:DATE=20080411&amp;action=UPDATE&amp;creator=factset&amp;DOC_NAME=FAT:FMA_audit_SUMMARY.fat&amp;DISPLAY_STRING=Display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EBITDA&amp;VAR:CHGPERIOD=NA&amp;VAR:FQLFORMULA=FMA_EVAL_EBITDA&amp;VAR:CURRENCY=NA&amp;VAR:P=NA&amp;VAR:V=9.62","1326&amp;VAR:null=.html"}</definedName>
    <definedName name="_443__FDSAUDITLINK__" localSheetId="1" hidden="1">{"fdsup://directions/FAT%20Viewer?VAR:PED=LTM&amp;VAR:AUDIT_MODE=SUMMARY&amp;VAR:PERIOD=FIXED&amp;VAR:AUDIT_ID=00000117&amp;VAR:DATE=20080410&amp;action=UPDATE&amp;creator=factset&amp;DOC_NAME=FAT:FMA_audit_SUMMARY.fat&amp;DISPLAY_STRING=Display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EBITDA&amp;VAR:CHGPERIOD=NA&amp;VAR:FQLFORMULA=FMA_EVAL_EBITDA&amp;VAR:CURRENCY=NA&amp;VAR:P=NA&amp;VAR:V=9.77","9228&amp;VAR:null=.html"}</definedName>
    <definedName name="_443__FDSAUDITLINK__" hidden="1">{"fdsup://directions/FAT%20Viewer?VAR:PED=LTM&amp;VAR:AUDIT_MODE=SUMMARY&amp;VAR:PERIOD=FIXED&amp;VAR:AUDIT_ID=00000117&amp;VAR:DATE=20080410&amp;action=UPDATE&amp;creator=factset&amp;DOC_NAME=FAT:FMA_audit_SUMMARY.fat&amp;DISPLAY_STRING=Display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EBITDA&amp;VAR:CHGPERIOD=NA&amp;VAR:FQLFORMULA=FMA_EVAL_EBITDA&amp;VAR:CURRENCY=NA&amp;VAR:P=NA&amp;VAR:V=9.77","9228&amp;VAR:null=.html"}</definedName>
    <definedName name="_444__FDSAUDITLINK__" localSheetId="1" hidden="1">{"fdsup://directions/FAT%20Viewer?VAR:PED=LTM&amp;VAR:AUDIT_MODE=SUMMARY&amp;VAR:PERIOD=FIXED&amp;VAR:AUDIT_ID=00000117&amp;VAR:DATE=20080409&amp;action=UPDATE&amp;creator=factset&amp;DOC_NAME=FAT:FMA_audit_SUMMARY.fat&amp;DISPLAY_STRING=Display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EBITDA&amp;VAR:CHGPERIOD=NA&amp;VAR:FQLFORMULA=FMA_EVAL_EBITDA&amp;VAR:CURRENCY=NA&amp;VAR:P=NA&amp;VAR:V=9.73","6299&amp;VAR:null=.html"}</definedName>
    <definedName name="_444__FDSAUDITLINK__" hidden="1">{"fdsup://directions/FAT%20Viewer?VAR:PED=LTM&amp;VAR:AUDIT_MODE=SUMMARY&amp;VAR:PERIOD=FIXED&amp;VAR:AUDIT_ID=00000117&amp;VAR:DATE=20080409&amp;action=UPDATE&amp;creator=factset&amp;DOC_NAME=FAT:FMA_audit_SUMMARY.fat&amp;DISPLAY_STRING=Display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EBITDA&amp;VAR:CHGPERIOD=NA&amp;VAR:FQLFORMULA=FMA_EVAL_EBITDA&amp;VAR:CURRENCY=NA&amp;VAR:P=NA&amp;VAR:V=9.73","6299&amp;VAR:null=.html"}</definedName>
    <definedName name="_445__FDSAUDITLINK__" localSheetId="1" hidden="1">{"fdsup://directions/FAT%20Viewer?VAR:PED=LTM&amp;VAR:AUDIT_MODE=SUMMARY&amp;VAR:PERIOD=FIXED&amp;VAR:AUDIT_ID=00000117&amp;VAR:DATE=20080408&amp;action=UPDATE&amp;creator=factset&amp;DOC_NAME=FAT:FMA_audit_SUMMARY.fat&amp;DISPLAY_STRING=Display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EBITDA&amp;VAR:CHGPERIOD=NA&amp;VAR:FQLFORMULA=FMA_EVAL_EBITDA&amp;VAR:CURRENCY=NA&amp;VAR:P=NA&amp;VAR:V=9.79","2127&amp;VAR:null=.html"}</definedName>
    <definedName name="_445__FDSAUDITLINK__" hidden="1">{"fdsup://directions/FAT%20Viewer?VAR:PED=LTM&amp;VAR:AUDIT_MODE=SUMMARY&amp;VAR:PERIOD=FIXED&amp;VAR:AUDIT_ID=00000117&amp;VAR:DATE=20080408&amp;action=UPDATE&amp;creator=factset&amp;DOC_NAME=FAT:FMA_audit_SUMMARY.fat&amp;DISPLAY_STRING=Display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EBITDA&amp;VAR:CHGPERIOD=NA&amp;VAR:FQLFORMULA=FMA_EVAL_EBITDA&amp;VAR:CURRENCY=NA&amp;VAR:P=NA&amp;VAR:V=9.79","2127&amp;VAR:null=.html"}</definedName>
    <definedName name="_446__FDSAUDITLINK__" localSheetId="1" hidden="1">{"fdsup://directions/FAT%20Viewer?VAR:PED=LTM&amp;VAR:AUDIT_MODE=SUMMARY&amp;VAR:PERIOD=FIXED&amp;VAR:AUDIT_ID=00000117&amp;VAR:DATE=20080407&amp;action=UPDATE&amp;creator=factset&amp;DOC_NAME=FAT:FMA_audit_SUMMARY.fat&amp;DISPLAY_STRING=Display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EBITDA&amp;VAR:CHGPERIOD=NA&amp;VAR:FQLFORMULA=FMA_EVAL_EBITDA&amp;VAR:CURRENCY=NA&amp;VAR:P=NA&amp;VAR:V=9.81","2650&amp;VAR:null=.html"}</definedName>
    <definedName name="_446__FDSAUDITLINK__" hidden="1">{"fdsup://directions/FAT%20Viewer?VAR:PED=LTM&amp;VAR:AUDIT_MODE=SUMMARY&amp;VAR:PERIOD=FIXED&amp;VAR:AUDIT_ID=00000117&amp;VAR:DATE=20080407&amp;action=UPDATE&amp;creator=factset&amp;DOC_NAME=FAT:FMA_audit_SUMMARY.fat&amp;DISPLAY_STRING=Display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EBITDA&amp;VAR:CHGPERIOD=NA&amp;VAR:FQLFORMULA=FMA_EVAL_EBITDA&amp;VAR:CURRENCY=NA&amp;VAR:P=NA&amp;VAR:V=9.81","2650&amp;VAR:null=.html"}</definedName>
    <definedName name="_447__FDSAUDITLINK__" localSheetId="1" hidden="1">{"fdsup://directions/FAT%20Viewer?VAR:PED=LTM&amp;VAR:AUDIT_MODE=SUMMARY&amp;VAR:PERIOD=FIXED&amp;VAR:AUDIT_ID=00000117&amp;VAR:DATE=20080404&amp;action=UPDATE&amp;creator=factset&amp;DOC_NAME=FAT:FMA_audit_SUMMARY.fat&amp;DISPLAY_STRING=Display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EBITDA&amp;VAR:CHGPERIOD=NA&amp;VAR:FQLFORMULA=FMA_EVAL_EBITDA&amp;VAR:CURRENCY=NA&amp;VAR:P=NA&amp;VAR:V=9.81","1231&amp;VAR:null=.html"}</definedName>
    <definedName name="_447__FDSAUDITLINK__" hidden="1">{"fdsup://directions/FAT%20Viewer?VAR:PED=LTM&amp;VAR:AUDIT_MODE=SUMMARY&amp;VAR:PERIOD=FIXED&amp;VAR:AUDIT_ID=00000117&amp;VAR:DATE=20080404&amp;action=UPDATE&amp;creator=factset&amp;DOC_NAME=FAT:FMA_audit_SUMMARY.fat&amp;DISPLAY_STRING=Display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EBITDA&amp;VAR:CHGPERIOD=NA&amp;VAR:FQLFORMULA=FMA_EVAL_EBITDA&amp;VAR:CURRENCY=NA&amp;VAR:P=NA&amp;VAR:V=9.81","1231&amp;VAR:null=.html"}</definedName>
    <definedName name="_448__FDSAUDITLINK__" localSheetId="1" hidden="1">{"fdsup://directions/FAT%20Viewer?VAR:PED=LTM&amp;VAR:AUDIT_MODE=SUMMARY&amp;VAR:PERIOD=FIXED&amp;VAR:AUDIT_ID=00000117&amp;VAR:DATE=20080403&amp;action=UPDATE&amp;creator=factset&amp;DOC_NAME=FAT:FMA_audit_SUMMARY.fat&amp;DISPLAY_STRING=Display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EBITDA&amp;VAR:CHGPERIOD=NA&amp;VAR:FQLFORMULA=FMA_EVAL_EBITDA&amp;VAR:CURRENCY=NA&amp;VAR:P=NA&amp;VAR:V=9.79","0043&amp;VAR:null=.html"}</definedName>
    <definedName name="_448__FDSAUDITLINK__" hidden="1">{"fdsup://directions/FAT%20Viewer?VAR:PED=LTM&amp;VAR:AUDIT_MODE=SUMMARY&amp;VAR:PERIOD=FIXED&amp;VAR:AUDIT_ID=00000117&amp;VAR:DATE=20080403&amp;action=UPDATE&amp;creator=factset&amp;DOC_NAME=FAT:FMA_audit_SUMMARY.fat&amp;DISPLAY_STRING=Display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EBITDA&amp;VAR:CHGPERIOD=NA&amp;VAR:FQLFORMULA=FMA_EVAL_EBITDA&amp;VAR:CURRENCY=NA&amp;VAR:P=NA&amp;VAR:V=9.79","0043&amp;VAR:null=.html"}</definedName>
    <definedName name="_449__FDSAUDITLINK__" localSheetId="1" hidden="1">{"fdsup://directions/FAT%20Viewer?VAR:PED=LTM&amp;VAR:AUDIT_MODE=SUMMARY&amp;VAR:PERIOD=FIXED&amp;VAR:AUDIT_ID=00000117&amp;VAR:DATE=20080402&amp;action=UPDATE&amp;creator=factset&amp;DOC_NAME=FAT:FMA_audit_SUMMARY.fat&amp;DISPLAY_STRING=Display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EBITDA&amp;VAR:CHGPERIOD=NA&amp;VAR:FQLFORMULA=FMA_EVAL_EBITDA&amp;VAR:CURRENCY=NA&amp;VAR:P=NA&amp;VAR:V=9.77","9548&amp;VAR:null=.html"}</definedName>
    <definedName name="_449__FDSAUDITLINK__" hidden="1">{"fdsup://directions/FAT%20Viewer?VAR:PED=LTM&amp;VAR:AUDIT_MODE=SUMMARY&amp;VAR:PERIOD=FIXED&amp;VAR:AUDIT_ID=00000117&amp;VAR:DATE=20080402&amp;action=UPDATE&amp;creator=factset&amp;DOC_NAME=FAT:FMA_audit_SUMMARY.fat&amp;DISPLAY_STRING=Display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EBITDA&amp;VAR:CHGPERIOD=NA&amp;VAR:FQLFORMULA=FMA_EVAL_EBITDA&amp;VAR:CURRENCY=NA&amp;VAR:P=NA&amp;VAR:V=9.77","9548&amp;VAR:null=.html"}</definedName>
    <definedName name="_45__FDSAUDITLINK__" localSheetId="1" hidden="1">{"fdsup://directions/FAT%20Viewer?VAR:PED=LTM&amp;VAR:AUDIT_MODE=SUMMARY&amp;VAR:PERIOD=FIXED&amp;VAR:AUDIT_ID=00000117&amp;VAR:DATE=20091105&amp;action=UPDATE&amp;creator=factset&amp;DOC_NAME=FAT:FMA_audit_SUMMARY.fat&amp;DISPLAY_STRING=Display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EBITDA&amp;VAR:CHGPERIOD=NA&amp;VAR:FQLFORMULA=FMA_EVAL_EBITDA&amp;VAR:CURRENCY=NA&amp;VAR:P=NA&amp;VAR:V=10.8","98128&amp;VAR:null=.html"}</definedName>
    <definedName name="_45__FDSAUDITLINK__" hidden="1">{"fdsup://directions/FAT%20Viewer?VAR:PED=LTM&amp;VAR:AUDIT_MODE=SUMMARY&amp;VAR:PERIOD=FIXED&amp;VAR:AUDIT_ID=00000117&amp;VAR:DATE=20091105&amp;action=UPDATE&amp;creator=factset&amp;DOC_NAME=FAT:FMA_audit_SUMMARY.fat&amp;DISPLAY_STRING=Display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EBITDA&amp;VAR:CHGPERIOD=NA&amp;VAR:FQLFORMULA=FMA_EVAL_EBITDA&amp;VAR:CURRENCY=NA&amp;VAR:P=NA&amp;VAR:V=10.8","98128&amp;VAR:null=.html"}</definedName>
    <definedName name="_450__FDSAUDITLINK__" localSheetId="1" hidden="1">{"fdsup://directions/FAT%20Viewer?VAR:PED=LTM&amp;VAR:AUDIT_MODE=SUMMARY&amp;VAR:PERIOD=FIXED&amp;VAR:AUDIT_ID=00000117&amp;VAR:DATE=20080401&amp;action=UPDATE&amp;creator=factset&amp;DOC_NAME=FAT:FMA_audit_SUMMARY.fat&amp;DISPLAY_STRING=Display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EBITDA&amp;VAR:CHGPERIOD=NA&amp;VAR:FQLFORMULA=FMA_EVAL_EBITDA&amp;VAR:CURRENCY=NA&amp;VAR:P=NA&amp;VAR:V=9.78","2368&amp;VAR:null=.html"}</definedName>
    <definedName name="_450__FDSAUDITLINK__" hidden="1">{"fdsup://directions/FAT%20Viewer?VAR:PED=LTM&amp;VAR:AUDIT_MODE=SUMMARY&amp;VAR:PERIOD=FIXED&amp;VAR:AUDIT_ID=00000117&amp;VAR:DATE=20080401&amp;action=UPDATE&amp;creator=factset&amp;DOC_NAME=FAT:FMA_audit_SUMMARY.fat&amp;DISPLAY_STRING=Display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EBITDA&amp;VAR:CHGPERIOD=NA&amp;VAR:FQLFORMULA=FMA_EVAL_EBITDA&amp;VAR:CURRENCY=NA&amp;VAR:P=NA&amp;VAR:V=9.78","2368&amp;VAR:null=.html"}</definedName>
    <definedName name="_451__FDSAUDITLINK__" localSheetId="1" hidden="1">{"fdsup://directions/FAT%20Viewer?VAR:PED=LTM&amp;VAR:AUDIT_MODE=SUMMARY&amp;VAR:PERIOD=FIXED&amp;VAR:AUDIT_ID=00000117&amp;VAR:DATE=20080331&amp;action=UPDATE&amp;creator=factset&amp;DOC_NAME=FAT:FMA_audit_SUMMARY.fat&amp;DISPLAY_STRING=Display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EBITDA&amp;VAR:CHGPERIOD=NA&amp;VAR:FQLFORMULA=FMA_EVAL_EBITDA&amp;VAR:CURRENCY=NA&amp;VAR:P=NA&amp;VAR:V=9.56","0238&amp;VAR:null=.html"}</definedName>
    <definedName name="_451__FDSAUDITLINK__" hidden="1">{"fdsup://directions/FAT%20Viewer?VAR:PED=LTM&amp;VAR:AUDIT_MODE=SUMMARY&amp;VAR:PERIOD=FIXED&amp;VAR:AUDIT_ID=00000117&amp;VAR:DATE=20080331&amp;action=UPDATE&amp;creator=factset&amp;DOC_NAME=FAT:FMA_audit_SUMMARY.fat&amp;DISPLAY_STRING=Display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EBITDA&amp;VAR:CHGPERIOD=NA&amp;VAR:FQLFORMULA=FMA_EVAL_EBITDA&amp;VAR:CURRENCY=NA&amp;VAR:P=NA&amp;VAR:V=9.56","0238&amp;VAR:null=.html"}</definedName>
    <definedName name="_452__FDSAUDITLINK__" localSheetId="1" hidden="1">{"fdsup://directions/FAT%20Viewer?VAR:PED=LTM&amp;VAR:AUDIT_MODE=SUMMARY&amp;VAR:PERIOD=FIXED&amp;VAR:AUDIT_ID=00000117&amp;VAR:DATE=20080328&amp;action=UPDATE&amp;creator=factset&amp;DOC_NAME=FAT:FMA_audit_SUMMARY.fat&amp;DISPLAY_STRING=Display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EBITDA&amp;VAR:CHGPERIOD=NA&amp;VAR:FQLFORMULA=FMA_EVAL_EBITDA&amp;VAR:CURRENCY=NA&amp;VAR:P=NA&amp;VAR:V=9.51","7518&amp;VAR:null=.html"}</definedName>
    <definedName name="_452__FDSAUDITLINK__" hidden="1">{"fdsup://directions/FAT%20Viewer?VAR:PED=LTM&amp;VAR:AUDIT_MODE=SUMMARY&amp;VAR:PERIOD=FIXED&amp;VAR:AUDIT_ID=00000117&amp;VAR:DATE=20080328&amp;action=UPDATE&amp;creator=factset&amp;DOC_NAME=FAT:FMA_audit_SUMMARY.fat&amp;DISPLAY_STRING=Display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EBITDA&amp;VAR:CHGPERIOD=NA&amp;VAR:FQLFORMULA=FMA_EVAL_EBITDA&amp;VAR:CURRENCY=NA&amp;VAR:P=NA&amp;VAR:V=9.51","7518&amp;VAR:null=.html"}</definedName>
    <definedName name="_453__FDSAUDITLINK__" localSheetId="1" hidden="1">{"fdsup://directions/FAT%20Viewer?VAR:PED=LTM&amp;VAR:AUDIT_MODE=SUMMARY&amp;VAR:PERIOD=FIXED&amp;VAR:AUDIT_ID=00000117&amp;VAR:DATE=20080327&amp;action=UPDATE&amp;creator=factset&amp;DOC_NAME=FAT:FMA_audit_SUMMARY.fat&amp;DISPLAY_STRING=Display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EBITDA&amp;VAR:CHGPERIOD=NA&amp;VAR:FQLFORMULA=FMA_EVAL_EBITDA&amp;VAR:CURRENCY=NA&amp;VAR:P=NA&amp;VAR:V=9.56","4632&amp;VAR:null=.html"}</definedName>
    <definedName name="_453__FDSAUDITLINK__" hidden="1">{"fdsup://directions/FAT%20Viewer?VAR:PED=LTM&amp;VAR:AUDIT_MODE=SUMMARY&amp;VAR:PERIOD=FIXED&amp;VAR:AUDIT_ID=00000117&amp;VAR:DATE=20080327&amp;action=UPDATE&amp;creator=factset&amp;DOC_NAME=FAT:FMA_audit_SUMMARY.fat&amp;DISPLAY_STRING=Display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EBITDA&amp;VAR:CHGPERIOD=NA&amp;VAR:FQLFORMULA=FMA_EVAL_EBITDA&amp;VAR:CURRENCY=NA&amp;VAR:P=NA&amp;VAR:V=9.56","4632&amp;VAR:null=.html"}</definedName>
    <definedName name="_454__FDSAUDITLINK__" localSheetId="1" hidden="1">{"fdsup://directions/FAT%20Viewer?VAR:PED=LTM&amp;VAR:AUDIT_MODE=SUMMARY&amp;VAR:PERIOD=FIXED&amp;VAR:AUDIT_ID=00000117&amp;VAR:DATE=20080326&amp;action=UPDATE&amp;creator=factset&amp;DOC_NAME=FAT:FMA_audit_SUMMARY.fat&amp;DISPLAY_STRING=Display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EBITDA&amp;VAR:CHGPERIOD=NA&amp;VAR:FQLFORMULA=FMA_EVAL_EBITDA&amp;VAR:CURRENCY=NA&amp;VAR:P=NA&amp;VAR:V=9.64","4851&amp;VAR:null=.html"}</definedName>
    <definedName name="_454__FDSAUDITLINK__" hidden="1">{"fdsup://directions/FAT%20Viewer?VAR:PED=LTM&amp;VAR:AUDIT_MODE=SUMMARY&amp;VAR:PERIOD=FIXED&amp;VAR:AUDIT_ID=00000117&amp;VAR:DATE=20080326&amp;action=UPDATE&amp;creator=factset&amp;DOC_NAME=FAT:FMA_audit_SUMMARY.fat&amp;DISPLAY_STRING=Display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EBITDA&amp;VAR:CHGPERIOD=NA&amp;VAR:FQLFORMULA=FMA_EVAL_EBITDA&amp;VAR:CURRENCY=NA&amp;VAR:P=NA&amp;VAR:V=9.64","4851&amp;VAR:null=.html"}</definedName>
    <definedName name="_455__FDSAUDITLINK__" localSheetId="1" hidden="1">{"fdsup://directions/FAT%20Viewer?VAR:PED=LTM&amp;VAR:AUDIT_MODE=SUMMARY&amp;VAR:PERIOD=FIXED&amp;VAR:AUDIT_ID=00000117&amp;VAR:DATE=20080325&amp;action=UPDATE&amp;creator=factset&amp;DOC_NAME=FAT:FMA_audit_SUMMARY.fat&amp;DISPLAY_STRING=Display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EBITDA&amp;VAR:CHGPERIOD=NA&amp;VAR:FQLFORMULA=FMA_EVAL_EBITDA&amp;VAR:CURRENCY=NA&amp;VAR:P=NA&amp;VAR:V=9.67","8084&amp;VAR:null=.html"}</definedName>
    <definedName name="_455__FDSAUDITLINK__" hidden="1">{"fdsup://directions/FAT%20Viewer?VAR:PED=LTM&amp;VAR:AUDIT_MODE=SUMMARY&amp;VAR:PERIOD=FIXED&amp;VAR:AUDIT_ID=00000117&amp;VAR:DATE=20080325&amp;action=UPDATE&amp;creator=factset&amp;DOC_NAME=FAT:FMA_audit_SUMMARY.fat&amp;DISPLAY_STRING=Display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EBITDA&amp;VAR:CHGPERIOD=NA&amp;VAR:FQLFORMULA=FMA_EVAL_EBITDA&amp;VAR:CURRENCY=NA&amp;VAR:P=NA&amp;VAR:V=9.67","8084&amp;VAR:null=.html"}</definedName>
    <definedName name="_456__FDSAUDITLINK__" localSheetId="1" hidden="1">{"fdsup://directions/FAT%20Viewer?VAR:PED=LTM&amp;VAR:AUDIT_MODE=SUMMARY&amp;VAR:PERIOD=FIXED&amp;VAR:AUDIT_ID=00000117&amp;VAR:DATE=20080324&amp;action=UPDATE&amp;creator=factset&amp;DOC_NAME=FAT:FMA_audit_SUMMARY.fat&amp;DISPLAY_STRING=Display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EBITDA&amp;VAR:CHGPERIOD=NA&amp;VAR:FQLFORMULA=FMA_EVAL_EBITDA&amp;VAR:CURRENCY=NA&amp;VAR:P=NA&amp;VAR:V=9.64","5276&amp;VAR:null=.html"}</definedName>
    <definedName name="_456__FDSAUDITLINK__" hidden="1">{"fdsup://directions/FAT%20Viewer?VAR:PED=LTM&amp;VAR:AUDIT_MODE=SUMMARY&amp;VAR:PERIOD=FIXED&amp;VAR:AUDIT_ID=00000117&amp;VAR:DATE=20080324&amp;action=UPDATE&amp;creator=factset&amp;DOC_NAME=FAT:FMA_audit_SUMMARY.fat&amp;DISPLAY_STRING=Display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EBITDA&amp;VAR:CHGPERIOD=NA&amp;VAR:FQLFORMULA=FMA_EVAL_EBITDA&amp;VAR:CURRENCY=NA&amp;VAR:P=NA&amp;VAR:V=9.64","5276&amp;VAR:null=.html"}</definedName>
    <definedName name="_457__FDSAUDITLINK__" localSheetId="1" hidden="1">{"fdsup://directions/FAT%20Viewer?VAR:PED=LTM&amp;VAR:AUDIT_MODE=SUMMARY&amp;VAR:PERIOD=FIXED&amp;VAR:AUDIT_ID=00000117&amp;VAR:DATE=20080320&amp;action=UPDATE&amp;creator=factset&amp;DOC_NAME=FAT:FMA_audit_SUMMARY.fat&amp;DISPLAY_STRING=Display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EBITDA&amp;VAR:CHGPERIOD=NA&amp;VAR:FQLFORMULA=FMA_EVAL_EBITDA&amp;VAR:CURRENCY=NA&amp;VAR:P=NA&amp;VAR:V=9.52","1441&amp;VAR:null=.html"}</definedName>
    <definedName name="_457__FDSAUDITLINK__" hidden="1">{"fdsup://directions/FAT%20Viewer?VAR:PED=LTM&amp;VAR:AUDIT_MODE=SUMMARY&amp;VAR:PERIOD=FIXED&amp;VAR:AUDIT_ID=00000117&amp;VAR:DATE=20080320&amp;action=UPDATE&amp;creator=factset&amp;DOC_NAME=FAT:FMA_audit_SUMMARY.fat&amp;DISPLAY_STRING=Display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EBITDA&amp;VAR:CHGPERIOD=NA&amp;VAR:FQLFORMULA=FMA_EVAL_EBITDA&amp;VAR:CURRENCY=NA&amp;VAR:P=NA&amp;VAR:V=9.52","1441&amp;VAR:null=.html"}</definedName>
    <definedName name="_458__FDSAUDITLINK__" localSheetId="1" hidden="1">{"fdsup://directions/FAT%20Viewer?VAR:PED=LTM&amp;VAR:AUDIT_MODE=SUMMARY&amp;VAR:PERIOD=FIXED&amp;VAR:AUDIT_ID=00000117&amp;VAR:DATE=20080319&amp;action=UPDATE&amp;creator=factset&amp;DOC_NAME=FAT:FMA_audit_SUMMARY.fat&amp;DISPLAY_STRING=Display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EBITDA&amp;VAR:CHGPERIOD=NA&amp;VAR:FQLFORMULA=FMA_EVAL_EBITDA&amp;VAR:CURRENCY=NA&amp;VAR:P=NA&amp;VAR:V=9.38","9285&amp;VAR:null=.html"}</definedName>
    <definedName name="_458__FDSAUDITLINK__" hidden="1">{"fdsup://directions/FAT%20Viewer?VAR:PED=LTM&amp;VAR:AUDIT_MODE=SUMMARY&amp;VAR:PERIOD=FIXED&amp;VAR:AUDIT_ID=00000117&amp;VAR:DATE=20080319&amp;action=UPDATE&amp;creator=factset&amp;DOC_NAME=FAT:FMA_audit_SUMMARY.fat&amp;DISPLAY_STRING=Display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EBITDA&amp;VAR:CHGPERIOD=NA&amp;VAR:FQLFORMULA=FMA_EVAL_EBITDA&amp;VAR:CURRENCY=NA&amp;VAR:P=NA&amp;VAR:V=9.38","9285&amp;VAR:null=.html"}</definedName>
    <definedName name="_459__FDSAUDITLINK__" localSheetId="1" hidden="1">{"fdsup://directions/FAT%20Viewer?VAR:PED=LTM&amp;VAR:AUDIT_MODE=SUMMARY&amp;VAR:PERIOD=FIXED&amp;VAR:AUDIT_ID=00000117&amp;VAR:DATE=20080318&amp;action=UPDATE&amp;creator=factset&amp;DOC_NAME=FAT:FMA_audit_SUMMARY.fat&amp;DISPLAY_STRING=Display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EBITDA&amp;VAR:CHGPERIOD=NA&amp;VAR:FQLFORMULA=FMA_EVAL_EBITDA&amp;VAR:CURRENCY=NA&amp;VAR:P=NA&amp;VAR:V=9.55","0921&amp;VAR:null=.html"}</definedName>
    <definedName name="_459__FDSAUDITLINK__" hidden="1">{"fdsup://directions/FAT%20Viewer?VAR:PED=LTM&amp;VAR:AUDIT_MODE=SUMMARY&amp;VAR:PERIOD=FIXED&amp;VAR:AUDIT_ID=00000117&amp;VAR:DATE=20080318&amp;action=UPDATE&amp;creator=factset&amp;DOC_NAME=FAT:FMA_audit_SUMMARY.fat&amp;DISPLAY_STRING=Display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EBITDA&amp;VAR:CHGPERIOD=NA&amp;VAR:FQLFORMULA=FMA_EVAL_EBITDA&amp;VAR:CURRENCY=NA&amp;VAR:P=NA&amp;VAR:V=9.55","0921&amp;VAR:null=.html"}</definedName>
    <definedName name="_46__FDSAUDITLINK__" localSheetId="1" hidden="1">{"fdsup://directions/FAT%20Viewer?VAR:PED=LTM&amp;VAR:AUDIT_MODE=SUMMARY&amp;VAR:PERIOD=FIXED&amp;VAR:AUDIT_ID=00000117&amp;VAR:DATE=20091104&amp;action=UPDATE&amp;creator=factset&amp;DOC_NAME=FAT:FMA_audit_SUMMARY.fat&amp;DISPLAY_STRING=Display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EBITDA&amp;VAR:CHGPERIOD=NA&amp;VAR:FQLFORMULA=FMA_EVAL_EBITDA&amp;VAR:CURRENCY=NA&amp;VAR:P=NA&amp;VAR:V=10.7","45540&amp;VAR:null=.html"}</definedName>
    <definedName name="_46__FDSAUDITLINK__" hidden="1">{"fdsup://directions/FAT%20Viewer?VAR:PED=LTM&amp;VAR:AUDIT_MODE=SUMMARY&amp;VAR:PERIOD=FIXED&amp;VAR:AUDIT_ID=00000117&amp;VAR:DATE=20091104&amp;action=UPDATE&amp;creator=factset&amp;DOC_NAME=FAT:FMA_audit_SUMMARY.fat&amp;DISPLAY_STRING=Display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EBITDA&amp;VAR:CHGPERIOD=NA&amp;VAR:FQLFORMULA=FMA_EVAL_EBITDA&amp;VAR:CURRENCY=NA&amp;VAR:P=NA&amp;VAR:V=10.7","45540&amp;VAR:null=.html"}</definedName>
    <definedName name="_460__FDSAUDITLINK__" localSheetId="1" hidden="1">{"fdsup://directions/FAT%20Viewer?VAR:PED=LTM&amp;VAR:AUDIT_MODE=SUMMARY&amp;VAR:PERIOD=FIXED&amp;VAR:AUDIT_ID=00000117&amp;VAR:DATE=20080317&amp;action=UPDATE&amp;creator=factset&amp;DOC_NAME=FAT:FMA_audit_SUMMARY.fat&amp;DISPLAY_STRING=Display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EBITDA&amp;VAR:CHGPERIOD=NA&amp;VAR:FQLFORMULA=FMA_EVAL_EBITDA&amp;VAR:CURRENCY=NA&amp;VAR:P=NA&amp;VAR:V=9.28","9888&amp;VAR:null=.html"}</definedName>
    <definedName name="_460__FDSAUDITLINK__" hidden="1">{"fdsup://directions/FAT%20Viewer?VAR:PED=LTM&amp;VAR:AUDIT_MODE=SUMMARY&amp;VAR:PERIOD=FIXED&amp;VAR:AUDIT_ID=00000117&amp;VAR:DATE=20080317&amp;action=UPDATE&amp;creator=factset&amp;DOC_NAME=FAT:FMA_audit_SUMMARY.fat&amp;DISPLAY_STRING=Display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EBITDA&amp;VAR:CHGPERIOD=NA&amp;VAR:FQLFORMULA=FMA_EVAL_EBITDA&amp;VAR:CURRENCY=NA&amp;VAR:P=NA&amp;VAR:V=9.28","9888&amp;VAR:null=.html"}</definedName>
    <definedName name="_461__FDSAUDITLINK__" localSheetId="1" hidden="1">{"fdsup://directions/FAT%20Viewer?VAR:PED=LTM&amp;VAR:AUDIT_MODE=SUMMARY&amp;VAR:PERIOD=FIXED&amp;VAR:AUDIT_ID=00000117&amp;VAR:DATE=20080314&amp;action=UPDATE&amp;creator=factset&amp;DOC_NAME=FAT:FMA_audit_SUMMARY.fat&amp;DISPLAY_STRING=Display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EBITDA&amp;VAR:CHGPERIOD=NA&amp;VAR:FQLFORMULA=FMA_EVAL_EBITDA&amp;VAR:CURRENCY=NA&amp;VAR:P=NA&amp;VAR:V=9.33","2613&amp;VAR:null=.html"}</definedName>
    <definedName name="_461__FDSAUDITLINK__" hidden="1">{"fdsup://directions/FAT%20Viewer?VAR:PED=LTM&amp;VAR:AUDIT_MODE=SUMMARY&amp;VAR:PERIOD=FIXED&amp;VAR:AUDIT_ID=00000117&amp;VAR:DATE=20080314&amp;action=UPDATE&amp;creator=factset&amp;DOC_NAME=FAT:FMA_audit_SUMMARY.fat&amp;DISPLAY_STRING=Display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EBITDA&amp;VAR:CHGPERIOD=NA&amp;VAR:FQLFORMULA=FMA_EVAL_EBITDA&amp;VAR:CURRENCY=NA&amp;VAR:P=NA&amp;VAR:V=9.33","2613&amp;VAR:null=.html"}</definedName>
    <definedName name="_462__FDSAUDITLINK__" localSheetId="1" hidden="1">{"fdsup://directions/FAT%20Viewer?VAR:PED=LTM&amp;VAR:AUDIT_MODE=SUMMARY&amp;VAR:PERIOD=FIXED&amp;VAR:AUDIT_ID=00000117&amp;VAR:DATE=20080313&amp;action=UPDATE&amp;creator=factset&amp;DOC_NAME=FAT:FMA_audit_SUMMARY.fat&amp;DISPLAY_STRING=Display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EBITDA&amp;VAR:CHGPERIOD=NA&amp;VAR:FQLFORMULA=FMA_EVAL_EBITDA&amp;VAR:CURRENCY=NA&amp;VAR:P=NA&amp;VAR:V=9.45","8149&amp;VAR:null=.html"}</definedName>
    <definedName name="_462__FDSAUDITLINK__" hidden="1">{"fdsup://directions/FAT%20Viewer?VAR:PED=LTM&amp;VAR:AUDIT_MODE=SUMMARY&amp;VAR:PERIOD=FIXED&amp;VAR:AUDIT_ID=00000117&amp;VAR:DATE=20080313&amp;action=UPDATE&amp;creator=factset&amp;DOC_NAME=FAT:FMA_audit_SUMMARY.fat&amp;DISPLAY_STRING=Display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EBITDA&amp;VAR:CHGPERIOD=NA&amp;VAR:FQLFORMULA=FMA_EVAL_EBITDA&amp;VAR:CURRENCY=NA&amp;VAR:P=NA&amp;VAR:V=9.45","8149&amp;VAR:null=.html"}</definedName>
    <definedName name="_463__FDSAUDITLINK__" localSheetId="1" hidden="1">{"fdsup://directions/FAT%20Viewer?VAR:PED=LTM&amp;VAR:AUDIT_MODE=SUMMARY&amp;VAR:PERIOD=FIXED&amp;VAR:AUDIT_ID=00000117&amp;VAR:DATE=20080312&amp;action=UPDATE&amp;creator=factset&amp;DOC_NAME=FAT:FMA_audit_SUMMARY.fat&amp;DISPLAY_STRING=Display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EBITDA&amp;VAR:CHGPERIOD=NA&amp;VAR:FQLFORMULA=FMA_EVAL_EBITDA&amp;VAR:CURRENCY=NA&amp;VAR:P=NA&amp;VAR:V=9.41","4361&amp;VAR:null=.html"}</definedName>
    <definedName name="_463__FDSAUDITLINK__" hidden="1">{"fdsup://directions/FAT%20Viewer?VAR:PED=LTM&amp;VAR:AUDIT_MODE=SUMMARY&amp;VAR:PERIOD=FIXED&amp;VAR:AUDIT_ID=00000117&amp;VAR:DATE=20080312&amp;action=UPDATE&amp;creator=factset&amp;DOC_NAME=FAT:FMA_audit_SUMMARY.fat&amp;DISPLAY_STRING=Display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EBITDA&amp;VAR:CHGPERIOD=NA&amp;VAR:FQLFORMULA=FMA_EVAL_EBITDA&amp;VAR:CURRENCY=NA&amp;VAR:P=NA&amp;VAR:V=9.41","4361&amp;VAR:null=.html"}</definedName>
    <definedName name="_464__FDSAUDITLINK__" localSheetId="1" hidden="1">{"fdsup://directions/FAT%20Viewer?VAR:PED=LTM&amp;VAR:AUDIT_MODE=SUMMARY&amp;VAR:PERIOD=FIXED&amp;VAR:AUDIT_ID=00000117&amp;VAR:DATE=20080311&amp;action=UPDATE&amp;creator=factset&amp;DOC_NAME=FAT:FMA_audit_SUMMARY.fat&amp;DISPLAY_STRING=Display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EBITDA&amp;VAR:CHGPERIOD=NA&amp;VAR:FQLFORMULA=FMA_EVAL_EBITDA&amp;VAR:CURRENCY=NA&amp;VAR:P=NA&amp;VAR:V=9.45","7812&amp;VAR:null=.html"}</definedName>
    <definedName name="_464__FDSAUDITLINK__" hidden="1">{"fdsup://directions/FAT%20Viewer?VAR:PED=LTM&amp;VAR:AUDIT_MODE=SUMMARY&amp;VAR:PERIOD=FIXED&amp;VAR:AUDIT_ID=00000117&amp;VAR:DATE=20080311&amp;action=UPDATE&amp;creator=factset&amp;DOC_NAME=FAT:FMA_audit_SUMMARY.fat&amp;DISPLAY_STRING=Display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EBITDA&amp;VAR:CHGPERIOD=NA&amp;VAR:FQLFORMULA=FMA_EVAL_EBITDA&amp;VAR:CURRENCY=NA&amp;VAR:P=NA&amp;VAR:V=9.45","7812&amp;VAR:null=.html"}</definedName>
    <definedName name="_465__FDSAUDITLINK__" localSheetId="1" hidden="1">{"fdsup://directions/FAT%20Viewer?VAR:PED=LTM&amp;VAR:AUDIT_MODE=SUMMARY&amp;VAR:PERIOD=FIXED&amp;VAR:AUDIT_ID=00000117&amp;VAR:DATE=20080310&amp;action=UPDATE&amp;creator=factset&amp;DOC_NAME=FAT:FMA_audit_SUMMARY.fat&amp;DISPLAY_STRING=Display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EBITDA&amp;VAR:CHGPERIOD=NA&amp;VAR:FQLFORMULA=FMA_EVAL_EBITDA&amp;VAR:CURRENCY=NA&amp;VAR:P=NA&amp;VAR:V=9.20","7434&amp;VAR:null=.html"}</definedName>
    <definedName name="_465__FDSAUDITLINK__" hidden="1">{"fdsup://directions/FAT%20Viewer?VAR:PED=LTM&amp;VAR:AUDIT_MODE=SUMMARY&amp;VAR:PERIOD=FIXED&amp;VAR:AUDIT_ID=00000117&amp;VAR:DATE=20080310&amp;action=UPDATE&amp;creator=factset&amp;DOC_NAME=FAT:FMA_audit_SUMMARY.fat&amp;DISPLAY_STRING=Display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EBITDA&amp;VAR:CHGPERIOD=NA&amp;VAR:FQLFORMULA=FMA_EVAL_EBITDA&amp;VAR:CURRENCY=NA&amp;VAR:P=NA&amp;VAR:V=9.20","7434&amp;VAR:null=.html"}</definedName>
    <definedName name="_466__FDSAUDITLINK__" localSheetId="1" hidden="1">{"fdsup://directions/FAT%20Viewer?VAR:PED=LTM&amp;VAR:AUDIT_MODE=SUMMARY&amp;VAR:PERIOD=FIXED&amp;VAR:AUDIT_ID=00000117&amp;VAR:DATE=20080307&amp;action=UPDATE&amp;creator=factset&amp;DOC_NAME=FAT:FMA_audit_SUMMARY.fat&amp;DISPLAY_STRING=Display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EBITDA&amp;VAR:CHGPERIOD=NA&amp;VAR:FQLFORMULA=FMA_EVAL_EBITDA&amp;VAR:CURRENCY=NA&amp;VAR:P=NA&amp;VAR:V=9.30","8666&amp;VAR:null=.html"}</definedName>
    <definedName name="_466__FDSAUDITLINK__" hidden="1">{"fdsup://directions/FAT%20Viewer?VAR:PED=LTM&amp;VAR:AUDIT_MODE=SUMMARY&amp;VAR:PERIOD=FIXED&amp;VAR:AUDIT_ID=00000117&amp;VAR:DATE=20080307&amp;action=UPDATE&amp;creator=factset&amp;DOC_NAME=FAT:FMA_audit_SUMMARY.fat&amp;DISPLAY_STRING=Display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EBITDA&amp;VAR:CHGPERIOD=NA&amp;VAR:FQLFORMULA=FMA_EVAL_EBITDA&amp;VAR:CURRENCY=NA&amp;VAR:P=NA&amp;VAR:V=9.30","8666&amp;VAR:null=.html"}</definedName>
    <definedName name="_467__FDSAUDITLINK__" localSheetId="1" hidden="1">{"fdsup://directions/FAT%20Viewer?VAR:PED=LTM&amp;VAR:AUDIT_MODE=SUMMARY&amp;VAR:PERIOD=FIXED&amp;VAR:AUDIT_ID=00000117&amp;VAR:DATE=20080306&amp;action=UPDATE&amp;creator=factset&amp;DOC_NAME=FAT:FMA_audit_SUMMARY.fat&amp;DISPLAY_STRING=Display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EBITDA&amp;VAR:CHGPERIOD=NA&amp;VAR:FQLFORMULA=FMA_EVAL_EBITDA&amp;VAR:CURRENCY=NA&amp;VAR:P=NA&amp;VAR:V=9.37","8792&amp;VAR:null=.html"}</definedName>
    <definedName name="_467__FDSAUDITLINK__" hidden="1">{"fdsup://directions/FAT%20Viewer?VAR:PED=LTM&amp;VAR:AUDIT_MODE=SUMMARY&amp;VAR:PERIOD=FIXED&amp;VAR:AUDIT_ID=00000117&amp;VAR:DATE=20080306&amp;action=UPDATE&amp;creator=factset&amp;DOC_NAME=FAT:FMA_audit_SUMMARY.fat&amp;DISPLAY_STRING=Display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EBITDA&amp;VAR:CHGPERIOD=NA&amp;VAR:FQLFORMULA=FMA_EVAL_EBITDA&amp;VAR:CURRENCY=NA&amp;VAR:P=NA&amp;VAR:V=9.37","8792&amp;VAR:null=.html"}</definedName>
    <definedName name="_468__FDSAUDITLINK__" localSheetId="1" hidden="1">{"fdsup://directions/FAT%20Viewer?VAR:PED=LTM&amp;VAR:AUDIT_MODE=SUMMARY&amp;VAR:PERIOD=FIXED&amp;VAR:AUDIT_ID=00000117&amp;VAR:DATE=20080305&amp;action=UPDATE&amp;creator=factset&amp;DOC_NAME=FAT:FMA_audit_SUMMARY.fat&amp;DISPLAY_STRING=Display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EBITDA&amp;VAR:CHGPERIOD=NA&amp;VAR:FQLFORMULA=FMA_EVAL_EBITDA&amp;VAR:CURRENCY=NA&amp;VAR:P=NA&amp;VAR:V=9.52","3131&amp;VAR:null=.html"}</definedName>
    <definedName name="_468__FDSAUDITLINK__" hidden="1">{"fdsup://directions/FAT%20Viewer?VAR:PED=LTM&amp;VAR:AUDIT_MODE=SUMMARY&amp;VAR:PERIOD=FIXED&amp;VAR:AUDIT_ID=00000117&amp;VAR:DATE=20080305&amp;action=UPDATE&amp;creator=factset&amp;DOC_NAME=FAT:FMA_audit_SUMMARY.fat&amp;DISPLAY_STRING=Display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EBITDA&amp;VAR:CHGPERIOD=NA&amp;VAR:FQLFORMULA=FMA_EVAL_EBITDA&amp;VAR:CURRENCY=NA&amp;VAR:P=NA&amp;VAR:V=9.52","3131&amp;VAR:null=.html"}</definedName>
    <definedName name="_469__FDSAUDITLINK__" localSheetId="1" hidden="1">{"fdsup://directions/FAT%20Viewer?VAR:PED=LTM&amp;VAR:AUDIT_MODE=SUMMARY&amp;VAR:PERIOD=FIXED&amp;VAR:AUDIT_ID=00000117&amp;VAR:DATE=20080304&amp;action=UPDATE&amp;creator=factset&amp;DOC_NAME=FAT:FMA_audit_SUMMARY.fat&amp;DISPLAY_STRING=Display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EBITDA&amp;VAR:CHGPERIOD=NA&amp;VAR:FQLFORMULA=FMA_EVAL_EBITDA&amp;VAR:CURRENCY=NA&amp;VAR:P=NA&amp;VAR:V=9.47","0614&amp;VAR:null=.html"}</definedName>
    <definedName name="_469__FDSAUDITLINK__" hidden="1">{"fdsup://directions/FAT%20Viewer?VAR:PED=LTM&amp;VAR:AUDIT_MODE=SUMMARY&amp;VAR:PERIOD=FIXED&amp;VAR:AUDIT_ID=00000117&amp;VAR:DATE=20080304&amp;action=UPDATE&amp;creator=factset&amp;DOC_NAME=FAT:FMA_audit_SUMMARY.fat&amp;DISPLAY_STRING=Display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EBITDA&amp;VAR:CHGPERIOD=NA&amp;VAR:FQLFORMULA=FMA_EVAL_EBITDA&amp;VAR:CURRENCY=NA&amp;VAR:P=NA&amp;VAR:V=9.47","0614&amp;VAR:null=.html"}</definedName>
    <definedName name="_470__FDSAUDITLINK__" localSheetId="1" hidden="1">{"fdsup://directions/FAT%20Viewer?VAR:PED=LTM&amp;VAR:AUDIT_MODE=SUMMARY&amp;VAR:PERIOD=FIXED&amp;VAR:AUDIT_ID=00000117&amp;VAR:DATE=20080303&amp;action=UPDATE&amp;creator=factset&amp;DOC_NAME=FAT:FMA_audit_SUMMARY.fat&amp;DISPLAY_STRING=Display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EBITDA&amp;VAR:CHGPERIOD=NA&amp;VAR:FQLFORMULA=FMA_EVAL_EBITDA&amp;VAR:CURRENCY=NA&amp;VAR:P=NA&amp;VAR:V=9.48","9932&amp;VAR:null=.html"}</definedName>
    <definedName name="_470__FDSAUDITLINK__" hidden="1">{"fdsup://directions/FAT%20Viewer?VAR:PED=LTM&amp;VAR:AUDIT_MODE=SUMMARY&amp;VAR:PERIOD=FIXED&amp;VAR:AUDIT_ID=00000117&amp;VAR:DATE=20080303&amp;action=UPDATE&amp;creator=factset&amp;DOC_NAME=FAT:FMA_audit_SUMMARY.fat&amp;DISPLAY_STRING=Display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EBITDA&amp;VAR:CHGPERIOD=NA&amp;VAR:FQLFORMULA=FMA_EVAL_EBITDA&amp;VAR:CURRENCY=NA&amp;VAR:P=NA&amp;VAR:V=9.48","9932&amp;VAR:null=.html"}</definedName>
    <definedName name="_471__FDSAUDITLINK__" localSheetId="1" hidden="1">{"fdsup://directions/FAT%20Viewer?VAR:PED=LTM&amp;VAR:AUDIT_MODE=SUMMARY&amp;VAR:PERIOD=FIXED&amp;VAR:AUDIT_ID=00000117&amp;VAR:DATE=20080229&amp;action=UPDATE&amp;creator=factset&amp;DOC_NAME=FAT:FMA_audit_SUMMARY.fat&amp;DISPLAY_STRING=Display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EBITDA&amp;VAR:CHGPERIOD=NA&amp;VAR:FQLFORMULA=FMA_EVAL_EBITDA&amp;VAR:CURRENCY=NA&amp;VAR:P=NA&amp;VAR:V=9.47","0917&amp;VAR:null=.html"}</definedName>
    <definedName name="_471__FDSAUDITLINK__" hidden="1">{"fdsup://directions/FAT%20Viewer?VAR:PED=LTM&amp;VAR:AUDIT_MODE=SUMMARY&amp;VAR:PERIOD=FIXED&amp;VAR:AUDIT_ID=00000117&amp;VAR:DATE=20080229&amp;action=UPDATE&amp;creator=factset&amp;DOC_NAME=FAT:FMA_audit_SUMMARY.fat&amp;DISPLAY_STRING=Display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EBITDA&amp;VAR:CHGPERIOD=NA&amp;VAR:FQLFORMULA=FMA_EVAL_EBITDA&amp;VAR:CURRENCY=NA&amp;VAR:P=NA&amp;VAR:V=9.47","0917&amp;VAR:null=.html"}</definedName>
    <definedName name="_472__FDSAUDITLINK__" localSheetId="1" hidden="1">{"fdsup://directions/FAT%20Viewer?VAR:PED=LTM&amp;VAR:AUDIT_MODE=SUMMARY&amp;VAR:PERIOD=FIXED&amp;VAR:AUDIT_ID=00000117&amp;VAR:DATE=20080228&amp;action=UPDATE&amp;creator=factset&amp;DOC_NAME=FAT:FMA_audit_SUMMARY.fat&amp;DISPLAY_STRING=Display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EBITDA&amp;VAR:CHGPERIOD=NA&amp;VAR:FQLFORMULA=FMA_EVAL_EBITDA&amp;VAR:CURRENCY=NA&amp;VAR:P=NA&amp;VAR:V=9.65","7908&amp;VAR:null=.html"}</definedName>
    <definedName name="_472__FDSAUDITLINK__" hidden="1">{"fdsup://directions/FAT%20Viewer?VAR:PED=LTM&amp;VAR:AUDIT_MODE=SUMMARY&amp;VAR:PERIOD=FIXED&amp;VAR:AUDIT_ID=00000117&amp;VAR:DATE=20080228&amp;action=UPDATE&amp;creator=factset&amp;DOC_NAME=FAT:FMA_audit_SUMMARY.fat&amp;DISPLAY_STRING=Display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EBITDA&amp;VAR:CHGPERIOD=NA&amp;VAR:FQLFORMULA=FMA_EVAL_EBITDA&amp;VAR:CURRENCY=NA&amp;VAR:P=NA&amp;VAR:V=9.65","7908&amp;VAR:null=.html"}</definedName>
    <definedName name="_473__FDSAUDITLINK__" localSheetId="1" hidden="1">{"fdsup://directions/FAT%20Viewer?VAR:PED=LTM&amp;VAR:AUDIT_MODE=SUMMARY&amp;VAR:PERIOD=FIXED&amp;VAR:AUDIT_ID=00000117&amp;VAR:DATE=20080227&amp;action=UPDATE&amp;creator=factset&amp;DOC_NAME=FAT:FMA_audit_SUMMARY.fat&amp;DISPLAY_STRING=Display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EBITDA&amp;VAR:CHGPERIOD=NA&amp;VAR:FQLFORMULA=FMA_EVAL_EBITDA&amp;VAR:CURRENCY=NA&amp;VAR:P=NA&amp;VAR:V=9.69","5463&amp;VAR:null=.html"}</definedName>
    <definedName name="_473__FDSAUDITLINK__" hidden="1">{"fdsup://directions/FAT%20Viewer?VAR:PED=LTM&amp;VAR:AUDIT_MODE=SUMMARY&amp;VAR:PERIOD=FIXED&amp;VAR:AUDIT_ID=00000117&amp;VAR:DATE=20080227&amp;action=UPDATE&amp;creator=factset&amp;DOC_NAME=FAT:FMA_audit_SUMMARY.fat&amp;DISPLAY_STRING=Display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EBITDA&amp;VAR:CHGPERIOD=NA&amp;VAR:FQLFORMULA=FMA_EVAL_EBITDA&amp;VAR:CURRENCY=NA&amp;VAR:P=NA&amp;VAR:V=9.69","5463&amp;VAR:null=.html"}</definedName>
    <definedName name="_474__FDSAUDITLINK__" localSheetId="1" hidden="1">{"fdsup://directions/FAT%20Viewer?VAR:PED=LTM&amp;VAR:AUDIT_MODE=SUMMARY&amp;VAR:PERIOD=FIXED&amp;VAR:AUDIT_ID=00000117&amp;VAR:DATE=20080226&amp;action=UPDATE&amp;creator=factset&amp;DOC_NAME=FAT:FMA_audit_SUMMARY.fat&amp;DISPLAY_STRING=Display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EBITDA&amp;VAR:CHGPERIOD=NA&amp;VAR:FQLFORMULA=FMA_EVAL_EBITDA&amp;VAR:CURRENCY=NA&amp;VAR:P=NA&amp;VAR:V=9.71","4665&amp;VAR:null=.html"}</definedName>
    <definedName name="_474__FDSAUDITLINK__" hidden="1">{"fdsup://directions/FAT%20Viewer?VAR:PED=LTM&amp;VAR:AUDIT_MODE=SUMMARY&amp;VAR:PERIOD=FIXED&amp;VAR:AUDIT_ID=00000117&amp;VAR:DATE=20080226&amp;action=UPDATE&amp;creator=factset&amp;DOC_NAME=FAT:FMA_audit_SUMMARY.fat&amp;DISPLAY_STRING=Display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EBITDA&amp;VAR:CHGPERIOD=NA&amp;VAR:FQLFORMULA=FMA_EVAL_EBITDA&amp;VAR:CURRENCY=NA&amp;VAR:P=NA&amp;VAR:V=9.71","4665&amp;VAR:null=.html"}</definedName>
    <definedName name="_475__FDSAUDITLINK__" localSheetId="1" hidden="1">{"fdsup://directions/FAT%20Viewer?VAR:PED=LTM&amp;VAR:AUDIT_MODE=SUMMARY&amp;VAR:PERIOD=FIXED&amp;VAR:AUDIT_ID=00000117&amp;VAR:DATE=20080225&amp;action=UPDATE&amp;creator=factset&amp;DOC_NAME=FAT:FMA_audit_SUMMARY.fat&amp;DISPLAY_STRING=Display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EBITDA&amp;VAR:CHGPERIOD=NA&amp;VAR:FQLFORMULA=FMA_EVAL_EBITDA&amp;VAR:CURRENCY=NA&amp;VAR:P=NA&amp;VAR:V=9.66","0082&amp;VAR:null=.html"}</definedName>
    <definedName name="_475__FDSAUDITLINK__" hidden="1">{"fdsup://directions/FAT%20Viewer?VAR:PED=LTM&amp;VAR:AUDIT_MODE=SUMMARY&amp;VAR:PERIOD=FIXED&amp;VAR:AUDIT_ID=00000117&amp;VAR:DATE=20080225&amp;action=UPDATE&amp;creator=factset&amp;DOC_NAME=FAT:FMA_audit_SUMMARY.fat&amp;DISPLAY_STRING=Display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EBITDA&amp;VAR:CHGPERIOD=NA&amp;VAR:FQLFORMULA=FMA_EVAL_EBITDA&amp;VAR:CURRENCY=NA&amp;VAR:P=NA&amp;VAR:V=9.66","0082&amp;VAR:null=.html"}</definedName>
    <definedName name="_476__FDSAUDITLINK__" localSheetId="1" hidden="1">{"fdsup://directions/FAT%20Viewer?VAR:PED=LTM&amp;VAR:AUDIT_MODE=SUMMARY&amp;VAR:PERIOD=FIXED&amp;VAR:AUDIT_ID=00000117&amp;VAR:DATE=20080222&amp;action=UPDATE&amp;creator=factset&amp;DOC_NAME=FAT:FMA_audit_SUMMARY.fat&amp;DISPLAY_STRING=Display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EBITDA&amp;VAR:CHGPERIOD=NA&amp;VAR:FQLFORMULA=FMA_EVAL_EBITDA&amp;VAR:CURRENCY=NA&amp;VAR:P=NA&amp;VAR:V=9.55","5174&amp;VAR:null=.html"}</definedName>
    <definedName name="_476__FDSAUDITLINK__" hidden="1">{"fdsup://directions/FAT%20Viewer?VAR:PED=LTM&amp;VAR:AUDIT_MODE=SUMMARY&amp;VAR:PERIOD=FIXED&amp;VAR:AUDIT_ID=00000117&amp;VAR:DATE=20080222&amp;action=UPDATE&amp;creator=factset&amp;DOC_NAME=FAT:FMA_audit_SUMMARY.fat&amp;DISPLAY_STRING=Display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EBITDA&amp;VAR:CHGPERIOD=NA&amp;VAR:FQLFORMULA=FMA_EVAL_EBITDA&amp;VAR:CURRENCY=NA&amp;VAR:P=NA&amp;VAR:V=9.55","5174&amp;VAR:null=.html"}</definedName>
    <definedName name="_477__FDSAUDITLINK__" localSheetId="1" hidden="1">{"fdsup://directions/FAT%20Viewer?VAR:PED=LTM&amp;VAR:AUDIT_MODE=SUMMARY&amp;VAR:PERIOD=FIXED&amp;VAR:AUDIT_ID=00000117&amp;VAR:DATE=20080221&amp;action=UPDATE&amp;creator=factset&amp;DOC_NAME=FAT:FMA_audit_SUMMARY.fat&amp;DISPLAY_STRING=Display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EBITDA&amp;VAR:CHGPERIOD=NA&amp;VAR:FQLFORMULA=FMA_EVAL_EBITDA&amp;VAR:CURRENCY=NA&amp;VAR:P=NA&amp;VAR:V=9.50","4538&amp;VAR:null=.html"}</definedName>
    <definedName name="_477__FDSAUDITLINK__" hidden="1">{"fdsup://directions/FAT%20Viewer?VAR:PED=LTM&amp;VAR:AUDIT_MODE=SUMMARY&amp;VAR:PERIOD=FIXED&amp;VAR:AUDIT_ID=00000117&amp;VAR:DATE=20080221&amp;action=UPDATE&amp;creator=factset&amp;DOC_NAME=FAT:FMA_audit_SUMMARY.fat&amp;DISPLAY_STRING=Display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EBITDA&amp;VAR:CHGPERIOD=NA&amp;VAR:FQLFORMULA=FMA_EVAL_EBITDA&amp;VAR:CURRENCY=NA&amp;VAR:P=NA&amp;VAR:V=9.50","4538&amp;VAR:null=.html"}</definedName>
    <definedName name="_478__FDSAUDITLINK__" localSheetId="1" hidden="1">{"fdsup://directions/FAT%20Viewer?VAR:PED=LTM&amp;VAR:AUDIT_MODE=SUMMARY&amp;VAR:PERIOD=FIXED&amp;VAR:AUDIT_ID=00000117&amp;VAR:DATE=20080220&amp;action=UPDATE&amp;creator=factset&amp;DOC_NAME=FAT:FMA_audit_SUMMARY.fat&amp;DISPLAY_STRING=Display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EBITDA&amp;VAR:CHGPERIOD=NA&amp;VAR:FQLFORMULA=FMA_EVAL_EBITDA&amp;VAR:CURRENCY=NA&amp;VAR:P=NA&amp;VAR:V=9.60","0133&amp;VAR:null=.html"}</definedName>
    <definedName name="_478__FDSAUDITLINK__" hidden="1">{"fdsup://directions/FAT%20Viewer?VAR:PED=LTM&amp;VAR:AUDIT_MODE=SUMMARY&amp;VAR:PERIOD=FIXED&amp;VAR:AUDIT_ID=00000117&amp;VAR:DATE=20080220&amp;action=UPDATE&amp;creator=factset&amp;DOC_NAME=FAT:FMA_audit_SUMMARY.fat&amp;DISPLAY_STRING=Display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EBITDA&amp;VAR:CHGPERIOD=NA&amp;VAR:FQLFORMULA=FMA_EVAL_EBITDA&amp;VAR:CURRENCY=NA&amp;VAR:P=NA&amp;VAR:V=9.60","0133&amp;VAR:null=.html"}</definedName>
    <definedName name="_479__FDSAUDITLINK__" localSheetId="1" hidden="1">{"fdsup://directions/FAT%20Viewer?VAR:PED=LTM&amp;VAR:AUDIT_MODE=SUMMARY&amp;VAR:PERIOD=FIXED&amp;VAR:AUDIT_ID=00000117&amp;VAR:DATE=20080219&amp;action=UPDATE&amp;creator=factset&amp;DOC_NAME=FAT:FMA_audit_SUMMARY.fat&amp;DISPLAY_STRING=Display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EBITDA&amp;VAR:CHGPERIOD=NA&amp;VAR:FQLFORMULA=FMA_EVAL_EBITDA&amp;VAR:CURRENCY=NA&amp;VAR:P=NA&amp;VAR:V=9.54","2458&amp;VAR:null=.html"}</definedName>
    <definedName name="_479__FDSAUDITLINK__" hidden="1">{"fdsup://directions/FAT%20Viewer?VAR:PED=LTM&amp;VAR:AUDIT_MODE=SUMMARY&amp;VAR:PERIOD=FIXED&amp;VAR:AUDIT_ID=00000117&amp;VAR:DATE=20080219&amp;action=UPDATE&amp;creator=factset&amp;DOC_NAME=FAT:FMA_audit_SUMMARY.fat&amp;DISPLAY_STRING=Display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EBITDA&amp;VAR:CHGPERIOD=NA&amp;VAR:FQLFORMULA=FMA_EVAL_EBITDA&amp;VAR:CURRENCY=NA&amp;VAR:P=NA&amp;VAR:V=9.54","2458&amp;VAR:null=.html"}</definedName>
    <definedName name="_480__FDSAUDITLINK__" localSheetId="1" hidden="1">{"fdsup://directions/FAT%20Viewer?VAR:PED=LTM&amp;VAR:AUDIT_MODE=SUMMARY&amp;VAR:PERIOD=FIXED&amp;VAR:AUDIT_ID=00000117&amp;VAR:DATE=20080215&amp;action=UPDATE&amp;creator=factset&amp;DOC_NAME=FAT:FMA_audit_SUMMARY.fat&amp;DISPLAY_STRING=Display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EBITDA&amp;VAR:CHGPERIOD=NA&amp;VAR:FQLFORMULA=FMA_EVAL_EBITDA&amp;VAR:CURRENCY=NA&amp;VAR:P=NA&amp;VAR:V=9.55","0910&amp;VAR:null=.html"}</definedName>
    <definedName name="_480__FDSAUDITLINK__" hidden="1">{"fdsup://directions/FAT%20Viewer?VAR:PED=LTM&amp;VAR:AUDIT_MODE=SUMMARY&amp;VAR:PERIOD=FIXED&amp;VAR:AUDIT_ID=00000117&amp;VAR:DATE=20080215&amp;action=UPDATE&amp;creator=factset&amp;DOC_NAME=FAT:FMA_audit_SUMMARY.fat&amp;DISPLAY_STRING=Display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EBITDA&amp;VAR:CHGPERIOD=NA&amp;VAR:FQLFORMULA=FMA_EVAL_EBITDA&amp;VAR:CURRENCY=NA&amp;VAR:P=NA&amp;VAR:V=9.55","0910&amp;VAR:null=.html"}</definedName>
    <definedName name="_481__FDSAUDITLINK__" localSheetId="1" hidden="1">{"fdsup://directions/FAT%20Viewer?VAR:PED=LTM&amp;VAR:AUDIT_MODE=SUMMARY&amp;VAR:PERIOD=FIXED&amp;VAR:AUDIT_ID=00000117&amp;VAR:DATE=20080214&amp;action=UPDATE&amp;creator=factset&amp;DOC_NAME=FAT:FMA_audit_SUMMARY.fat&amp;DISPLAY_STRING=Display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EBITDA&amp;VAR:CHGPERIOD=NA&amp;VAR:FQLFORMULA=FMA_EVAL_EBITDA&amp;VAR:CURRENCY=NA&amp;VAR:P=NA&amp;VAR:V=9.55","5431&amp;VAR:null=.html"}</definedName>
    <definedName name="_481__FDSAUDITLINK__" hidden="1">{"fdsup://directions/FAT%20Viewer?VAR:PED=LTM&amp;VAR:AUDIT_MODE=SUMMARY&amp;VAR:PERIOD=FIXED&amp;VAR:AUDIT_ID=00000117&amp;VAR:DATE=20080214&amp;action=UPDATE&amp;creator=factset&amp;DOC_NAME=FAT:FMA_audit_SUMMARY.fat&amp;DISPLAY_STRING=Display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EBITDA&amp;VAR:CHGPERIOD=NA&amp;VAR:FQLFORMULA=FMA_EVAL_EBITDA&amp;VAR:CURRENCY=NA&amp;VAR:P=NA&amp;VAR:V=9.55","5431&amp;VAR:null=.html"}</definedName>
    <definedName name="_482__FDSAUDITLINK__" localSheetId="1" hidden="1">{"fdsup://directions/FAT%20Viewer?VAR:PED=LTM&amp;VAR:AUDIT_MODE=SUMMARY&amp;VAR:PERIOD=FIXED&amp;VAR:AUDIT_ID=00000117&amp;VAR:DATE=20080213&amp;action=UPDATE&amp;creator=factset&amp;DOC_NAME=FAT:FMA_audit_SUMMARY.fat&amp;DISPLAY_STRING=Display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EBITDA&amp;VAR:CHGPERIOD=NA&amp;VAR:FQLFORMULA=FMA_EVAL_EBITDA&amp;VAR:CURRENCY=NA&amp;VAR:P=NA&amp;VAR:V=9.64","9395&amp;VAR:null=.html"}</definedName>
    <definedName name="_482__FDSAUDITLINK__" hidden="1">{"fdsup://directions/FAT%20Viewer?VAR:PED=LTM&amp;VAR:AUDIT_MODE=SUMMARY&amp;VAR:PERIOD=FIXED&amp;VAR:AUDIT_ID=00000117&amp;VAR:DATE=20080213&amp;action=UPDATE&amp;creator=factset&amp;DOC_NAME=FAT:FMA_audit_SUMMARY.fat&amp;DISPLAY_STRING=Display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EBITDA&amp;VAR:CHGPERIOD=NA&amp;VAR:FQLFORMULA=FMA_EVAL_EBITDA&amp;VAR:CURRENCY=NA&amp;VAR:P=NA&amp;VAR:V=9.64","9395&amp;VAR:null=.html"}</definedName>
    <definedName name="_483__FDSAUDITLINK__" localSheetId="1" hidden="1">{"fdsup://directions/FAT%20Viewer?VAR:PED=LTM&amp;VAR:AUDIT_MODE=SUMMARY&amp;VAR:PERIOD=FIXED&amp;VAR:AUDIT_ID=00000117&amp;VAR:DATE=20080212&amp;action=UPDATE&amp;creator=factset&amp;DOC_NAME=FAT:FMA_audit_SUMMARY.fat&amp;DISPLAY_STRING=Display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EBITDA&amp;VAR:CHGPERIOD=NA&amp;VAR:FQLFORMULA=FMA_EVAL_EBITDA&amp;VAR:CURRENCY=NA&amp;VAR:P=NA&amp;VAR:V=9.47","7988&amp;VAR:null=.html"}</definedName>
    <definedName name="_483__FDSAUDITLINK__" hidden="1">{"fdsup://directions/FAT%20Viewer?VAR:PED=LTM&amp;VAR:AUDIT_MODE=SUMMARY&amp;VAR:PERIOD=FIXED&amp;VAR:AUDIT_ID=00000117&amp;VAR:DATE=20080212&amp;action=UPDATE&amp;creator=factset&amp;DOC_NAME=FAT:FMA_audit_SUMMARY.fat&amp;DISPLAY_STRING=Display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EBITDA&amp;VAR:CHGPERIOD=NA&amp;VAR:FQLFORMULA=FMA_EVAL_EBITDA&amp;VAR:CURRENCY=NA&amp;VAR:P=NA&amp;VAR:V=9.47","7988&amp;VAR:null=.html"}</definedName>
    <definedName name="_484__FDSAUDITLINK__" localSheetId="1" hidden="1">{"fdsup://directions/FAT%20Viewer?VAR:PED=LTM&amp;VAR:AUDIT_MODE=SUMMARY&amp;VAR:PERIOD=FIXED&amp;VAR:AUDIT_ID=00000117&amp;VAR:DATE=20080211&amp;action=UPDATE&amp;creator=factset&amp;DOC_NAME=FAT:FMA_audit_SUMMARY.fat&amp;DISPLAY_STRING=Display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EBITDA&amp;VAR:CHGPERIOD=NA&amp;VAR:FQLFORMULA=FMA_EVAL_EBITDA&amp;VAR:CURRENCY=NA&amp;VAR:P=NA&amp;VAR:V=9.43","6405&amp;VAR:null=.html"}</definedName>
    <definedName name="_484__FDSAUDITLINK__" hidden="1">{"fdsup://directions/FAT%20Viewer?VAR:PED=LTM&amp;VAR:AUDIT_MODE=SUMMARY&amp;VAR:PERIOD=FIXED&amp;VAR:AUDIT_ID=00000117&amp;VAR:DATE=20080211&amp;action=UPDATE&amp;creator=factset&amp;DOC_NAME=FAT:FMA_audit_SUMMARY.fat&amp;DISPLAY_STRING=Display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EBITDA&amp;VAR:CHGPERIOD=NA&amp;VAR:FQLFORMULA=FMA_EVAL_EBITDA&amp;VAR:CURRENCY=NA&amp;VAR:P=NA&amp;VAR:V=9.43","6405&amp;VAR:null=.html"}</definedName>
    <definedName name="_485__FDSAUDITLINK__" localSheetId="1" hidden="1">{"fdsup://directions/FAT%20Viewer?VAR:PED=LTM&amp;VAR:AUDIT_MODE=SUMMARY&amp;VAR:PERIOD=FIXED&amp;VAR:AUDIT_ID=00000117&amp;VAR:DATE=20080208&amp;action=UPDATE&amp;creator=factset&amp;DOC_NAME=FAT:FMA_audit_SUMMARY.fat&amp;DISPLAY_STRING=Display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EBITDA&amp;VAR:CHGPERIOD=NA&amp;VAR:FQLFORMULA=FMA_EVAL_EBITDA&amp;VAR:CURRENCY=NA&amp;VAR:P=NA&amp;VAR:V=9.36","0664&amp;VAR:null=.html"}</definedName>
    <definedName name="_485__FDSAUDITLINK__" hidden="1">{"fdsup://directions/FAT%20Viewer?VAR:PED=LTM&amp;VAR:AUDIT_MODE=SUMMARY&amp;VAR:PERIOD=FIXED&amp;VAR:AUDIT_ID=00000117&amp;VAR:DATE=20080208&amp;action=UPDATE&amp;creator=factset&amp;DOC_NAME=FAT:FMA_audit_SUMMARY.fat&amp;DISPLAY_STRING=Display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EBITDA&amp;VAR:CHGPERIOD=NA&amp;VAR:FQLFORMULA=FMA_EVAL_EBITDA&amp;VAR:CURRENCY=NA&amp;VAR:P=NA&amp;VAR:V=9.36","0664&amp;VAR:null=.html"}</definedName>
    <definedName name="_486__FDSAUDITLINK__" localSheetId="1" hidden="1">{"fdsup://directions/FAT%20Viewer?VAR:PED=LTM&amp;VAR:AUDIT_MODE=SUMMARY&amp;VAR:PERIOD=FIXED&amp;VAR:AUDIT_ID=00000117&amp;VAR:DATE=20080207&amp;action=UPDATE&amp;creator=factset&amp;DOC_NAME=FAT:FMA_audit_SUMMARY.fat&amp;DISPLAY_STRING=Display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EBITDA&amp;VAR:CHGPERIOD=NA&amp;VAR:FQLFORMULA=FMA_EVAL_EBITDA&amp;VAR:CURRENCY=NA&amp;VAR:P=NA&amp;VAR:V=9.36","7011&amp;VAR:null=.html"}</definedName>
    <definedName name="_486__FDSAUDITLINK__" hidden="1">{"fdsup://directions/FAT%20Viewer?VAR:PED=LTM&amp;VAR:AUDIT_MODE=SUMMARY&amp;VAR:PERIOD=FIXED&amp;VAR:AUDIT_ID=00000117&amp;VAR:DATE=20080207&amp;action=UPDATE&amp;creator=factset&amp;DOC_NAME=FAT:FMA_audit_SUMMARY.fat&amp;DISPLAY_STRING=Display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EBITDA&amp;VAR:CHGPERIOD=NA&amp;VAR:FQLFORMULA=FMA_EVAL_EBITDA&amp;VAR:CURRENCY=NA&amp;VAR:P=NA&amp;VAR:V=9.36","7011&amp;VAR:null=.html"}</definedName>
    <definedName name="_487__FDSAUDITLINK__" localSheetId="1" hidden="1">{"fdsup://directions/FAT%20Viewer?VAR:PED=LTM&amp;VAR:AUDIT_MODE=SUMMARY&amp;VAR:PERIOD=FIXED&amp;VAR:AUDIT_ID=00000117&amp;VAR:DATE=20080206&amp;action=UPDATE&amp;creator=factset&amp;DOC_NAME=FAT:FMA_audit_SUMMARY.fat&amp;DISPLAY_STRING=Display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EBITDA&amp;VAR:CHGPERIOD=NA&amp;VAR:FQLFORMULA=FMA_EVAL_EBITDA&amp;VAR:CURRENCY=NA&amp;VAR:P=NA&amp;VAR:V=9.31","5026&amp;VAR:null=.html"}</definedName>
    <definedName name="_487__FDSAUDITLINK__" hidden="1">{"fdsup://directions/FAT%20Viewer?VAR:PED=LTM&amp;VAR:AUDIT_MODE=SUMMARY&amp;VAR:PERIOD=FIXED&amp;VAR:AUDIT_ID=00000117&amp;VAR:DATE=20080206&amp;action=UPDATE&amp;creator=factset&amp;DOC_NAME=FAT:FMA_audit_SUMMARY.fat&amp;DISPLAY_STRING=Display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EBITDA&amp;VAR:CHGPERIOD=NA&amp;VAR:FQLFORMULA=FMA_EVAL_EBITDA&amp;VAR:CURRENCY=NA&amp;VAR:P=NA&amp;VAR:V=9.31","5026&amp;VAR:null=.html"}</definedName>
    <definedName name="_488__FDSAUDITLINK__" localSheetId="1" hidden="1">{"fdsup://directions/FAT%20Viewer?VAR:PED=LTM&amp;VAR:AUDIT_MODE=SUMMARY&amp;VAR:PERIOD=FIXED&amp;VAR:AUDIT_ID=00000117&amp;VAR:DATE=20080205&amp;action=UPDATE&amp;creator=factset&amp;DOC_NAME=FAT:FMA_audit_SUMMARY.fat&amp;DISPLAY_STRING=Display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EBITDA&amp;VAR:CHGPERIOD=NA&amp;VAR:FQLFORMULA=FMA_EVAL_EBITDA&amp;VAR:CURRENCY=NA&amp;VAR:P=NA&amp;VAR:V=9.37","6091&amp;VAR:null=.html"}</definedName>
    <definedName name="_488__FDSAUDITLINK__" hidden="1">{"fdsup://directions/FAT%20Viewer?VAR:PED=LTM&amp;VAR:AUDIT_MODE=SUMMARY&amp;VAR:PERIOD=FIXED&amp;VAR:AUDIT_ID=00000117&amp;VAR:DATE=20080205&amp;action=UPDATE&amp;creator=factset&amp;DOC_NAME=FAT:FMA_audit_SUMMARY.fat&amp;DISPLAY_STRING=Display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EBITDA&amp;VAR:CHGPERIOD=NA&amp;VAR:FQLFORMULA=FMA_EVAL_EBITDA&amp;VAR:CURRENCY=NA&amp;VAR:P=NA&amp;VAR:V=9.37","6091&amp;VAR:null=.html"}</definedName>
    <definedName name="_489__FDSAUDITLINK__" localSheetId="1" hidden="1">{"fdsup://directions/FAT%20Viewer?VAR:PED=LTM&amp;VAR:AUDIT_MODE=SUMMARY&amp;VAR:PERIOD=FIXED&amp;VAR:AUDIT_ID=00000117&amp;VAR:DATE=20080204&amp;action=UPDATE&amp;creator=factset&amp;DOC_NAME=FAT:FMA_audit_SUMMARY.fat&amp;DISPLAY_STRING=Display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EBITDA&amp;VAR:CHGPERIOD=NA&amp;VAR:FQLFORMULA=FMA_EVAL_EBITDA&amp;VAR:CURRENCY=NA&amp;VAR:P=NA&amp;VAR:V=9.59","9007&amp;VAR:null=.html"}</definedName>
    <definedName name="_489__FDSAUDITLINK__" hidden="1">{"fdsup://directions/FAT%20Viewer?VAR:PED=LTM&amp;VAR:AUDIT_MODE=SUMMARY&amp;VAR:PERIOD=FIXED&amp;VAR:AUDIT_ID=00000117&amp;VAR:DATE=20080204&amp;action=UPDATE&amp;creator=factset&amp;DOC_NAME=FAT:FMA_audit_SUMMARY.fat&amp;DISPLAY_STRING=Display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EBITDA&amp;VAR:CHGPERIOD=NA&amp;VAR:FQLFORMULA=FMA_EVAL_EBITDA&amp;VAR:CURRENCY=NA&amp;VAR:P=NA&amp;VAR:V=9.59","9007&amp;VAR:null=.html"}</definedName>
    <definedName name="_490__FDSAUDITLINK__" localSheetId="1" hidden="1">{"fdsup://directions/FAT%20Viewer?VAR:PED=LTM&amp;VAR:AUDIT_MODE=SUMMARY&amp;VAR:PERIOD=FIXED&amp;VAR:AUDIT_ID=00000117&amp;VAR:DATE=20080201&amp;action=UPDATE&amp;creator=factset&amp;DOC_NAME=FAT:FMA_audit_SUMMARY.fat&amp;DISPLAY_STRING=Display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EBITDA&amp;VAR:CHGPERIOD=NA&amp;VAR:FQLFORMULA=FMA_EVAL_EBITDA&amp;VAR:CURRENCY=NA&amp;VAR:P=NA&amp;VAR:V=9.65","8430&amp;VAR:null=.html"}</definedName>
    <definedName name="_490__FDSAUDITLINK__" hidden="1">{"fdsup://directions/FAT%20Viewer?VAR:PED=LTM&amp;VAR:AUDIT_MODE=SUMMARY&amp;VAR:PERIOD=FIXED&amp;VAR:AUDIT_ID=00000117&amp;VAR:DATE=20080201&amp;action=UPDATE&amp;creator=factset&amp;DOC_NAME=FAT:FMA_audit_SUMMARY.fat&amp;DISPLAY_STRING=Display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EBITDA&amp;VAR:CHGPERIOD=NA&amp;VAR:FQLFORMULA=FMA_EVAL_EBITDA&amp;VAR:CURRENCY=NA&amp;VAR:P=NA&amp;VAR:V=9.65","8430&amp;VAR:null=.html"}</definedName>
    <definedName name="_491__FDSAUDITLINK__" localSheetId="1" hidden="1">{"fdsup://directions/FAT%20Viewer?VAR:PED=LTM&amp;VAR:AUDIT_MODE=SUMMARY&amp;VAR:PERIOD=FIXED&amp;VAR:AUDIT_ID=00000117&amp;VAR:DATE=20080131&amp;action=UPDATE&amp;creator=factset&amp;DOC_NAME=FAT:FMA_audit_SUMMARY.fat&amp;DISPLAY_STRING=Display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EBITDA&amp;VAR:CHGPERIOD=NA&amp;VAR:FQLFORMULA=FMA_EVAL_EBITDA&amp;VAR:CURRENCY=NA&amp;VAR:P=NA&amp;VAR:V=9.56","4110&amp;VAR:null=.html"}</definedName>
    <definedName name="_491__FDSAUDITLINK__" hidden="1">{"fdsup://directions/FAT%20Viewer?VAR:PED=LTM&amp;VAR:AUDIT_MODE=SUMMARY&amp;VAR:PERIOD=FIXED&amp;VAR:AUDIT_ID=00000117&amp;VAR:DATE=20080131&amp;action=UPDATE&amp;creator=factset&amp;DOC_NAME=FAT:FMA_audit_SUMMARY.fat&amp;DISPLAY_STRING=Display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EBITDA&amp;VAR:CHGPERIOD=NA&amp;VAR:FQLFORMULA=FMA_EVAL_EBITDA&amp;VAR:CURRENCY=NA&amp;VAR:P=NA&amp;VAR:V=9.56","4110&amp;VAR:null=.html"}</definedName>
    <definedName name="_492__FDSAUDITLINK__" localSheetId="1" hidden="1">{"fdsup://directions/FAT%20Viewer?VAR:PED=LTM&amp;VAR:AUDIT_MODE=SUMMARY&amp;VAR:PERIOD=FIXED&amp;VAR:AUDIT_ID=00000117&amp;VAR:DATE=20080130&amp;action=UPDATE&amp;creator=factset&amp;DOC_NAME=FAT:FMA_audit_SUMMARY.fat&amp;DISPLAY_STRING=Display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EBITDA&amp;VAR:CHGPERIOD=NA&amp;VAR:FQLFORMULA=FMA_EVAL_EBITDA&amp;VAR:CURRENCY=NA&amp;VAR:P=NA&amp;VAR:V=9.45","5306&amp;VAR:null=.html"}</definedName>
    <definedName name="_492__FDSAUDITLINK__" hidden="1">{"fdsup://directions/FAT%20Viewer?VAR:PED=LTM&amp;VAR:AUDIT_MODE=SUMMARY&amp;VAR:PERIOD=FIXED&amp;VAR:AUDIT_ID=00000117&amp;VAR:DATE=20080130&amp;action=UPDATE&amp;creator=factset&amp;DOC_NAME=FAT:FMA_audit_SUMMARY.fat&amp;DISPLAY_STRING=Display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EBITDA&amp;VAR:CHGPERIOD=NA&amp;VAR:FQLFORMULA=FMA_EVAL_EBITDA&amp;VAR:CURRENCY=NA&amp;VAR:P=NA&amp;VAR:V=9.45","5306&amp;VAR:null=.html"}</definedName>
    <definedName name="_493__FDSAUDITLINK__" localSheetId="1" hidden="1">{"fdsup://directions/FAT%20Viewer?VAR:PED=LTM&amp;VAR:AUDIT_MODE=SUMMARY&amp;VAR:PERIOD=FIXED&amp;VAR:AUDIT_ID=00000117&amp;VAR:DATE=20080129&amp;action=UPDATE&amp;creator=factset&amp;DOC_NAME=FAT:FMA_audit_SUMMARY.fat&amp;DISPLAY_STRING=Display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EBITDA&amp;VAR:CHGPERIOD=NA&amp;VAR:FQLFORMULA=FMA_EVAL_EBITDA&amp;VAR:CURRENCY=NA&amp;VAR:P=NA&amp;VAR:V=9.48","4641&amp;VAR:null=.html"}</definedName>
    <definedName name="_493__FDSAUDITLINK__" hidden="1">{"fdsup://directions/FAT%20Viewer?VAR:PED=LTM&amp;VAR:AUDIT_MODE=SUMMARY&amp;VAR:PERIOD=FIXED&amp;VAR:AUDIT_ID=00000117&amp;VAR:DATE=20080129&amp;action=UPDATE&amp;creator=factset&amp;DOC_NAME=FAT:FMA_audit_SUMMARY.fat&amp;DISPLAY_STRING=Display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EBITDA&amp;VAR:CHGPERIOD=NA&amp;VAR:FQLFORMULA=FMA_EVAL_EBITDA&amp;VAR:CURRENCY=NA&amp;VAR:P=NA&amp;VAR:V=9.48","4641&amp;VAR:null=.html"}</definedName>
    <definedName name="_494__FDSAUDITLINK__" localSheetId="1" hidden="1">{"fdsup://directions/FAT%20Viewer?VAR:PED=LTM&amp;VAR:AUDIT_MODE=SUMMARY&amp;VAR:PERIOD=FIXED&amp;VAR:AUDIT_ID=00000117&amp;VAR:DATE=20080128&amp;action=UPDATE&amp;creator=factset&amp;DOC_NAME=FAT:FMA_audit_SUMMARY.fat&amp;DISPLAY_STRING=Display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EBITDA&amp;VAR:CHGPERIOD=NA&amp;VAR:FQLFORMULA=FMA_EVAL_EBITDA&amp;VAR:CURRENCY=NA&amp;VAR:P=NA&amp;VAR:V=9.45","5829&amp;VAR:null=.html"}</definedName>
    <definedName name="_494__FDSAUDITLINK__" hidden="1">{"fdsup://directions/FAT%20Viewer?VAR:PED=LTM&amp;VAR:AUDIT_MODE=SUMMARY&amp;VAR:PERIOD=FIXED&amp;VAR:AUDIT_ID=00000117&amp;VAR:DATE=20080128&amp;action=UPDATE&amp;creator=factset&amp;DOC_NAME=FAT:FMA_audit_SUMMARY.fat&amp;DISPLAY_STRING=Display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EBITDA&amp;VAR:CHGPERIOD=NA&amp;VAR:FQLFORMULA=FMA_EVAL_EBITDA&amp;VAR:CURRENCY=NA&amp;VAR:P=NA&amp;VAR:V=9.45","5829&amp;VAR:null=.html"}</definedName>
    <definedName name="_495__FDSAUDITLINK__" localSheetId="1" hidden="1">{"fdsup://directions/FAT%20Viewer?VAR:PED=LTM&amp;VAR:AUDIT_MODE=SUMMARY&amp;VAR:PERIOD=FIXED&amp;VAR:AUDIT_ID=00000117&amp;VAR:DATE=20080125&amp;action=UPDATE&amp;creator=factset&amp;DOC_NAME=FAT:FMA_audit_SUMMARY.fat&amp;DISPLAY_STRING=Display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EBITDA&amp;VAR:CHGPERIOD=NA&amp;VAR:FQLFORMULA=FMA_EVAL_EBITDA&amp;VAR:CURRENCY=NA&amp;VAR:P=NA&amp;VAR:V=9.35","3140&amp;VAR:null=.html"}</definedName>
    <definedName name="_495__FDSAUDITLINK__" hidden="1">{"fdsup://directions/FAT%20Viewer?VAR:PED=LTM&amp;VAR:AUDIT_MODE=SUMMARY&amp;VAR:PERIOD=FIXED&amp;VAR:AUDIT_ID=00000117&amp;VAR:DATE=20080125&amp;action=UPDATE&amp;creator=factset&amp;DOC_NAME=FAT:FMA_audit_SUMMARY.fat&amp;DISPLAY_STRING=Display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EBITDA&amp;VAR:CHGPERIOD=NA&amp;VAR:FQLFORMULA=FMA_EVAL_EBITDA&amp;VAR:CURRENCY=NA&amp;VAR:P=NA&amp;VAR:V=9.35","3140&amp;VAR:null=.html"}</definedName>
    <definedName name="_496__FDSAUDITLINK__" localSheetId="1" hidden="1">{"fdsup://directions/FAT%20Viewer?VAR:PED=LTM&amp;VAR:AUDIT_MODE=SUMMARY&amp;VAR:PERIOD=FIXED&amp;VAR:AUDIT_ID=00000117&amp;VAR:DATE=20080124&amp;action=UPDATE&amp;creator=factset&amp;DOC_NAME=FAT:FMA_audit_SUMMARY.fat&amp;DISPLAY_STRING=Display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EBITDA&amp;VAR:CHGPERIOD=NA&amp;VAR:FQLFORMULA=FMA_EVAL_EBITDA&amp;VAR:CURRENCY=NA&amp;VAR:P=NA&amp;VAR:V=9.45","7238&amp;VAR:null=.html"}</definedName>
    <definedName name="_496__FDSAUDITLINK__" hidden="1">{"fdsup://directions/FAT%20Viewer?VAR:PED=LTM&amp;VAR:AUDIT_MODE=SUMMARY&amp;VAR:PERIOD=FIXED&amp;VAR:AUDIT_ID=00000117&amp;VAR:DATE=20080124&amp;action=UPDATE&amp;creator=factset&amp;DOC_NAME=FAT:FMA_audit_SUMMARY.fat&amp;DISPLAY_STRING=Display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EBITDA&amp;VAR:CHGPERIOD=NA&amp;VAR:FQLFORMULA=FMA_EVAL_EBITDA&amp;VAR:CURRENCY=NA&amp;VAR:P=NA&amp;VAR:V=9.45","7238&amp;VAR:null=.html"}</definedName>
    <definedName name="_497__FDSAUDITLINK__" localSheetId="1" hidden="1">{"fdsup://directions/FAT%20Viewer?VAR:PED=LTM&amp;VAR:AUDIT_MODE=SUMMARY&amp;VAR:PERIOD=FIXED&amp;VAR:AUDIT_ID=00000117&amp;VAR:DATE=20080123&amp;action=UPDATE&amp;creator=factset&amp;DOC_NAME=FAT:FMA_audit_SUMMARY.fat&amp;DISPLAY_STRING=Display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EBITDA&amp;VAR:CHGPERIOD=NA&amp;VAR:FQLFORMULA=FMA_EVAL_EBITDA&amp;VAR:CURRENCY=NA&amp;VAR:P=NA&amp;VAR:V=9.38","4854&amp;VAR:null=.html"}</definedName>
    <definedName name="_497__FDSAUDITLINK__" hidden="1">{"fdsup://directions/FAT%20Viewer?VAR:PED=LTM&amp;VAR:AUDIT_MODE=SUMMARY&amp;VAR:PERIOD=FIXED&amp;VAR:AUDIT_ID=00000117&amp;VAR:DATE=20080123&amp;action=UPDATE&amp;creator=factset&amp;DOC_NAME=FAT:FMA_audit_SUMMARY.fat&amp;DISPLAY_STRING=Display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EBITDA&amp;VAR:CHGPERIOD=NA&amp;VAR:FQLFORMULA=FMA_EVAL_EBITDA&amp;VAR:CURRENCY=NA&amp;VAR:P=NA&amp;VAR:V=9.38","4854&amp;VAR:null=.html"}</definedName>
    <definedName name="_498__FDSAUDITLINK__" localSheetId="1" hidden="1">{"fdsup://directions/FAT%20Viewer?VAR:PED=LTM&amp;VAR:AUDIT_MODE=SUMMARY&amp;VAR:PERIOD=FIXED&amp;VAR:AUDIT_ID=00000117&amp;VAR:DATE=20080122&amp;action=UPDATE&amp;creator=factset&amp;DOC_NAME=FAT:FMA_audit_SUMMARY.fat&amp;DISPLAY_STRING=Display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EBITDA&amp;VAR:CHGPERIOD=NA&amp;VAR:FQLFORMULA=FMA_EVAL_EBITDA&amp;VAR:CURRENCY=NA&amp;VAR:P=NA&amp;VAR:V=9.27","7928&amp;VAR:null=.html"}</definedName>
    <definedName name="_498__FDSAUDITLINK__" hidden="1">{"fdsup://directions/FAT%20Viewer?VAR:PED=LTM&amp;VAR:AUDIT_MODE=SUMMARY&amp;VAR:PERIOD=FIXED&amp;VAR:AUDIT_ID=00000117&amp;VAR:DATE=20080122&amp;action=UPDATE&amp;creator=factset&amp;DOC_NAME=FAT:FMA_audit_SUMMARY.fat&amp;DISPLAY_STRING=Display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EBITDA&amp;VAR:CHGPERIOD=NA&amp;VAR:FQLFORMULA=FMA_EVAL_EBITDA&amp;VAR:CURRENCY=NA&amp;VAR:P=NA&amp;VAR:V=9.27","7928&amp;VAR:null=.html"}</definedName>
    <definedName name="_499__FDSAUDITLINK__" localSheetId="1" hidden="1">{"fdsup://directions/FAT%20Viewer?VAR:PED=LTM&amp;VAR:AUDIT_MODE=SUMMARY&amp;VAR:PERIOD=FIXED&amp;VAR:AUDIT_ID=00000117&amp;VAR:DATE=20080118&amp;action=UPDATE&amp;creator=factset&amp;DOC_NAME=FAT:FMA_audit_SUMMARY.fat&amp;DISPLAY_STRING=Display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EBITDA&amp;VAR:CHGPERIOD=NA&amp;VAR:FQLFORMULA=FMA_EVAL_EBITDA&amp;VAR:CURRENCY=NA&amp;VAR:P=NA&amp;VAR:V=9.37","7553&amp;VAR:null=.html"}</definedName>
    <definedName name="_499__FDSAUDITLINK__" hidden="1">{"fdsup://directions/FAT%20Viewer?VAR:PED=LTM&amp;VAR:AUDIT_MODE=SUMMARY&amp;VAR:PERIOD=FIXED&amp;VAR:AUDIT_ID=00000117&amp;VAR:DATE=20080118&amp;action=UPDATE&amp;creator=factset&amp;DOC_NAME=FAT:FMA_audit_SUMMARY.fat&amp;DISPLAY_STRING=Display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EBITDA&amp;VAR:CHGPERIOD=NA&amp;VAR:FQLFORMULA=FMA_EVAL_EBITDA&amp;VAR:CURRENCY=NA&amp;VAR:P=NA&amp;VAR:V=9.37","7553&amp;VAR:null=.html"}</definedName>
    <definedName name="_5__FDSAUDITLINK__" localSheetId="1" hidden="1">{"fdsup://Directions/FactSet Auditing Viewer?action=AUDIT_VALUE&amp;DB=129&amp;ID1=18451C10&amp;VALUEID=02001&amp;SDATE=201102&amp;PERIODTYPE=QTR_STD&amp;SCFT=3&amp;window=popup_no_bar&amp;width=385&amp;height=120&amp;START_MAXIMIZED=FALSE&amp;creator=factset&amp;display_string=Audit"}</definedName>
    <definedName name="_5__FDSAUDITLINK__" hidden="1">{"fdsup://Directions/FactSet Auditing Viewer?action=AUDIT_VALUE&amp;DB=129&amp;ID1=18451C10&amp;VALUEID=02001&amp;SDATE=201102&amp;PERIODTYPE=QTR_STD&amp;SCFT=3&amp;window=popup_no_bar&amp;width=385&amp;height=120&amp;START_MAXIMIZED=FALSE&amp;creator=factset&amp;display_string=Audit"}</definedName>
    <definedName name="_500__FDSAUDITLINK__" localSheetId="1" hidden="1">{"fdsup://directions/FAT%20Viewer?VAR:PED=LTM&amp;VAR:AUDIT_MODE=SUMMARY&amp;VAR:PERIOD=FIXED&amp;VAR:AUDIT_ID=00000117&amp;VAR:DATE=20080117&amp;action=UPDATE&amp;creator=factset&amp;DOC_NAME=FAT:FMA_audit_SUMMARY.fat&amp;DISPLAY_STRING=Display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EBITDA&amp;VAR:CHGPERIOD=NA&amp;VAR:FQLFORMULA=FMA_EVAL_EBITDA&amp;VAR:CURRENCY=NA&amp;VAR:P=NA&amp;VAR:V=9.40","0166&amp;VAR:null=.html"}</definedName>
    <definedName name="_500__FDSAUDITLINK__" hidden="1">{"fdsup://directions/FAT%20Viewer?VAR:PED=LTM&amp;VAR:AUDIT_MODE=SUMMARY&amp;VAR:PERIOD=FIXED&amp;VAR:AUDIT_ID=00000117&amp;VAR:DATE=20080117&amp;action=UPDATE&amp;creator=factset&amp;DOC_NAME=FAT:FMA_audit_SUMMARY.fat&amp;DISPLAY_STRING=Display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EBITDA&amp;VAR:CHGPERIOD=NA&amp;VAR:FQLFORMULA=FMA_EVAL_EBITDA&amp;VAR:CURRENCY=NA&amp;VAR:P=NA&amp;VAR:V=9.40","0166&amp;VAR:null=.html"}</definedName>
    <definedName name="_501__FDSAUDITLINK__" localSheetId="1" hidden="1">{"fdsup://directions/FAT%20Viewer?VAR:PED=LTM&amp;VAR:AUDIT_MODE=SUMMARY&amp;VAR:PERIOD=FIXED&amp;VAR:AUDIT_ID=00000117&amp;VAR:DATE=20080116&amp;action=UPDATE&amp;creator=factset&amp;DOC_NAME=FAT:FMA_audit_SUMMARY.fat&amp;DISPLAY_STRING=Display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EBITDA&amp;VAR:CHGPERIOD=NA&amp;VAR:FQLFORMULA=FMA_EVAL_EBITDA&amp;VAR:CURRENCY=NA&amp;VAR:P=NA&amp;VAR:V=9.58","9873&amp;VAR:null=.html"}</definedName>
    <definedName name="_501__FDSAUDITLINK__" hidden="1">{"fdsup://directions/FAT%20Viewer?VAR:PED=LTM&amp;VAR:AUDIT_MODE=SUMMARY&amp;VAR:PERIOD=FIXED&amp;VAR:AUDIT_ID=00000117&amp;VAR:DATE=20080116&amp;action=UPDATE&amp;creator=factset&amp;DOC_NAME=FAT:FMA_audit_SUMMARY.fat&amp;DISPLAY_STRING=Display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EBITDA&amp;VAR:CHGPERIOD=NA&amp;VAR:FQLFORMULA=FMA_EVAL_EBITDA&amp;VAR:CURRENCY=NA&amp;VAR:P=NA&amp;VAR:V=9.58","9873&amp;VAR:null=.html"}</definedName>
    <definedName name="_502__FDSAUDITLINK__" localSheetId="1" hidden="1">{"fdsup://directions/FAT%20Viewer?VAR:PED=LTM&amp;VAR:AUDIT_MODE=SUMMARY&amp;VAR:PERIOD=FIXED&amp;VAR:AUDIT_ID=00000117&amp;VAR:DATE=20080115&amp;action=UPDATE&amp;creator=factset&amp;DOC_NAME=FAT:FMA_audit_SUMMARY.fat&amp;DISPLAY_STRING=Display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EBITDA&amp;VAR:CHGPERIOD=NA&amp;VAR:FQLFORMULA=FMA_EVAL_EBITDA&amp;VAR:CURRENCY=NA&amp;VAR:P=NA&amp;VAR:V=9.65","5953&amp;VAR:null=.html"}</definedName>
    <definedName name="_502__FDSAUDITLINK__" hidden="1">{"fdsup://directions/FAT%20Viewer?VAR:PED=LTM&amp;VAR:AUDIT_MODE=SUMMARY&amp;VAR:PERIOD=FIXED&amp;VAR:AUDIT_ID=00000117&amp;VAR:DATE=20080115&amp;action=UPDATE&amp;creator=factset&amp;DOC_NAME=FAT:FMA_audit_SUMMARY.fat&amp;DISPLAY_STRING=Display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EBITDA&amp;VAR:CHGPERIOD=NA&amp;VAR:FQLFORMULA=FMA_EVAL_EBITDA&amp;VAR:CURRENCY=NA&amp;VAR:P=NA&amp;VAR:V=9.65","5953&amp;VAR:null=.html"}</definedName>
    <definedName name="_503__FDSAUDITLINK__" localSheetId="1" hidden="1">{"fdsup://directions/FAT%20Viewer?VAR:PED=LTM&amp;VAR:AUDIT_MODE=SUMMARY&amp;VAR:PERIOD=FIXED&amp;VAR:AUDIT_ID=00000117&amp;VAR:DATE=20080114&amp;action=UPDATE&amp;creator=factset&amp;DOC_NAME=FAT:FMA_audit_SUMMARY.fat&amp;DISPLAY_STRING=Display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EBITDA&amp;VAR:CHGPERIOD=NA&amp;VAR:FQLFORMULA=FMA_EVAL_EBITDA&amp;VAR:CURRENCY=NA&amp;VAR:P=NA&amp;VAR:V=9.83","1602&amp;VAR:null=.html"}</definedName>
    <definedName name="_503__FDSAUDITLINK__" hidden="1">{"fdsup://directions/FAT%20Viewer?VAR:PED=LTM&amp;VAR:AUDIT_MODE=SUMMARY&amp;VAR:PERIOD=FIXED&amp;VAR:AUDIT_ID=00000117&amp;VAR:DATE=20080114&amp;action=UPDATE&amp;creator=factset&amp;DOC_NAME=FAT:FMA_audit_SUMMARY.fat&amp;DISPLAY_STRING=Display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EBITDA&amp;VAR:CHGPERIOD=NA&amp;VAR:FQLFORMULA=FMA_EVAL_EBITDA&amp;VAR:CURRENCY=NA&amp;VAR:P=NA&amp;VAR:V=9.83","1602&amp;VAR:null=.html"}</definedName>
    <definedName name="_504__FDSAUDITLINK__" localSheetId="1" hidden="1">{"fdsup://directions/FAT%20Viewer?VAR:PED=LTM&amp;VAR:AUDIT_MODE=SUMMARY&amp;VAR:PERIOD=FIXED&amp;VAR:AUDIT_ID=00000117&amp;VAR:DATE=20080111&amp;action=UPDATE&amp;creator=factset&amp;DOC_NAME=FAT:FMA_audit_SUMMARY.fat&amp;DISPLAY_STRING=Display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EBITDA&amp;VAR:CHGPERIOD=NA&amp;VAR:FQLFORMULA=FMA_EVAL_EBITDA&amp;VAR:CURRENCY=NA&amp;VAR:P=NA&amp;VAR:V=10.4","75973&amp;VAR:null=.html"}</definedName>
    <definedName name="_504__FDSAUDITLINK__" hidden="1">{"fdsup://directions/FAT%20Viewer?VAR:PED=LTM&amp;VAR:AUDIT_MODE=SUMMARY&amp;VAR:PERIOD=FIXED&amp;VAR:AUDIT_ID=00000117&amp;VAR:DATE=20080111&amp;action=UPDATE&amp;creator=factset&amp;DOC_NAME=FAT:FMA_audit_SUMMARY.fat&amp;DISPLAY_STRING=Display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EBITDA&amp;VAR:CHGPERIOD=NA&amp;VAR:FQLFORMULA=FMA_EVAL_EBITDA&amp;VAR:CURRENCY=NA&amp;VAR:P=NA&amp;VAR:V=10.4","75973&amp;VAR:null=.html"}</definedName>
    <definedName name="_505__FDSAUDITLINK__" localSheetId="1" hidden="1">{"fdsup://directions/FAT%20Viewer?VAR:PED=LTM&amp;VAR:AUDIT_MODE=SUMMARY&amp;VAR:PERIOD=FIXED&amp;VAR:AUDIT_ID=00000117&amp;VAR:DATE=20080110&amp;action=UPDATE&amp;creator=factset&amp;DOC_NAME=FAT:FMA_audit_SUMMARY.fat&amp;DISPLAY_STRING=Display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EBITDA&amp;VAR:CHGPERIOD=NA&amp;VAR:FQLFORMULA=FMA_EVAL_EBITDA&amp;VAR:CURRENCY=NA&amp;VAR:P=NA&amp;VAR:V=10.6","06597&amp;VAR:null=.html"}</definedName>
    <definedName name="_505__FDSAUDITLINK__" hidden="1">{"fdsup://directions/FAT%20Viewer?VAR:PED=LTM&amp;VAR:AUDIT_MODE=SUMMARY&amp;VAR:PERIOD=FIXED&amp;VAR:AUDIT_ID=00000117&amp;VAR:DATE=20080110&amp;action=UPDATE&amp;creator=factset&amp;DOC_NAME=FAT:FMA_audit_SUMMARY.fat&amp;DISPLAY_STRING=Display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EBITDA&amp;VAR:CHGPERIOD=NA&amp;VAR:FQLFORMULA=FMA_EVAL_EBITDA&amp;VAR:CURRENCY=NA&amp;VAR:P=NA&amp;VAR:V=10.6","06597&amp;VAR:null=.html"}</definedName>
    <definedName name="_506__FDSAUDITLINK__" localSheetId="1" hidden="1">{"fdsup://directions/FAT%20Viewer?VAR:PED=LTM&amp;VAR:AUDIT_MODE=SUMMARY&amp;VAR:PERIOD=FIXED&amp;VAR:AUDIT_ID=00000117&amp;VAR:DATE=20080109&amp;action=UPDATE&amp;creator=factset&amp;DOC_NAME=FAT:FMA_audit_SUMMARY.fat&amp;DISPLAY_STRING=Display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EBITDA&amp;VAR:CHGPERIOD=NA&amp;VAR:FQLFORMULA=FMA_EVAL_EBITDA&amp;VAR:CURRENCY=NA&amp;VAR:P=NA&amp;VAR:V=10.5","57356&amp;VAR:null=.html"}</definedName>
    <definedName name="_506__FDSAUDITLINK__" hidden="1">{"fdsup://directions/FAT%20Viewer?VAR:PED=LTM&amp;VAR:AUDIT_MODE=SUMMARY&amp;VAR:PERIOD=FIXED&amp;VAR:AUDIT_ID=00000117&amp;VAR:DATE=20080109&amp;action=UPDATE&amp;creator=factset&amp;DOC_NAME=FAT:FMA_audit_SUMMARY.fat&amp;DISPLAY_STRING=Display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EBITDA&amp;VAR:CHGPERIOD=NA&amp;VAR:FQLFORMULA=FMA_EVAL_EBITDA&amp;VAR:CURRENCY=NA&amp;VAR:P=NA&amp;VAR:V=10.5","57356&amp;VAR:null=.html"}</definedName>
    <definedName name="_507__FDSAUDITLINK__" localSheetId="1" hidden="1">{"fdsup://directions/FAT%20Viewer?VAR:PED=LTM&amp;VAR:AUDIT_MODE=SUMMARY&amp;VAR:PERIOD=FIXED&amp;VAR:AUDIT_ID=00000117&amp;VAR:DATE=20080108&amp;action=UPDATE&amp;creator=factset&amp;DOC_NAME=FAT:FMA_audit_SUMMARY.fat&amp;DISPLAY_STRING=Display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EBITDA&amp;VAR:CHGPERIOD=NA&amp;VAR:FQLFORMULA=FMA_EVAL_EBITDA&amp;VAR:CURRENCY=NA&amp;VAR:P=NA&amp;VAR:V=10.4","55520&amp;VAR:null=.html"}</definedName>
    <definedName name="_507__FDSAUDITLINK__" hidden="1">{"fdsup://directions/FAT%20Viewer?VAR:PED=LTM&amp;VAR:AUDIT_MODE=SUMMARY&amp;VAR:PERIOD=FIXED&amp;VAR:AUDIT_ID=00000117&amp;VAR:DATE=20080108&amp;action=UPDATE&amp;creator=factset&amp;DOC_NAME=FAT:FMA_audit_SUMMARY.fat&amp;DISPLAY_STRING=Display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EBITDA&amp;VAR:CHGPERIOD=NA&amp;VAR:FQLFORMULA=FMA_EVAL_EBITDA&amp;VAR:CURRENCY=NA&amp;VAR:P=NA&amp;VAR:V=10.4","55520&amp;VAR:null=.html"}</definedName>
    <definedName name="_508__FDSAUDITLINK__" localSheetId="1" hidden="1">{"fdsup://directions/FAT%20Viewer?VAR:PED=LTM&amp;VAR:AUDIT_MODE=SUMMARY&amp;VAR:PERIOD=FIXED&amp;VAR:AUDIT_ID=00000117&amp;VAR:DATE=20080107&amp;action=UPDATE&amp;creator=factset&amp;DOC_NAME=FAT:FMA_audit_SUMMARY.fat&amp;DISPLAY_STRING=Display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EBITDA&amp;VAR:CHGPERIOD=NA&amp;VAR:FQLFORMULA=FMA_EVAL_EBITDA&amp;VAR:CURRENCY=NA&amp;VAR:P=NA&amp;VAR:V=10.5","86507&amp;VAR:null=.html"}</definedName>
    <definedName name="_508__FDSAUDITLINK__" hidden="1">{"fdsup://directions/FAT%20Viewer?VAR:PED=LTM&amp;VAR:AUDIT_MODE=SUMMARY&amp;VAR:PERIOD=FIXED&amp;VAR:AUDIT_ID=00000117&amp;VAR:DATE=20080107&amp;action=UPDATE&amp;creator=factset&amp;DOC_NAME=FAT:FMA_audit_SUMMARY.fat&amp;DISPLAY_STRING=Display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EBITDA&amp;VAR:CHGPERIOD=NA&amp;VAR:FQLFORMULA=FMA_EVAL_EBITDA&amp;VAR:CURRENCY=NA&amp;VAR:P=NA&amp;VAR:V=10.5","86507&amp;VAR:null=.html"}</definedName>
    <definedName name="_509__FDSAUDITLINK__" localSheetId="1" hidden="1">{"fdsup://directions/FAT%20Viewer?VAR:PED=LTM&amp;VAR:AUDIT_MODE=SUMMARY&amp;VAR:PERIOD=FIXED&amp;VAR:AUDIT_ID=00000117&amp;VAR:DATE=20080104&amp;action=UPDATE&amp;creator=factset&amp;DOC_NAME=FAT:FMA_audit_SUMMARY.fat&amp;DISPLAY_STRING=Display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EBITDA&amp;VAR:CHGPERIOD=NA&amp;VAR:FQLFORMULA=FMA_EVAL_EBITDA&amp;VAR:CURRENCY=NA&amp;VAR:P=NA&amp;VAR:V=10.5","71752&amp;VAR:null=.html"}</definedName>
    <definedName name="_509__FDSAUDITLINK__" hidden="1">{"fdsup://directions/FAT%20Viewer?VAR:PED=LTM&amp;VAR:AUDIT_MODE=SUMMARY&amp;VAR:PERIOD=FIXED&amp;VAR:AUDIT_ID=00000117&amp;VAR:DATE=20080104&amp;action=UPDATE&amp;creator=factset&amp;DOC_NAME=FAT:FMA_audit_SUMMARY.fat&amp;DISPLAY_STRING=Display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EBITDA&amp;VAR:CHGPERIOD=NA&amp;VAR:FQLFORMULA=FMA_EVAL_EBITDA&amp;VAR:CURRENCY=NA&amp;VAR:P=NA&amp;VAR:V=10.5","71752&amp;VAR:null=.html"}</definedName>
    <definedName name="_510__FDSAUDITLINK__" localSheetId="1" hidden="1">{"fdsup://directions/FAT%20Viewer?VAR:PED=LTM&amp;VAR:AUDIT_MODE=SUMMARY&amp;VAR:PERIOD=FIXED&amp;VAR:AUDIT_ID=00000117&amp;VAR:DATE=20080103&amp;action=UPDATE&amp;creator=factset&amp;DOC_NAME=FAT:FMA_audit_SUMMARY.fat&amp;DISPLAY_STRING=Display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EBITDA&amp;VAR:CHGPERIOD=NA&amp;VAR:FQLFORMULA=FMA_EVAL_EBITDA&amp;VAR:CURRENCY=NA&amp;VAR:P=NA&amp;VAR:V=10.7","76037&amp;VAR:null=.html"}</definedName>
    <definedName name="_510__FDSAUDITLINK__" hidden="1">{"fdsup://directions/FAT%20Viewer?VAR:PED=LTM&amp;VAR:AUDIT_MODE=SUMMARY&amp;VAR:PERIOD=FIXED&amp;VAR:AUDIT_ID=00000117&amp;VAR:DATE=20080103&amp;action=UPDATE&amp;creator=factset&amp;DOC_NAME=FAT:FMA_audit_SUMMARY.fat&amp;DISPLAY_STRING=Display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EBITDA&amp;VAR:CHGPERIOD=NA&amp;VAR:FQLFORMULA=FMA_EVAL_EBITDA&amp;VAR:CURRENCY=NA&amp;VAR:P=NA&amp;VAR:V=10.7","76037&amp;VAR:null=.html"}</definedName>
    <definedName name="_511__FDSAUDITLINK__" localSheetId="1" hidden="1">{"fdsup://directions/FAT%20Viewer?VAR:PED=LTM&amp;VAR:AUDIT_MODE=SUMMARY&amp;VAR:PERIOD=FIXED&amp;VAR:AUDIT_ID=00000117&amp;VAR:DATE=20080102&amp;action=UPDATE&amp;creator=factset&amp;DOC_NAME=FAT:FMA_audit_SUMMARY.fat&amp;DISPLAY_STRING=Display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EBITDA&amp;VAR:CHGPERIOD=NA&amp;VAR:FQLFORMULA=FMA_EVAL_EBITDA&amp;VAR:CURRENCY=NA&amp;VAR:P=NA&amp;VAR:V=10.7","76182&amp;VAR:null=.html"}</definedName>
    <definedName name="_511__FDSAUDITLINK__" hidden="1">{"fdsup://directions/FAT%20Viewer?VAR:PED=LTM&amp;VAR:AUDIT_MODE=SUMMARY&amp;VAR:PERIOD=FIXED&amp;VAR:AUDIT_ID=00000117&amp;VAR:DATE=20080102&amp;action=UPDATE&amp;creator=factset&amp;DOC_NAME=FAT:FMA_audit_SUMMARY.fat&amp;DISPLAY_STRING=Display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EBITDA&amp;VAR:CHGPERIOD=NA&amp;VAR:FQLFORMULA=FMA_EVAL_EBITDA&amp;VAR:CURRENCY=NA&amp;VAR:P=NA&amp;VAR:V=10.7","76182&amp;VAR:null=.html"}</definedName>
    <definedName name="_512__FDSAUDITLINK__" localSheetId="1" hidden="1">{"fdsup://directions/FAT%20Viewer?VAR:PED=LTM&amp;VAR:AUDIT_MODE=SUMMARY&amp;VAR:PERIOD=FIXED&amp;VAR:AUDIT_ID=00000117&amp;VAR:DATE=20071231&amp;action=UPDATE&amp;creator=factset&amp;DOC_NAME=FAT:FMA_audit_SUMMARY.fat&amp;DISPLAY_STRING=Display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EBITDA&amp;VAR:CHGPERIOD=NA&amp;VAR:FQLFORMULA=FMA_EVAL_EBITDA&amp;VAR:CURRENCY=NA&amp;VAR:P=NA&amp;VAR:V=10.8","81289&amp;VAR:null=.html"}</definedName>
    <definedName name="_512__FDSAUDITLINK__" hidden="1">{"fdsup://directions/FAT%20Viewer?VAR:PED=LTM&amp;VAR:AUDIT_MODE=SUMMARY&amp;VAR:PERIOD=FIXED&amp;VAR:AUDIT_ID=00000117&amp;VAR:DATE=20071231&amp;action=UPDATE&amp;creator=factset&amp;DOC_NAME=FAT:FMA_audit_SUMMARY.fat&amp;DISPLAY_STRING=Display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EBITDA&amp;VAR:CHGPERIOD=NA&amp;VAR:FQLFORMULA=FMA_EVAL_EBITDA&amp;VAR:CURRENCY=NA&amp;VAR:P=NA&amp;VAR:V=10.8","81289&amp;VAR:null=.html"}</definedName>
    <definedName name="_513__FDSAUDITLINK__" localSheetId="1" hidden="1">{"fdsup://directions/FAT%20Viewer?VAR:PED=LTM&amp;VAR:AUDIT_MODE=SUMMARY&amp;VAR:PERIOD=FIXED&amp;VAR:AUDIT_ID=00000117&amp;VAR:DATE=20071228&amp;action=UPDATE&amp;creator=factset&amp;DOC_NAME=FAT:FMA_audit_SUMMARY.fat&amp;DISPLAY_STRING=Display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EBITDA&amp;VAR:CHGPERIOD=NA&amp;VAR:FQLFORMULA=FMA_EVAL_EBITDA&amp;VAR:CURRENCY=NA&amp;VAR:P=NA&amp;VAR:V=10.9","51311&amp;VAR:null=.html"}</definedName>
    <definedName name="_513__FDSAUDITLINK__" hidden="1">{"fdsup://directions/FAT%20Viewer?VAR:PED=LTM&amp;VAR:AUDIT_MODE=SUMMARY&amp;VAR:PERIOD=FIXED&amp;VAR:AUDIT_ID=00000117&amp;VAR:DATE=20071228&amp;action=UPDATE&amp;creator=factset&amp;DOC_NAME=FAT:FMA_audit_SUMMARY.fat&amp;DISPLAY_STRING=Display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EBITDA&amp;VAR:CHGPERIOD=NA&amp;VAR:FQLFORMULA=FMA_EVAL_EBITDA&amp;VAR:CURRENCY=NA&amp;VAR:P=NA&amp;VAR:V=10.9","51311&amp;VAR:null=.html"}</definedName>
    <definedName name="_514__FDSAUDITLINK__" localSheetId="1" hidden="1">{"fdsup://directions/FAT%20Viewer?VAR:PED=LTM&amp;VAR:AUDIT_MODE=SUMMARY&amp;VAR:PERIOD=FIXED&amp;VAR:AUDIT_ID=00000117&amp;VAR:DATE=20071227&amp;action=UPDATE&amp;creator=factset&amp;DOC_NAME=FAT:FMA_audit_SUMMARY.fat&amp;DISPLAY_STRING=Display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EBITDA&amp;VAR:CHGPERIOD=NA&amp;VAR:FQLFORMULA=FMA_EVAL_EBITDA&amp;VAR:CURRENCY=NA&amp;VAR:P=NA&amp;VAR:V=10.9","30388&amp;VAR:null=.html"}</definedName>
    <definedName name="_514__FDSAUDITLINK__" hidden="1">{"fdsup://directions/FAT%20Viewer?VAR:PED=LTM&amp;VAR:AUDIT_MODE=SUMMARY&amp;VAR:PERIOD=FIXED&amp;VAR:AUDIT_ID=00000117&amp;VAR:DATE=20071227&amp;action=UPDATE&amp;creator=factset&amp;DOC_NAME=FAT:FMA_audit_SUMMARY.fat&amp;DISPLAY_STRING=Display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EBITDA&amp;VAR:CHGPERIOD=NA&amp;VAR:FQLFORMULA=FMA_EVAL_EBITDA&amp;VAR:CURRENCY=NA&amp;VAR:P=NA&amp;VAR:V=10.9","30388&amp;VAR:null=.html"}</definedName>
    <definedName name="_515__FDSAUDITLINK__" localSheetId="1" hidden="1">{"fdsup://directions/FAT%20Viewer?VAR:PED=LTM&amp;VAR:AUDIT_MODE=SUMMARY&amp;VAR:PERIOD=FIXED&amp;VAR:AUDIT_ID=00000117&amp;VAR:DATE=20071226&amp;action=UPDATE&amp;creator=factset&amp;DOC_NAME=FAT:FMA_audit_SUMMARY.fat&amp;DISPLAY_STRING=Display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EBITDA&amp;VAR:CHGPERIOD=NA&amp;VAR:FQLFORMULA=FMA_EVAL_EBITDA&amp;VAR:CURRENCY=NA&amp;VAR:P=NA&amp;VAR:V=11.0","41139&amp;VAR:null=.html"}</definedName>
    <definedName name="_515__FDSAUDITLINK__" hidden="1">{"fdsup://directions/FAT%20Viewer?VAR:PED=LTM&amp;VAR:AUDIT_MODE=SUMMARY&amp;VAR:PERIOD=FIXED&amp;VAR:AUDIT_ID=00000117&amp;VAR:DATE=20071226&amp;action=UPDATE&amp;creator=factset&amp;DOC_NAME=FAT:FMA_audit_SUMMARY.fat&amp;DISPLAY_STRING=Display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EBITDA&amp;VAR:CHGPERIOD=NA&amp;VAR:FQLFORMULA=FMA_EVAL_EBITDA&amp;VAR:CURRENCY=NA&amp;VAR:P=NA&amp;VAR:V=11.0","41139&amp;VAR:null=.html"}</definedName>
    <definedName name="_516__FDSAUDITLINK__" localSheetId="1" hidden="1">{"fdsup://directions/FAT%20Viewer?VAR:PED=LTM&amp;VAR:AUDIT_MODE=SUMMARY&amp;VAR:PERIOD=FIXED&amp;VAR:AUDIT_ID=00000117&amp;VAR:DATE=20071224&amp;action=UPDATE&amp;creator=factset&amp;DOC_NAME=FAT:FMA_audit_SUMMARY.fat&amp;DISPLAY_STRING=Display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EBITDA&amp;VAR:CHGPERIOD=NA&amp;VAR:FQLFORMULA=FMA_EVAL_EBITDA&amp;VAR:CURRENCY=NA&amp;VAR:P=NA&amp;VAR:V=11.0","27710&amp;VAR:null=.html"}</definedName>
    <definedName name="_516__FDSAUDITLINK__" hidden="1">{"fdsup://directions/FAT%20Viewer?VAR:PED=LTM&amp;VAR:AUDIT_MODE=SUMMARY&amp;VAR:PERIOD=FIXED&amp;VAR:AUDIT_ID=00000117&amp;VAR:DATE=20071224&amp;action=UPDATE&amp;creator=factset&amp;DOC_NAME=FAT:FMA_audit_SUMMARY.fat&amp;DISPLAY_STRING=Display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EBITDA&amp;VAR:CHGPERIOD=NA&amp;VAR:FQLFORMULA=FMA_EVAL_EBITDA&amp;VAR:CURRENCY=NA&amp;VAR:P=NA&amp;VAR:V=11.0","27710&amp;VAR:null=.html"}</definedName>
    <definedName name="_517__FDSAUDITLINK__" localSheetId="1" hidden="1">{"fdsup://directions/FAT%20Viewer?VAR:PED=LTM&amp;VAR:AUDIT_MODE=SUMMARY&amp;VAR:PERIOD=FIXED&amp;VAR:AUDIT_ID=00000117&amp;VAR:DATE=20071221&amp;action=UPDATE&amp;creator=factset&amp;DOC_NAME=FAT:FMA_audit_SUMMARY.fat&amp;DISPLAY_STRING=Display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EBITDA&amp;VAR:CHGPERIOD=NA&amp;VAR:FQLFORMULA=FMA_EVAL_EBITDA&amp;VAR:CURRENCY=NA&amp;VAR:P=NA&amp;VAR:V=10.9","66107&amp;VAR:null=.html"}</definedName>
    <definedName name="_517__FDSAUDITLINK__" hidden="1">{"fdsup://directions/FAT%20Viewer?VAR:PED=LTM&amp;VAR:AUDIT_MODE=SUMMARY&amp;VAR:PERIOD=FIXED&amp;VAR:AUDIT_ID=00000117&amp;VAR:DATE=20071221&amp;action=UPDATE&amp;creator=factset&amp;DOC_NAME=FAT:FMA_audit_SUMMARY.fat&amp;DISPLAY_STRING=Display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EBITDA&amp;VAR:CHGPERIOD=NA&amp;VAR:FQLFORMULA=FMA_EVAL_EBITDA&amp;VAR:CURRENCY=NA&amp;VAR:P=NA&amp;VAR:V=10.9","66107&amp;VAR:null=.html"}</definedName>
    <definedName name="_518__FDSAUDITLINK__" localSheetId="1" hidden="1">{"fdsup://directions/FAT%20Viewer?VAR:PED=LTM&amp;VAR:AUDIT_MODE=SUMMARY&amp;VAR:PERIOD=FIXED&amp;VAR:AUDIT_ID=00000117&amp;VAR:DATE=20071220&amp;action=UPDATE&amp;creator=factset&amp;DOC_NAME=FAT:FMA_audit_SUMMARY.fat&amp;DISPLAY_STRING=Display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EBITDA&amp;VAR:CHGPERIOD=NA&amp;VAR:FQLFORMULA=FMA_EVAL_EBITDA&amp;VAR:CURRENCY=NA&amp;VAR:P=NA&amp;VAR:V=10.8","29207&amp;VAR:null=.html"}</definedName>
    <definedName name="_518__FDSAUDITLINK__" hidden="1">{"fdsup://directions/FAT%20Viewer?VAR:PED=LTM&amp;VAR:AUDIT_MODE=SUMMARY&amp;VAR:PERIOD=FIXED&amp;VAR:AUDIT_ID=00000117&amp;VAR:DATE=20071220&amp;action=UPDATE&amp;creator=factset&amp;DOC_NAME=FAT:FMA_audit_SUMMARY.fat&amp;DISPLAY_STRING=Display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EBITDA&amp;VAR:CHGPERIOD=NA&amp;VAR:FQLFORMULA=FMA_EVAL_EBITDA&amp;VAR:CURRENCY=NA&amp;VAR:P=NA&amp;VAR:V=10.8","29207&amp;VAR:null=.html"}</definedName>
    <definedName name="_519__FDSAUDITLINK__" localSheetId="1" hidden="1">{"fdsup://directions/FAT%20Viewer?VAR:PED=LTM&amp;VAR:AUDIT_MODE=SUMMARY&amp;VAR:PERIOD=FIXED&amp;VAR:AUDIT_ID=00000117&amp;VAR:DATE=20071219&amp;action=UPDATE&amp;creator=factset&amp;DOC_NAME=FAT:FMA_audit_SUMMARY.fat&amp;DISPLAY_STRING=Display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EBITDA&amp;VAR:CHGPERIOD=NA&amp;VAR:FQLFORMULA=FMA_EVAL_EBITDA&amp;VAR:CURRENCY=NA&amp;VAR:P=NA&amp;VAR:V=10.7","74919&amp;VAR:null=.html"}</definedName>
    <definedName name="_519__FDSAUDITLINK__" hidden="1">{"fdsup://directions/FAT%20Viewer?VAR:PED=LTM&amp;VAR:AUDIT_MODE=SUMMARY&amp;VAR:PERIOD=FIXED&amp;VAR:AUDIT_ID=00000117&amp;VAR:DATE=20071219&amp;action=UPDATE&amp;creator=factset&amp;DOC_NAME=FAT:FMA_audit_SUMMARY.fat&amp;DISPLAY_STRING=Display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EBITDA&amp;VAR:CHGPERIOD=NA&amp;VAR:FQLFORMULA=FMA_EVAL_EBITDA&amp;VAR:CURRENCY=NA&amp;VAR:P=NA&amp;VAR:V=10.7","74919&amp;VAR:null=.html"}</definedName>
    <definedName name="_520__FDSAUDITLINK__" localSheetId="1" hidden="1">{"fdsup://directions/FAT%20Viewer?VAR:PED=LTM&amp;VAR:AUDIT_MODE=SUMMARY&amp;VAR:PERIOD=FIXED&amp;VAR:AUDIT_ID=00000117&amp;VAR:DATE=20071218&amp;action=UPDATE&amp;creator=factset&amp;DOC_NAME=FAT:FMA_audit_SUMMARY.fat&amp;DISPLAY_STRING=Display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EBITDA&amp;VAR:CHGPERIOD=NA&amp;VAR:FQLFORMULA=FMA_EVAL_EBITDA&amp;VAR:CURRENCY=NA&amp;VAR:P=NA&amp;VAR:V=10.7","82092&amp;VAR:null=.html"}</definedName>
    <definedName name="_520__FDSAUDITLINK__" hidden="1">{"fdsup://directions/FAT%20Viewer?VAR:PED=LTM&amp;VAR:AUDIT_MODE=SUMMARY&amp;VAR:PERIOD=FIXED&amp;VAR:AUDIT_ID=00000117&amp;VAR:DATE=20071218&amp;action=UPDATE&amp;creator=factset&amp;DOC_NAME=FAT:FMA_audit_SUMMARY.fat&amp;DISPLAY_STRING=Display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EBITDA&amp;VAR:CHGPERIOD=NA&amp;VAR:FQLFORMULA=FMA_EVAL_EBITDA&amp;VAR:CURRENCY=NA&amp;VAR:P=NA&amp;VAR:V=10.7","82092&amp;VAR:null=.html"}</definedName>
    <definedName name="_521__FDSAUDITLINK__" localSheetId="1" hidden="1">{"fdsup://directions/FAT%20Viewer?VAR:PED=LTM&amp;VAR:AUDIT_MODE=SUMMARY&amp;VAR:PERIOD=FIXED&amp;VAR:AUDIT_ID=00000117&amp;VAR:DATE=20071217&amp;action=UPDATE&amp;creator=factset&amp;DOC_NAME=FAT:FMA_audit_SUMMARY.fat&amp;DISPLAY_STRING=Display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EBITDA&amp;VAR:CHGPERIOD=NA&amp;VAR:FQLFORMULA=FMA_EVAL_EBITDA&amp;VAR:CURRENCY=NA&amp;VAR:P=NA&amp;VAR:V=10.7","29316&amp;VAR:null=.html"}</definedName>
    <definedName name="_521__FDSAUDITLINK__" hidden="1">{"fdsup://directions/FAT%20Viewer?VAR:PED=LTM&amp;VAR:AUDIT_MODE=SUMMARY&amp;VAR:PERIOD=FIXED&amp;VAR:AUDIT_ID=00000117&amp;VAR:DATE=20071217&amp;action=UPDATE&amp;creator=factset&amp;DOC_NAME=FAT:FMA_audit_SUMMARY.fat&amp;DISPLAY_STRING=Display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EBITDA&amp;VAR:CHGPERIOD=NA&amp;VAR:FQLFORMULA=FMA_EVAL_EBITDA&amp;VAR:CURRENCY=NA&amp;VAR:P=NA&amp;VAR:V=10.7","29316&amp;VAR:null=.html"}</definedName>
    <definedName name="_522__FDSAUDITLINK__" localSheetId="1" hidden="1">{"fdsup://directions/FAT%20Viewer?VAR:PED=LTM&amp;VAR:AUDIT_MODE=SUMMARY&amp;VAR:PERIOD=FIXED&amp;VAR:AUDIT_ID=00000117&amp;VAR:DATE=20071214&amp;action=UPDATE&amp;creator=factset&amp;DOC_NAME=FAT:FMA_audit_SUMMARY.fat&amp;DISPLAY_STRING=Display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EBITDA&amp;VAR:CHGPERIOD=NA&amp;VAR:FQLFORMULA=FMA_EVAL_EBITDA&amp;VAR:CURRENCY=NA&amp;VAR:P=NA&amp;VAR:V=10.8","65240&amp;VAR:null=.html"}</definedName>
    <definedName name="_522__FDSAUDITLINK__" hidden="1">{"fdsup://directions/FAT%20Viewer?VAR:PED=LTM&amp;VAR:AUDIT_MODE=SUMMARY&amp;VAR:PERIOD=FIXED&amp;VAR:AUDIT_ID=00000117&amp;VAR:DATE=20071214&amp;action=UPDATE&amp;creator=factset&amp;DOC_NAME=FAT:FMA_audit_SUMMARY.fat&amp;DISPLAY_STRING=Display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EBITDA&amp;VAR:CHGPERIOD=NA&amp;VAR:FQLFORMULA=FMA_EVAL_EBITDA&amp;VAR:CURRENCY=NA&amp;VAR:P=NA&amp;VAR:V=10.8","65240&amp;VAR:null=.html"}</definedName>
    <definedName name="_523__FDSAUDITLINK__" localSheetId="1" hidden="1">{"fdsup://directions/FAT%20Viewer?VAR:PED=LTM&amp;VAR:AUDIT_MODE=SUMMARY&amp;VAR:PERIOD=FIXED&amp;VAR:AUDIT_ID=00000117&amp;VAR:DATE=20071213&amp;action=UPDATE&amp;creator=factset&amp;DOC_NAME=FAT:FMA_audit_SUMMARY.fat&amp;DISPLAY_STRING=Display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EBITDA&amp;VAR:CHGPERIOD=NA&amp;VAR:FQLFORMULA=FMA_EVAL_EBITDA&amp;VAR:CURRENCY=NA&amp;VAR:P=NA&amp;VAR:V=10.9","87604&amp;VAR:null=.html"}</definedName>
    <definedName name="_523__FDSAUDITLINK__" hidden="1">{"fdsup://directions/FAT%20Viewer?VAR:PED=LTM&amp;VAR:AUDIT_MODE=SUMMARY&amp;VAR:PERIOD=FIXED&amp;VAR:AUDIT_ID=00000117&amp;VAR:DATE=20071213&amp;action=UPDATE&amp;creator=factset&amp;DOC_NAME=FAT:FMA_audit_SUMMARY.fat&amp;DISPLAY_STRING=Display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EBITDA&amp;VAR:CHGPERIOD=NA&amp;VAR:FQLFORMULA=FMA_EVAL_EBITDA&amp;VAR:CURRENCY=NA&amp;VAR:P=NA&amp;VAR:V=10.9","87604&amp;VAR:null=.html"}</definedName>
    <definedName name="_524__FDSAUDITLINK__" localSheetId="1" hidden="1">{"fdsup://directions/FAT%20Viewer?VAR:PED=LTM&amp;VAR:AUDIT_MODE=SUMMARY&amp;VAR:PERIOD=FIXED&amp;VAR:AUDIT_ID=00000117&amp;VAR:DATE=20071212&amp;action=UPDATE&amp;creator=factset&amp;DOC_NAME=FAT:FMA_audit_SUMMARY.fat&amp;DISPLAY_STRING=Display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EBITDA&amp;VAR:CHGPERIOD=NA&amp;VAR:FQLFORMULA=FMA_EVAL_EBITDA&amp;VAR:CURRENCY=NA&amp;VAR:P=NA&amp;VAR:V=10.9","69936&amp;VAR:null=.html"}</definedName>
    <definedName name="_524__FDSAUDITLINK__" hidden="1">{"fdsup://directions/FAT%20Viewer?VAR:PED=LTM&amp;VAR:AUDIT_MODE=SUMMARY&amp;VAR:PERIOD=FIXED&amp;VAR:AUDIT_ID=00000117&amp;VAR:DATE=20071212&amp;action=UPDATE&amp;creator=factset&amp;DOC_NAME=FAT:FMA_audit_SUMMARY.fat&amp;DISPLAY_STRING=Display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EBITDA&amp;VAR:CHGPERIOD=NA&amp;VAR:FQLFORMULA=FMA_EVAL_EBITDA&amp;VAR:CURRENCY=NA&amp;VAR:P=NA&amp;VAR:V=10.9","69936&amp;VAR:null=.html"}</definedName>
    <definedName name="_525__FDSAUDITLINK__" localSheetId="1" hidden="1">{"fdsup://directions/FAT%20Viewer?VAR:PED=LTM&amp;VAR:AUDIT_MODE=SUMMARY&amp;VAR:PERIOD=FIXED&amp;VAR:AUDIT_ID=00000117&amp;VAR:DATE=20071211&amp;action=UPDATE&amp;creator=factset&amp;DOC_NAME=FAT:FMA_audit_SUMMARY.fat&amp;DISPLAY_STRING=Display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EBITDA&amp;VAR:CHGPERIOD=NA&amp;VAR:FQLFORMULA=FMA_EVAL_EBITDA&amp;VAR:CURRENCY=NA&amp;VAR:P=NA&amp;VAR:V=10.8","96235&amp;VAR:null=.html"}</definedName>
    <definedName name="_525__FDSAUDITLINK__" hidden="1">{"fdsup://directions/FAT%20Viewer?VAR:PED=LTM&amp;VAR:AUDIT_MODE=SUMMARY&amp;VAR:PERIOD=FIXED&amp;VAR:AUDIT_ID=00000117&amp;VAR:DATE=20071211&amp;action=UPDATE&amp;creator=factset&amp;DOC_NAME=FAT:FMA_audit_SUMMARY.fat&amp;DISPLAY_STRING=Display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EBITDA&amp;VAR:CHGPERIOD=NA&amp;VAR:FQLFORMULA=FMA_EVAL_EBITDA&amp;VAR:CURRENCY=NA&amp;VAR:P=NA&amp;VAR:V=10.8","96235&amp;VAR:null=.html"}</definedName>
    <definedName name="_526__FDSAUDITLINK__" localSheetId="1" hidden="1">{"fdsup://directions/FAT%20Viewer?VAR:PED=LTM&amp;VAR:AUDIT_MODE=SUMMARY&amp;VAR:PERIOD=FIXED&amp;VAR:AUDIT_ID=00000117&amp;VAR:DATE=20071210&amp;action=UPDATE&amp;creator=factset&amp;DOC_NAME=FAT:FMA_audit_SUMMARY.fat&amp;DISPLAY_STRING=Display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EBITDA&amp;VAR:CHGPERIOD=NA&amp;VAR:FQLFORMULA=FMA_EVAL_EBITDA&amp;VAR:CURRENCY=NA&amp;VAR:P=NA&amp;VAR:V=11.0","83439&amp;VAR:null=.html"}</definedName>
    <definedName name="_526__FDSAUDITLINK__" hidden="1">{"fdsup://directions/FAT%20Viewer?VAR:PED=LTM&amp;VAR:AUDIT_MODE=SUMMARY&amp;VAR:PERIOD=FIXED&amp;VAR:AUDIT_ID=00000117&amp;VAR:DATE=20071210&amp;action=UPDATE&amp;creator=factset&amp;DOC_NAME=FAT:FMA_audit_SUMMARY.fat&amp;DISPLAY_STRING=Display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EBITDA&amp;VAR:CHGPERIOD=NA&amp;VAR:FQLFORMULA=FMA_EVAL_EBITDA&amp;VAR:CURRENCY=NA&amp;VAR:P=NA&amp;VAR:V=11.0","83439&amp;VAR:null=.html"}</definedName>
    <definedName name="_527__FDSAUDITLINK__" localSheetId="1" hidden="1">{"fdsup://directions/FAT%20Viewer?VAR:PED=LTM&amp;VAR:AUDIT_MODE=SUMMARY&amp;VAR:PERIOD=FIXED&amp;VAR:AUDIT_ID=00000117&amp;VAR:DATE=20071207&amp;action=UPDATE&amp;creator=factset&amp;DOC_NAME=FAT:FMA_audit_SUMMARY.fat&amp;DISPLAY_STRING=Display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EBITDA&amp;VAR:CHGPERIOD=NA&amp;VAR:FQLFORMULA=FMA_EVAL_EBITDA&amp;VAR:CURRENCY=NA&amp;VAR:P=NA&amp;VAR:V=11.0","35488&amp;VAR:null=.html"}</definedName>
    <definedName name="_527__FDSAUDITLINK__" hidden="1">{"fdsup://directions/FAT%20Viewer?VAR:PED=LTM&amp;VAR:AUDIT_MODE=SUMMARY&amp;VAR:PERIOD=FIXED&amp;VAR:AUDIT_ID=00000117&amp;VAR:DATE=20071207&amp;action=UPDATE&amp;creator=factset&amp;DOC_NAME=FAT:FMA_audit_SUMMARY.fat&amp;DISPLAY_STRING=Display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EBITDA&amp;VAR:CHGPERIOD=NA&amp;VAR:FQLFORMULA=FMA_EVAL_EBITDA&amp;VAR:CURRENCY=NA&amp;VAR:P=NA&amp;VAR:V=11.0","35488&amp;VAR:null=.html"}</definedName>
    <definedName name="_528__FDSAUDITLINK__" localSheetId="1" hidden="1">{"fdsup://directions/FAT%20Viewer?VAR:PED=LTM&amp;VAR:AUDIT_MODE=SUMMARY&amp;VAR:PERIOD=FIXED&amp;VAR:AUDIT_ID=00000117&amp;VAR:DATE=20071206&amp;action=UPDATE&amp;creator=factset&amp;DOC_NAME=FAT:FMA_audit_SUMMARY.fat&amp;DISPLAY_STRING=Display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EBITDA&amp;VAR:CHGPERIOD=NA&amp;VAR:FQLFORMULA=FMA_EVAL_EBITDA&amp;VAR:CURRENCY=NA&amp;VAR:P=NA&amp;VAR:V=11.0","37479&amp;VAR:null=.html"}</definedName>
    <definedName name="_528__FDSAUDITLINK__" hidden="1">{"fdsup://directions/FAT%20Viewer?VAR:PED=LTM&amp;VAR:AUDIT_MODE=SUMMARY&amp;VAR:PERIOD=FIXED&amp;VAR:AUDIT_ID=00000117&amp;VAR:DATE=20071206&amp;action=UPDATE&amp;creator=factset&amp;DOC_NAME=FAT:FMA_audit_SUMMARY.fat&amp;DISPLAY_STRING=Display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EBITDA&amp;VAR:CHGPERIOD=NA&amp;VAR:FQLFORMULA=FMA_EVAL_EBITDA&amp;VAR:CURRENCY=NA&amp;VAR:P=NA&amp;VAR:V=11.0","37479&amp;VAR:null=.html"}</definedName>
    <definedName name="_529__FDSAUDITLINK__" localSheetId="1" hidden="1">{"fdsup://directions/FAT%20Viewer?VAR:PED=LTM&amp;VAR:AUDIT_MODE=SUMMARY&amp;VAR:PERIOD=FIXED&amp;VAR:AUDIT_ID=00000117&amp;VAR:DATE=20071205&amp;action=UPDATE&amp;creator=factset&amp;DOC_NAME=FAT:FMA_audit_SUMMARY.fat&amp;DISPLAY_STRING=Display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EBITDA&amp;VAR:CHGPERIOD=NA&amp;VAR:FQLFORMULA=FMA_EVAL_EBITDA&amp;VAR:CURRENCY=NA&amp;VAR:P=NA&amp;VAR:V=10.9","27947&amp;VAR:null=.html"}</definedName>
    <definedName name="_529__FDSAUDITLINK__" hidden="1">{"fdsup://directions/FAT%20Viewer?VAR:PED=LTM&amp;VAR:AUDIT_MODE=SUMMARY&amp;VAR:PERIOD=FIXED&amp;VAR:AUDIT_ID=00000117&amp;VAR:DATE=20071205&amp;action=UPDATE&amp;creator=factset&amp;DOC_NAME=FAT:FMA_audit_SUMMARY.fat&amp;DISPLAY_STRING=Display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EBITDA&amp;VAR:CHGPERIOD=NA&amp;VAR:FQLFORMULA=FMA_EVAL_EBITDA&amp;VAR:CURRENCY=NA&amp;VAR:P=NA&amp;VAR:V=10.9","27947&amp;VAR:null=.html"}</definedName>
    <definedName name="_53__FDSAUDITLINK__" localSheetId="1" hidden="1">{"fdsup://directions/FAT%20Viewer?VAR:PED=LTM&amp;VAR:AUDIT_MODE=SUMMARY&amp;VAR:PERIOD=FIXED&amp;VAR:AUDIT_ID=00000117&amp;VAR:DATE=20091026&amp;action=UPDATE&amp;creator=factset&amp;DOC_NAME=FAT:FMA_audit_SUMMARY.fat&amp;DISPLAY_STRING=Display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EBITDA&amp;VAR:CHGPERIOD=NA&amp;VAR:FQLFORMULA=FMA_EVAL_EBITDA&amp;VAR:CURRENCY=NA&amp;VAR:P=NA&amp;VAR:V=10.8","86304&amp;VAR:null=.html"}</definedName>
    <definedName name="_53__FDSAUDITLINK__" hidden="1">{"fdsup://directions/FAT%20Viewer?VAR:PED=LTM&amp;VAR:AUDIT_MODE=SUMMARY&amp;VAR:PERIOD=FIXED&amp;VAR:AUDIT_ID=00000117&amp;VAR:DATE=20091026&amp;action=UPDATE&amp;creator=factset&amp;DOC_NAME=FAT:FMA_audit_SUMMARY.fat&amp;DISPLAY_STRING=Display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EBITDA&amp;VAR:CHGPERIOD=NA&amp;VAR:FQLFORMULA=FMA_EVAL_EBITDA&amp;VAR:CURRENCY=NA&amp;VAR:P=NA&amp;VAR:V=10.8","86304&amp;VAR:null=.html"}</definedName>
    <definedName name="_530__FDSAUDITLINK__" localSheetId="1" hidden="1">{"fdsup://directions/FAT%20Viewer?VAR:PED=LTM&amp;VAR:AUDIT_MODE=SUMMARY&amp;VAR:PERIOD=FIXED&amp;VAR:AUDIT_ID=00000117&amp;VAR:DATE=20071204&amp;action=UPDATE&amp;creator=factset&amp;DOC_NAME=FAT:FMA_audit_SUMMARY.fat&amp;DISPLAY_STRING=Display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EBITDA&amp;VAR:CHGPERIOD=NA&amp;VAR:FQLFORMULA=FMA_EVAL_EBITDA&amp;VAR:CURRENCY=NA&amp;VAR:P=NA&amp;VAR:V=10.8","02614&amp;VAR:null=.html"}</definedName>
    <definedName name="_530__FDSAUDITLINK__" hidden="1">{"fdsup://directions/FAT%20Viewer?VAR:PED=LTM&amp;VAR:AUDIT_MODE=SUMMARY&amp;VAR:PERIOD=FIXED&amp;VAR:AUDIT_ID=00000117&amp;VAR:DATE=20071204&amp;action=UPDATE&amp;creator=factset&amp;DOC_NAME=FAT:FMA_audit_SUMMARY.fat&amp;DISPLAY_STRING=Display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EBITDA&amp;VAR:CHGPERIOD=NA&amp;VAR:FQLFORMULA=FMA_EVAL_EBITDA&amp;VAR:CURRENCY=NA&amp;VAR:P=NA&amp;VAR:V=10.8","02614&amp;VAR:null=.html"}</definedName>
    <definedName name="_531__FDSAUDITLINK__" localSheetId="1" hidden="1">{"fdsup://directions/FAT%20Viewer?VAR:PED=LTM&amp;VAR:AUDIT_MODE=SUMMARY&amp;VAR:PERIOD=FIXED&amp;VAR:AUDIT_ID=00000117&amp;VAR:DATE=20071203&amp;action=UPDATE&amp;creator=factset&amp;DOC_NAME=FAT:FMA_audit_SUMMARY.fat&amp;DISPLAY_STRING=Display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EBITDA&amp;VAR:CHGPERIOD=NA&amp;VAR:FQLFORMULA=FMA_EVAL_EBITDA&amp;VAR:CURRENCY=NA&amp;VAR:P=NA&amp;VAR:V=10.8","41510&amp;VAR:null=.html"}</definedName>
    <definedName name="_531__FDSAUDITLINK__" hidden="1">{"fdsup://directions/FAT%20Viewer?VAR:PED=LTM&amp;VAR:AUDIT_MODE=SUMMARY&amp;VAR:PERIOD=FIXED&amp;VAR:AUDIT_ID=00000117&amp;VAR:DATE=20071203&amp;action=UPDATE&amp;creator=factset&amp;DOC_NAME=FAT:FMA_audit_SUMMARY.fat&amp;DISPLAY_STRING=Display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EBITDA&amp;VAR:CHGPERIOD=NA&amp;VAR:FQLFORMULA=FMA_EVAL_EBITDA&amp;VAR:CURRENCY=NA&amp;VAR:P=NA&amp;VAR:V=10.8","41510&amp;VAR:null=.html"}</definedName>
    <definedName name="_532__FDSAUDITLINK__" localSheetId="1" hidden="1">{"fdsup://directions/FAT%20Viewer?VAR:PED=LTM&amp;VAR:AUDIT_MODE=SUMMARY&amp;VAR:PERIOD=FIXED&amp;VAR:AUDIT_ID=00000117&amp;VAR:DATE=20071130&amp;action=UPDATE&amp;creator=factset&amp;DOC_NAME=FAT:FMA_audit_SUMMARY.fat&amp;DISPLAY_STRING=Display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EBITDA&amp;VAR:CHGPERIOD=NA&amp;VAR:FQLFORMULA=FMA_EVAL_EBITDA&amp;VAR:CURRENCY=NA&amp;VAR:P=NA&amp;VAR:V=10.8","83242&amp;VAR:null=.html"}</definedName>
    <definedName name="_532__FDSAUDITLINK__" hidden="1">{"fdsup://directions/FAT%20Viewer?VAR:PED=LTM&amp;VAR:AUDIT_MODE=SUMMARY&amp;VAR:PERIOD=FIXED&amp;VAR:AUDIT_ID=00000117&amp;VAR:DATE=20071130&amp;action=UPDATE&amp;creator=factset&amp;DOC_NAME=FAT:FMA_audit_SUMMARY.fat&amp;DISPLAY_STRING=Display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EBITDA&amp;VAR:CHGPERIOD=NA&amp;VAR:FQLFORMULA=FMA_EVAL_EBITDA&amp;VAR:CURRENCY=NA&amp;VAR:P=NA&amp;VAR:V=10.8","83242&amp;VAR:null=.html"}</definedName>
    <definedName name="_533__FDSAUDITLINK__" localSheetId="1" hidden="1">{"fdsup://directions/FAT%20Viewer?VAR:PED=LTM&amp;VAR:AUDIT_MODE=SUMMARY&amp;VAR:PERIOD=FIXED&amp;VAR:AUDIT_ID=00000117&amp;VAR:DATE=20071129&amp;action=UPDATE&amp;creator=factset&amp;DOC_NAME=FAT:FMA_audit_SUMMARY.fat&amp;DISPLAY_STRING=Display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EBITDA&amp;VAR:CHGPERIOD=NA&amp;VAR:FQLFORMULA=FMA_EVAL_EBITDA&amp;VAR:CURRENCY=NA&amp;VAR:P=NA&amp;VAR:V=10.8","56360&amp;VAR:null=.html"}</definedName>
    <definedName name="_533__FDSAUDITLINK__" hidden="1">{"fdsup://directions/FAT%20Viewer?VAR:PED=LTM&amp;VAR:AUDIT_MODE=SUMMARY&amp;VAR:PERIOD=FIXED&amp;VAR:AUDIT_ID=00000117&amp;VAR:DATE=20071129&amp;action=UPDATE&amp;creator=factset&amp;DOC_NAME=FAT:FMA_audit_SUMMARY.fat&amp;DISPLAY_STRING=Display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EBITDA&amp;VAR:CHGPERIOD=NA&amp;VAR:FQLFORMULA=FMA_EVAL_EBITDA&amp;VAR:CURRENCY=NA&amp;VAR:P=NA&amp;VAR:V=10.8","56360&amp;VAR:null=.html"}</definedName>
    <definedName name="_534__FDSAUDITLINK__" localSheetId="1" hidden="1">{"fdsup://directions/FAT%20Viewer?VAR:PED=LTM&amp;VAR:AUDIT_MODE=SUMMARY&amp;VAR:PERIOD=FIXED&amp;VAR:AUDIT_ID=00000117&amp;VAR:DATE=20071128&amp;action=UPDATE&amp;creator=factset&amp;DOC_NAME=FAT:FMA_audit_SUMMARY.fat&amp;DISPLAY_STRING=Display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EBITDA&amp;VAR:CHGPERIOD=NA&amp;VAR:FQLFORMULA=FMA_EVAL_EBITDA&amp;VAR:CURRENCY=NA&amp;VAR:P=NA&amp;VAR:V=10.8","46190&amp;VAR:null=.html"}</definedName>
    <definedName name="_534__FDSAUDITLINK__" hidden="1">{"fdsup://directions/FAT%20Viewer?VAR:PED=LTM&amp;VAR:AUDIT_MODE=SUMMARY&amp;VAR:PERIOD=FIXED&amp;VAR:AUDIT_ID=00000117&amp;VAR:DATE=20071128&amp;action=UPDATE&amp;creator=factset&amp;DOC_NAME=FAT:FMA_audit_SUMMARY.fat&amp;DISPLAY_STRING=Display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EBITDA&amp;VAR:CHGPERIOD=NA&amp;VAR:FQLFORMULA=FMA_EVAL_EBITDA&amp;VAR:CURRENCY=NA&amp;VAR:P=NA&amp;VAR:V=10.8","46190&amp;VAR:null=.html"}</definedName>
    <definedName name="_535__FDSAUDITLINK__" localSheetId="1" hidden="1">{"fdsup://directions/FAT%20Viewer?VAR:PED=LTM&amp;VAR:AUDIT_MODE=SUMMARY&amp;VAR:PERIOD=FIXED&amp;VAR:AUDIT_ID=00000117&amp;VAR:DATE=20071127&amp;action=UPDATE&amp;creator=factset&amp;DOC_NAME=FAT:FMA_audit_SUMMARY.fat&amp;DISPLAY_STRING=Display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EBITDA&amp;VAR:CHGPERIOD=NA&amp;VAR:FQLFORMULA=FMA_EVAL_EBITDA&amp;VAR:CURRENCY=NA&amp;VAR:P=NA&amp;VAR:V=10.6","34584&amp;VAR:null=.html"}</definedName>
    <definedName name="_535__FDSAUDITLINK__" hidden="1">{"fdsup://directions/FAT%20Viewer?VAR:PED=LTM&amp;VAR:AUDIT_MODE=SUMMARY&amp;VAR:PERIOD=FIXED&amp;VAR:AUDIT_ID=00000117&amp;VAR:DATE=20071127&amp;action=UPDATE&amp;creator=factset&amp;DOC_NAME=FAT:FMA_audit_SUMMARY.fat&amp;DISPLAY_STRING=Display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EBITDA&amp;VAR:CHGPERIOD=NA&amp;VAR:FQLFORMULA=FMA_EVAL_EBITDA&amp;VAR:CURRENCY=NA&amp;VAR:P=NA&amp;VAR:V=10.6","34584&amp;VAR:null=.html"}</definedName>
    <definedName name="_536__FDSAUDITLINK__" localSheetId="1" hidden="1">{"fdsup://directions/FAT%20Viewer?VAR:PED=LTM&amp;VAR:AUDIT_MODE=SUMMARY&amp;VAR:PERIOD=FIXED&amp;VAR:AUDIT_ID=00000117&amp;VAR:DATE=20071126&amp;action=UPDATE&amp;creator=factset&amp;DOC_NAME=FAT:FMA_audit_SUMMARY.fat&amp;DISPLAY_STRING=Display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EBITDA&amp;VAR:CHGPERIOD=NA&amp;VAR:FQLFORMULA=FMA_EVAL_EBITDA&amp;VAR:CURRENCY=NA&amp;VAR:P=NA&amp;VAR:V=10.5","33568&amp;VAR:null=.html"}</definedName>
    <definedName name="_536__FDSAUDITLINK__" hidden="1">{"fdsup://directions/FAT%20Viewer?VAR:PED=LTM&amp;VAR:AUDIT_MODE=SUMMARY&amp;VAR:PERIOD=FIXED&amp;VAR:AUDIT_ID=00000117&amp;VAR:DATE=20071126&amp;action=UPDATE&amp;creator=factset&amp;DOC_NAME=FAT:FMA_audit_SUMMARY.fat&amp;DISPLAY_STRING=Display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EBITDA&amp;VAR:CHGPERIOD=NA&amp;VAR:FQLFORMULA=FMA_EVAL_EBITDA&amp;VAR:CURRENCY=NA&amp;VAR:P=NA&amp;VAR:V=10.5","33568&amp;VAR:null=.html"}</definedName>
    <definedName name="_537__FDSAUDITLINK__" localSheetId="1" hidden="1">{"fdsup://directions/FAT%20Viewer?VAR:PED=LTM&amp;VAR:AUDIT_MODE=SUMMARY&amp;VAR:PERIOD=FIXED&amp;VAR:AUDIT_ID=00000117&amp;VAR:DATE=20071123&amp;action=UPDATE&amp;creator=factset&amp;DOC_NAME=FAT:FMA_audit_SUMMARY.fat&amp;DISPLAY_STRING=Display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EBITDA&amp;VAR:CHGPERIOD=NA&amp;VAR:FQLFORMULA=FMA_EVAL_EBITDA&amp;VAR:CURRENCY=NA&amp;VAR:P=NA&amp;VAR:V=10.7","01529&amp;VAR:null=.html"}</definedName>
    <definedName name="_537__FDSAUDITLINK__" hidden="1">{"fdsup://directions/FAT%20Viewer?VAR:PED=LTM&amp;VAR:AUDIT_MODE=SUMMARY&amp;VAR:PERIOD=FIXED&amp;VAR:AUDIT_ID=00000117&amp;VAR:DATE=20071123&amp;action=UPDATE&amp;creator=factset&amp;DOC_NAME=FAT:FMA_audit_SUMMARY.fat&amp;DISPLAY_STRING=Display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EBITDA&amp;VAR:CHGPERIOD=NA&amp;VAR:FQLFORMULA=FMA_EVAL_EBITDA&amp;VAR:CURRENCY=NA&amp;VAR:P=NA&amp;VAR:V=10.7","01529&amp;VAR:null=.html"}</definedName>
    <definedName name="_538__FDSAUDITLINK__" localSheetId="1" hidden="1">{"fdsup://directions/FAT%20Viewer?VAR:PED=LTM&amp;VAR:AUDIT_MODE=SUMMARY&amp;VAR:PERIOD=FIXED&amp;VAR:AUDIT_ID=00000117&amp;VAR:DATE=20071121&amp;action=UPDATE&amp;creator=factset&amp;DOC_NAME=FAT:FMA_audit_SUMMARY.fat&amp;DISPLAY_STRING=Display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EBITDA&amp;VAR:CHGPERIOD=NA&amp;VAR:FQLFORMULA=FMA_EVAL_EBITDA&amp;VAR:CURRENCY=NA&amp;VAR:P=NA&amp;VAR:V=10.5","84219&amp;VAR:null=.html"}</definedName>
    <definedName name="_538__FDSAUDITLINK__" hidden="1">{"fdsup://directions/FAT%20Viewer?VAR:PED=LTM&amp;VAR:AUDIT_MODE=SUMMARY&amp;VAR:PERIOD=FIXED&amp;VAR:AUDIT_ID=00000117&amp;VAR:DATE=20071121&amp;action=UPDATE&amp;creator=factset&amp;DOC_NAME=FAT:FMA_audit_SUMMARY.fat&amp;DISPLAY_STRING=Display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EBITDA&amp;VAR:CHGPERIOD=NA&amp;VAR:FQLFORMULA=FMA_EVAL_EBITDA&amp;VAR:CURRENCY=NA&amp;VAR:P=NA&amp;VAR:V=10.5","84219&amp;VAR:null=.html"}</definedName>
    <definedName name="_539__FDSAUDITLINK__" localSheetId="1" hidden="1">{"fdsup://directions/FAT%20Viewer?VAR:PED=LTM&amp;VAR:AUDIT_MODE=SUMMARY&amp;VAR:PERIOD=FIXED&amp;VAR:AUDIT_ID=00000117&amp;VAR:DATE=20071120&amp;action=UPDATE&amp;creator=factset&amp;DOC_NAME=FAT:FMA_audit_SUMMARY.fat&amp;DISPLAY_STRING=Display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EBITDA&amp;VAR:CHGPERIOD=NA&amp;VAR:FQLFORMULA=FMA_EVAL_EBITDA&amp;VAR:CURRENCY=NA&amp;VAR:P=NA&amp;VAR:V=10.7","04404&amp;VAR:null=.html"}</definedName>
    <definedName name="_539__FDSAUDITLINK__" hidden="1">{"fdsup://directions/FAT%20Viewer?VAR:PED=LTM&amp;VAR:AUDIT_MODE=SUMMARY&amp;VAR:PERIOD=FIXED&amp;VAR:AUDIT_ID=00000117&amp;VAR:DATE=20071120&amp;action=UPDATE&amp;creator=factset&amp;DOC_NAME=FAT:FMA_audit_SUMMARY.fat&amp;DISPLAY_STRING=Display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EBITDA&amp;VAR:CHGPERIOD=NA&amp;VAR:FQLFORMULA=FMA_EVAL_EBITDA&amp;VAR:CURRENCY=NA&amp;VAR:P=NA&amp;VAR:V=10.7","04404&amp;VAR:null=.html"}</definedName>
    <definedName name="_54__FDSAUDITLINK__" localSheetId="1" hidden="1">{"fdsup://directions/FAT%20Viewer?VAR:PED=LTM&amp;VAR:AUDIT_MODE=SUMMARY&amp;VAR:PERIOD=FIXED&amp;VAR:AUDIT_ID=00000117&amp;VAR:DATE=20091023&amp;action=UPDATE&amp;creator=factset&amp;DOC_NAME=FAT:FMA_audit_SUMMARY.fat&amp;DISPLAY_STRING=Display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EBITDA&amp;VAR:CHGPERIOD=NA&amp;VAR:FQLFORMULA=FMA_EVAL_EBITDA&amp;VAR:CURRENCY=NA&amp;VAR:P=NA&amp;VAR:V=10.9","59265&amp;VAR:null=.html"}</definedName>
    <definedName name="_54__FDSAUDITLINK__" hidden="1">{"fdsup://directions/FAT%20Viewer?VAR:PED=LTM&amp;VAR:AUDIT_MODE=SUMMARY&amp;VAR:PERIOD=FIXED&amp;VAR:AUDIT_ID=00000117&amp;VAR:DATE=20091023&amp;action=UPDATE&amp;creator=factset&amp;DOC_NAME=FAT:FMA_audit_SUMMARY.fat&amp;DISPLAY_STRING=Display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EBITDA&amp;VAR:CHGPERIOD=NA&amp;VAR:FQLFORMULA=FMA_EVAL_EBITDA&amp;VAR:CURRENCY=NA&amp;VAR:P=NA&amp;VAR:V=10.9","59265&amp;VAR:null=.html"}</definedName>
    <definedName name="_540__FDSAUDITLINK__" localSheetId="1" hidden="1">{"fdsup://directions/FAT%20Viewer?VAR:PED=LTM&amp;VAR:AUDIT_MODE=SUMMARY&amp;VAR:PERIOD=FIXED&amp;VAR:AUDIT_ID=00000117&amp;VAR:DATE=20071119&amp;action=UPDATE&amp;creator=factset&amp;DOC_NAME=FAT:FMA_audit_SUMMARY.fat&amp;DISPLAY_STRING=Display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EBITDA&amp;VAR:CHGPERIOD=NA&amp;VAR:FQLFORMULA=FMA_EVAL_EBITDA&amp;VAR:CURRENCY=NA&amp;VAR:P=NA&amp;VAR:V=10.6","50540&amp;VAR:null=.html"}</definedName>
    <definedName name="_540__FDSAUDITLINK__" hidden="1">{"fdsup://directions/FAT%20Viewer?VAR:PED=LTM&amp;VAR:AUDIT_MODE=SUMMARY&amp;VAR:PERIOD=FIXED&amp;VAR:AUDIT_ID=00000117&amp;VAR:DATE=20071119&amp;action=UPDATE&amp;creator=factset&amp;DOC_NAME=FAT:FMA_audit_SUMMARY.fat&amp;DISPLAY_STRING=Display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EBITDA&amp;VAR:CHGPERIOD=NA&amp;VAR:FQLFORMULA=FMA_EVAL_EBITDA&amp;VAR:CURRENCY=NA&amp;VAR:P=NA&amp;VAR:V=10.6","50540&amp;VAR:null=.html"}</definedName>
    <definedName name="_541__FDSAUDITLINK__" localSheetId="1" hidden="1">{"fdsup://directions/FAT%20Viewer?VAR:PED=LTM&amp;VAR:AUDIT_MODE=SUMMARY&amp;VAR:PERIOD=FIXED&amp;VAR:AUDIT_ID=00000117&amp;VAR:DATE=20071116&amp;action=UPDATE&amp;creator=factset&amp;DOC_NAME=FAT:FMA_audit_SUMMARY.fat&amp;DISPLAY_STRING=Display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EBITDA&amp;VAR:CHGPERIOD=NA&amp;VAR:FQLFORMULA=FMA_EVAL_EBITDA&amp;VAR:CURRENCY=NA&amp;VAR:P=NA&amp;VAR:V=10.7","78779&amp;VAR:null=.html"}</definedName>
    <definedName name="_541__FDSAUDITLINK__" hidden="1">{"fdsup://directions/FAT%20Viewer?VAR:PED=LTM&amp;VAR:AUDIT_MODE=SUMMARY&amp;VAR:PERIOD=FIXED&amp;VAR:AUDIT_ID=00000117&amp;VAR:DATE=20071116&amp;action=UPDATE&amp;creator=factset&amp;DOC_NAME=FAT:FMA_audit_SUMMARY.fat&amp;DISPLAY_STRING=Display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EBITDA&amp;VAR:CHGPERIOD=NA&amp;VAR:FQLFORMULA=FMA_EVAL_EBITDA&amp;VAR:CURRENCY=NA&amp;VAR:P=NA&amp;VAR:V=10.7","78779&amp;VAR:null=.html"}</definedName>
    <definedName name="_542__FDSAUDITLINK__" localSheetId="1" hidden="1">{"fdsup://directions/FAT%20Viewer?VAR:PED=LTM&amp;VAR:AUDIT_MODE=SUMMARY&amp;VAR:PERIOD=FIXED&amp;VAR:AUDIT_ID=00000117&amp;VAR:DATE=20071115&amp;action=UPDATE&amp;creator=factset&amp;DOC_NAME=FAT:FMA_audit_SUMMARY.fat&amp;DISPLAY_STRING=Display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EBITDA&amp;VAR:CHGPERIOD=NA&amp;VAR:FQLFORMULA=FMA_EVAL_EBITDA&amp;VAR:CURRENCY=NA&amp;VAR:P=NA&amp;VAR:V=10.7","18705&amp;VAR:null=.html"}</definedName>
    <definedName name="_542__FDSAUDITLINK__" hidden="1">{"fdsup://directions/FAT%20Viewer?VAR:PED=LTM&amp;VAR:AUDIT_MODE=SUMMARY&amp;VAR:PERIOD=FIXED&amp;VAR:AUDIT_ID=00000117&amp;VAR:DATE=20071115&amp;action=UPDATE&amp;creator=factset&amp;DOC_NAME=FAT:FMA_audit_SUMMARY.fat&amp;DISPLAY_STRING=Display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EBITDA&amp;VAR:CHGPERIOD=NA&amp;VAR:FQLFORMULA=FMA_EVAL_EBITDA&amp;VAR:CURRENCY=NA&amp;VAR:P=NA&amp;VAR:V=10.7","18705&amp;VAR:null=.html"}</definedName>
    <definedName name="_543__FDSAUDITLINK__" localSheetId="1" hidden="1">{"fdsup://directions/FAT%20Viewer?VAR:PED=LTM&amp;VAR:AUDIT_MODE=SUMMARY&amp;VAR:PERIOD=FIXED&amp;VAR:AUDIT_ID=00000117&amp;VAR:DATE=20071114&amp;action=UPDATE&amp;creator=factset&amp;DOC_NAME=FAT:FMA_audit_SUMMARY.fat&amp;DISPLAY_STRING=Display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EBITDA&amp;VAR:CHGPERIOD=NA&amp;VAR:FQLFORMULA=FMA_EVAL_EBITDA&amp;VAR:CURRENCY=NA&amp;VAR:P=NA&amp;VAR:V=10.7","97029&amp;VAR:null=.html"}</definedName>
    <definedName name="_543__FDSAUDITLINK__" hidden="1">{"fdsup://directions/FAT%20Viewer?VAR:PED=LTM&amp;VAR:AUDIT_MODE=SUMMARY&amp;VAR:PERIOD=FIXED&amp;VAR:AUDIT_ID=00000117&amp;VAR:DATE=20071114&amp;action=UPDATE&amp;creator=factset&amp;DOC_NAME=FAT:FMA_audit_SUMMARY.fat&amp;DISPLAY_STRING=Display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EBITDA&amp;VAR:CHGPERIOD=NA&amp;VAR:FQLFORMULA=FMA_EVAL_EBITDA&amp;VAR:CURRENCY=NA&amp;VAR:P=NA&amp;VAR:V=10.7","97029&amp;VAR:null=.html"}</definedName>
    <definedName name="_544__FDSAUDITLINK__" localSheetId="1" hidden="1">{"fdsup://directions/FAT%20Viewer?VAR:PED=LTM&amp;VAR:AUDIT_MODE=SUMMARY&amp;VAR:PERIOD=FIXED&amp;VAR:AUDIT_ID=00000117&amp;VAR:DATE=20071113&amp;action=UPDATE&amp;creator=factset&amp;DOC_NAME=FAT:FMA_audit_SUMMARY.fat&amp;DISPLAY_STRING=Display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EBITDA&amp;VAR:CHGPERIOD=NA&amp;VAR:FQLFORMULA=FMA_EVAL_EBITDA&amp;VAR:CURRENCY=NA&amp;VAR:P=NA&amp;VAR:V=10.8","51922&amp;VAR:null=.html"}</definedName>
    <definedName name="_544__FDSAUDITLINK__" hidden="1">{"fdsup://directions/FAT%20Viewer?VAR:PED=LTM&amp;VAR:AUDIT_MODE=SUMMARY&amp;VAR:PERIOD=FIXED&amp;VAR:AUDIT_ID=00000117&amp;VAR:DATE=20071113&amp;action=UPDATE&amp;creator=factset&amp;DOC_NAME=FAT:FMA_audit_SUMMARY.fat&amp;DISPLAY_STRING=Display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EBITDA&amp;VAR:CHGPERIOD=NA&amp;VAR:FQLFORMULA=FMA_EVAL_EBITDA&amp;VAR:CURRENCY=NA&amp;VAR:P=NA&amp;VAR:V=10.8","51922&amp;VAR:null=.html"}</definedName>
    <definedName name="_545__FDSAUDITLINK__" localSheetId="1" hidden="1">{"fdsup://directions/FAT%20Viewer?VAR:PED=LTM&amp;VAR:AUDIT_MODE=SUMMARY&amp;VAR:PERIOD=FIXED&amp;VAR:AUDIT_ID=00000117&amp;VAR:DATE=20071112&amp;action=UPDATE&amp;creator=factset&amp;DOC_NAME=FAT:FMA_audit_SUMMARY.fat&amp;DISPLAY_STRING=Display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EBITDA&amp;VAR:CHGPERIOD=NA&amp;VAR:FQLFORMULA=FMA_EVAL_EBITDA&amp;VAR:CURRENCY=NA&amp;VAR:P=NA&amp;VAR:V=10.6","34459&amp;VAR:null=.html"}</definedName>
    <definedName name="_545__FDSAUDITLINK__" hidden="1">{"fdsup://directions/FAT%20Viewer?VAR:PED=LTM&amp;VAR:AUDIT_MODE=SUMMARY&amp;VAR:PERIOD=FIXED&amp;VAR:AUDIT_ID=00000117&amp;VAR:DATE=20071112&amp;action=UPDATE&amp;creator=factset&amp;DOC_NAME=FAT:FMA_audit_SUMMARY.fat&amp;DISPLAY_STRING=Display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EBITDA&amp;VAR:CHGPERIOD=NA&amp;VAR:FQLFORMULA=FMA_EVAL_EBITDA&amp;VAR:CURRENCY=NA&amp;VAR:P=NA&amp;VAR:V=10.6","34459&amp;VAR:null=.html"}</definedName>
    <definedName name="_546__FDSAUDITLINK__" localSheetId="1" hidden="1">{"fdsup://directions/FAT%20Viewer?VAR:PED=LTM&amp;VAR:AUDIT_MODE=SUMMARY&amp;VAR:PERIOD=FIXED&amp;VAR:AUDIT_ID=00000117&amp;VAR:DATE=20071109&amp;action=UPDATE&amp;creator=factset&amp;DOC_NAME=FAT:FMA_audit_SUMMARY.fat&amp;DISPLAY_STRING=Display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EBITDA&amp;VAR:CHGPERIOD=NA&amp;VAR:FQLFORMULA=FMA_EVAL_EBITDA&amp;VAR:CURRENCY=NA&amp;VAR:P=NA&amp;VAR:V=10.9","93384&amp;VAR:null=.html"}</definedName>
    <definedName name="_546__FDSAUDITLINK__" hidden="1">{"fdsup://directions/FAT%20Viewer?VAR:PED=LTM&amp;VAR:AUDIT_MODE=SUMMARY&amp;VAR:PERIOD=FIXED&amp;VAR:AUDIT_ID=00000117&amp;VAR:DATE=20071109&amp;action=UPDATE&amp;creator=factset&amp;DOC_NAME=FAT:FMA_audit_SUMMARY.fat&amp;DISPLAY_STRING=Display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EBITDA&amp;VAR:CHGPERIOD=NA&amp;VAR:FQLFORMULA=FMA_EVAL_EBITDA&amp;VAR:CURRENCY=NA&amp;VAR:P=NA&amp;VAR:V=10.9","93384&amp;VAR:null=.html"}</definedName>
    <definedName name="_547__FDSAUDITLINK__" localSheetId="1" hidden="1">{"fdsup://directions/FAT%20Viewer?VAR:PED=LTM&amp;VAR:AUDIT_MODE=SUMMARY&amp;VAR:PERIOD=FIXED&amp;VAR:AUDIT_ID=00000117&amp;VAR:DATE=20071108&amp;action=UPDATE&amp;creator=factset&amp;DOC_NAME=FAT:FMA_audit_SUMMARY.fat&amp;DISPLAY_STRING=Display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EBITDA&amp;VAR:CHGPERIOD=NA&amp;VAR:FQLFORMULA=FMA_EVAL_EBITDA&amp;VAR:CURRENCY=NA&amp;VAR:P=NA&amp;VAR:V=11.1","43261&amp;VAR:null=.html"}</definedName>
    <definedName name="_547__FDSAUDITLINK__" hidden="1">{"fdsup://directions/FAT%20Viewer?VAR:PED=LTM&amp;VAR:AUDIT_MODE=SUMMARY&amp;VAR:PERIOD=FIXED&amp;VAR:AUDIT_ID=00000117&amp;VAR:DATE=20071108&amp;action=UPDATE&amp;creator=factset&amp;DOC_NAME=FAT:FMA_audit_SUMMARY.fat&amp;DISPLAY_STRING=Display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EBITDA&amp;VAR:CHGPERIOD=NA&amp;VAR:FQLFORMULA=FMA_EVAL_EBITDA&amp;VAR:CURRENCY=NA&amp;VAR:P=NA&amp;VAR:V=11.1","43261&amp;VAR:null=.html"}</definedName>
    <definedName name="_548__FDSAUDITLINK__" localSheetId="1" hidden="1">{"fdsup://directions/FAT%20Viewer?VAR:PED=LTM&amp;VAR:AUDIT_MODE=SUMMARY&amp;VAR:PERIOD=FIXED&amp;VAR:AUDIT_ID=00000117&amp;VAR:DATE=20071107&amp;action=UPDATE&amp;creator=factset&amp;DOC_NAME=FAT:FMA_audit_SUMMARY.fat&amp;DISPLAY_STRING=Display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EBITDA&amp;VAR:CHGPERIOD=NA&amp;VAR:FQLFORMULA=FMA_EVAL_EBITDA&amp;VAR:CURRENCY=NA&amp;VAR:P=NA&amp;VAR:V=11.1","56746&amp;VAR:null=.html"}</definedName>
    <definedName name="_548__FDSAUDITLINK__" hidden="1">{"fdsup://directions/FAT%20Viewer?VAR:PED=LTM&amp;VAR:AUDIT_MODE=SUMMARY&amp;VAR:PERIOD=FIXED&amp;VAR:AUDIT_ID=00000117&amp;VAR:DATE=20071107&amp;action=UPDATE&amp;creator=factset&amp;DOC_NAME=FAT:FMA_audit_SUMMARY.fat&amp;DISPLAY_STRING=Display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EBITDA&amp;VAR:CHGPERIOD=NA&amp;VAR:FQLFORMULA=FMA_EVAL_EBITDA&amp;VAR:CURRENCY=NA&amp;VAR:P=NA&amp;VAR:V=11.1","56746&amp;VAR:null=.html"}</definedName>
    <definedName name="_549__FDSAUDITLINK__" localSheetId="1" hidden="1">{"fdsup://directions/FAT%20Viewer?VAR:PED=LTM&amp;VAR:AUDIT_MODE=SUMMARY&amp;VAR:PERIOD=FIXED&amp;VAR:AUDIT_ID=00000117&amp;VAR:DATE=20071106&amp;action=UPDATE&amp;creator=factset&amp;DOC_NAME=FAT:FMA_audit_SUMMARY.fat&amp;DISPLAY_STRING=Display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EBITDA&amp;VAR:CHGPERIOD=NA&amp;VAR:FQLFORMULA=FMA_EVAL_EBITDA&amp;VAR:CURRENCY=NA&amp;VAR:P=NA&amp;VAR:V=11.3","83950&amp;VAR:null=.html"}</definedName>
    <definedName name="_549__FDSAUDITLINK__" hidden="1">{"fdsup://directions/FAT%20Viewer?VAR:PED=LTM&amp;VAR:AUDIT_MODE=SUMMARY&amp;VAR:PERIOD=FIXED&amp;VAR:AUDIT_ID=00000117&amp;VAR:DATE=20071106&amp;action=UPDATE&amp;creator=factset&amp;DOC_NAME=FAT:FMA_audit_SUMMARY.fat&amp;DISPLAY_STRING=Display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EBITDA&amp;VAR:CHGPERIOD=NA&amp;VAR:FQLFORMULA=FMA_EVAL_EBITDA&amp;VAR:CURRENCY=NA&amp;VAR:P=NA&amp;VAR:V=11.3","83950&amp;VAR:null=.html"}</definedName>
    <definedName name="_55__FDSAUDITLINK__" localSheetId="1" hidden="1">{"fdsup://directions/FAT%20Viewer?VAR:PED=LTM&amp;VAR:AUDIT_MODE=SUMMARY&amp;VAR:PERIOD=FIXED&amp;VAR:AUDIT_ID=00000117&amp;VAR:DATE=20091022&amp;action=UPDATE&amp;creator=factset&amp;DOC_NAME=FAT:FMA_audit_SUMMARY.fat&amp;DISPLAY_STRING=Display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EBITDA&amp;VAR:CHGPERIOD=NA&amp;VAR:FQLFORMULA=FMA_EVAL_EBITDA&amp;VAR:CURRENCY=NA&amp;VAR:P=NA&amp;VAR:V=11.0","53234&amp;VAR:null=.html"}</definedName>
    <definedName name="_55__FDSAUDITLINK__" hidden="1">{"fdsup://directions/FAT%20Viewer?VAR:PED=LTM&amp;VAR:AUDIT_MODE=SUMMARY&amp;VAR:PERIOD=FIXED&amp;VAR:AUDIT_ID=00000117&amp;VAR:DATE=20091022&amp;action=UPDATE&amp;creator=factset&amp;DOC_NAME=FAT:FMA_audit_SUMMARY.fat&amp;DISPLAY_STRING=Display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EBITDA&amp;VAR:CHGPERIOD=NA&amp;VAR:FQLFORMULA=FMA_EVAL_EBITDA&amp;VAR:CURRENCY=NA&amp;VAR:P=NA&amp;VAR:V=11.0","53234&amp;VAR:null=.html"}</definedName>
    <definedName name="_550__FDSAUDITLINK__" localSheetId="1" hidden="1">{"fdsup://directions/FAT%20Viewer?VAR:PED=LTM&amp;VAR:AUDIT_MODE=SUMMARY&amp;VAR:PERIOD=FIXED&amp;VAR:AUDIT_ID=00000117&amp;VAR:DATE=20071105&amp;action=UPDATE&amp;creator=factset&amp;DOC_NAME=FAT:FMA_audit_SUMMARY.fat&amp;DISPLAY_STRING=Display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EBITDA&amp;VAR:CHGPERIOD=NA&amp;VAR:FQLFORMULA=FMA_EVAL_EBITDA&amp;VAR:CURRENCY=NA&amp;VAR:P=NA&amp;VAR:V=11.2","88057&amp;VAR:null=.html"}</definedName>
    <definedName name="_550__FDSAUDITLINK__" hidden="1">{"fdsup://directions/FAT%20Viewer?VAR:PED=LTM&amp;VAR:AUDIT_MODE=SUMMARY&amp;VAR:PERIOD=FIXED&amp;VAR:AUDIT_ID=00000117&amp;VAR:DATE=20071105&amp;action=UPDATE&amp;creator=factset&amp;DOC_NAME=FAT:FMA_audit_SUMMARY.fat&amp;DISPLAY_STRING=Display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EBITDA&amp;VAR:CHGPERIOD=NA&amp;VAR:FQLFORMULA=FMA_EVAL_EBITDA&amp;VAR:CURRENCY=NA&amp;VAR:P=NA&amp;VAR:V=11.2","88057&amp;VAR:null=.html"}</definedName>
    <definedName name="_551__FDSAUDITLINK__" localSheetId="1" hidden="1">{"fdsup://directions/FAT%20Viewer?VAR:PED=LTM&amp;VAR:AUDIT_MODE=SUMMARY&amp;VAR:PERIOD=FIXED&amp;VAR:AUDIT_ID=00000117&amp;VAR:DATE=20071102&amp;action=UPDATE&amp;creator=factset&amp;DOC_NAME=FAT:FMA_audit_SUMMARY.fat&amp;DISPLAY_STRING=Display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EBITDA&amp;VAR:CHGPERIOD=NA&amp;VAR:FQLFORMULA=FMA_EVAL_EBITDA&amp;VAR:CURRENCY=NA&amp;VAR:P=NA&amp;VAR:V=11.3","26247&amp;VAR:null=.html"}</definedName>
    <definedName name="_551__FDSAUDITLINK__" hidden="1">{"fdsup://directions/FAT%20Viewer?VAR:PED=LTM&amp;VAR:AUDIT_MODE=SUMMARY&amp;VAR:PERIOD=FIXED&amp;VAR:AUDIT_ID=00000117&amp;VAR:DATE=20071102&amp;action=UPDATE&amp;creator=factset&amp;DOC_NAME=FAT:FMA_audit_SUMMARY.fat&amp;DISPLAY_STRING=Display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EBITDA&amp;VAR:CHGPERIOD=NA&amp;VAR:FQLFORMULA=FMA_EVAL_EBITDA&amp;VAR:CURRENCY=NA&amp;VAR:P=NA&amp;VAR:V=11.3","26247&amp;VAR:null=.html"}</definedName>
    <definedName name="_552__FDSAUDITLINK__" localSheetId="1" hidden="1">{"fdsup://directions/FAT%20Viewer?VAR:PED=LTM&amp;VAR:AUDIT_MODE=SUMMARY&amp;VAR:PERIOD=FIXED&amp;VAR:AUDIT_ID=00000117&amp;VAR:DATE=20071101&amp;action=UPDATE&amp;creator=factset&amp;DOC_NAME=FAT:FMA_audit_SUMMARY.fat&amp;DISPLAY_STRING=Display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EBITDA&amp;VAR:CHGPERIOD=NA&amp;VAR:FQLFORMULA=FMA_EVAL_EBITDA&amp;VAR:CURRENCY=NA&amp;VAR:P=NA&amp;VAR:V=11.3","01831&amp;VAR:null=.html"}</definedName>
    <definedName name="_552__FDSAUDITLINK__" hidden="1">{"fdsup://directions/FAT%20Viewer?VAR:PED=LTM&amp;VAR:AUDIT_MODE=SUMMARY&amp;VAR:PERIOD=FIXED&amp;VAR:AUDIT_ID=00000117&amp;VAR:DATE=20071101&amp;action=UPDATE&amp;creator=factset&amp;DOC_NAME=FAT:FMA_audit_SUMMARY.fat&amp;DISPLAY_STRING=Display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EBITDA&amp;VAR:CHGPERIOD=NA&amp;VAR:FQLFORMULA=FMA_EVAL_EBITDA&amp;VAR:CURRENCY=NA&amp;VAR:P=NA&amp;VAR:V=11.3","01831&amp;VAR:null=.html"}</definedName>
    <definedName name="_553__FDSAUDITLINK__" localSheetId="1" hidden="1">{"fdsup://directions/FAT%20Viewer?VAR:PED=LTM&amp;VAR:AUDIT_MODE=SUMMARY&amp;VAR:PERIOD=FIXED&amp;VAR:AUDIT_ID=00000117&amp;VAR:DATE=20071031&amp;action=UPDATE&amp;creator=factset&amp;DOC_NAME=FAT:FMA_audit_SUMMARY.fat&amp;DISPLAY_STRING=Display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EBITDA&amp;VAR:CHGPERIOD=NA&amp;VAR:FQLFORMULA=FMA_EVAL_EBITDA&amp;VAR:CURRENCY=NA&amp;VAR:P=NA&amp;VAR:V=11.5","06212&amp;VAR:null=.html"}</definedName>
    <definedName name="_553__FDSAUDITLINK__" hidden="1">{"fdsup://directions/FAT%20Viewer?VAR:PED=LTM&amp;VAR:AUDIT_MODE=SUMMARY&amp;VAR:PERIOD=FIXED&amp;VAR:AUDIT_ID=00000117&amp;VAR:DATE=20071031&amp;action=UPDATE&amp;creator=factset&amp;DOC_NAME=FAT:FMA_audit_SUMMARY.fat&amp;DISPLAY_STRING=Display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EBITDA&amp;VAR:CHGPERIOD=NA&amp;VAR:FQLFORMULA=FMA_EVAL_EBITDA&amp;VAR:CURRENCY=NA&amp;VAR:P=NA&amp;VAR:V=11.5","06212&amp;VAR:null=.html"}</definedName>
    <definedName name="_554__FDSAUDITLINK__" localSheetId="1" hidden="1">{"fdsup://directions/FAT%20Viewer?VAR:PED=LTM&amp;VAR:AUDIT_MODE=SUMMARY&amp;VAR:PERIOD=FIXED&amp;VAR:AUDIT_ID=00000117&amp;VAR:DATE=20071030&amp;action=UPDATE&amp;creator=factset&amp;DOC_NAME=FAT:FMA_audit_SUMMARY.fat&amp;DISPLAY_STRING=Display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EBITDA&amp;VAR:CHGPERIOD=NA&amp;VAR:FQLFORMULA=FMA_EVAL_EBITDA&amp;VAR:CURRENCY=NA&amp;VAR:P=NA&amp;VAR:V=11.3","84159&amp;VAR:null=.html"}</definedName>
    <definedName name="_554__FDSAUDITLINK__" hidden="1">{"fdsup://directions/FAT%20Viewer?VAR:PED=LTM&amp;VAR:AUDIT_MODE=SUMMARY&amp;VAR:PERIOD=FIXED&amp;VAR:AUDIT_ID=00000117&amp;VAR:DATE=20071030&amp;action=UPDATE&amp;creator=factset&amp;DOC_NAME=FAT:FMA_audit_SUMMARY.fat&amp;DISPLAY_STRING=Display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EBITDA&amp;VAR:CHGPERIOD=NA&amp;VAR:FQLFORMULA=FMA_EVAL_EBITDA&amp;VAR:CURRENCY=NA&amp;VAR:P=NA&amp;VAR:V=11.3","84159&amp;VAR:null=.html"}</definedName>
    <definedName name="_555__FDSAUDITLINK__" localSheetId="1" hidden="1">{"fdsup://directions/FAT%20Viewer?VAR:PED=LTM&amp;VAR:AUDIT_MODE=SUMMARY&amp;VAR:PERIOD=FIXED&amp;VAR:AUDIT_ID=00000117&amp;VAR:DATE=20071029&amp;action=UPDATE&amp;creator=factset&amp;DOC_NAME=FAT:FMA_audit_SUMMARY.fat&amp;DISPLAY_STRING=Display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EBITDA&amp;VAR:CHGPERIOD=NA&amp;VAR:FQLFORMULA=FMA_EVAL_EBITDA&amp;VAR:CURRENCY=NA&amp;VAR:P=NA&amp;VAR:V=11.4","39840&amp;VAR:null=.html"}</definedName>
    <definedName name="_555__FDSAUDITLINK__" hidden="1">{"fdsup://directions/FAT%20Viewer?VAR:PED=LTM&amp;VAR:AUDIT_MODE=SUMMARY&amp;VAR:PERIOD=FIXED&amp;VAR:AUDIT_ID=00000117&amp;VAR:DATE=20071029&amp;action=UPDATE&amp;creator=factset&amp;DOC_NAME=FAT:FMA_audit_SUMMARY.fat&amp;DISPLAY_STRING=Display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EBITDA&amp;VAR:CHGPERIOD=NA&amp;VAR:FQLFORMULA=FMA_EVAL_EBITDA&amp;VAR:CURRENCY=NA&amp;VAR:P=NA&amp;VAR:V=11.4","39840&amp;VAR:null=.html"}</definedName>
    <definedName name="_556__FDSAUDITLINK__" localSheetId="1" hidden="1">{"fdsup://directions/FAT%20Viewer?VAR:PED=LTM&amp;VAR:AUDIT_MODE=SUMMARY&amp;VAR:PERIOD=FIXED&amp;VAR:AUDIT_ID=00000117&amp;VAR:DATE=20071026&amp;action=UPDATE&amp;creator=factset&amp;DOC_NAME=FAT:FMA_audit_SUMMARY.fat&amp;DISPLAY_STRING=Display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EBITDA&amp;VAR:CHGPERIOD=NA&amp;VAR:FQLFORMULA=FMA_EVAL_EBITDA&amp;VAR:CURRENCY=NA&amp;VAR:P=NA&amp;VAR:V=11.3","92878&amp;VAR:null=.html"}</definedName>
    <definedName name="_556__FDSAUDITLINK__" hidden="1">{"fdsup://directions/FAT%20Viewer?VAR:PED=LTM&amp;VAR:AUDIT_MODE=SUMMARY&amp;VAR:PERIOD=FIXED&amp;VAR:AUDIT_ID=00000117&amp;VAR:DATE=20071026&amp;action=UPDATE&amp;creator=factset&amp;DOC_NAME=FAT:FMA_audit_SUMMARY.fat&amp;DISPLAY_STRING=Display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EBITDA&amp;VAR:CHGPERIOD=NA&amp;VAR:FQLFORMULA=FMA_EVAL_EBITDA&amp;VAR:CURRENCY=NA&amp;VAR:P=NA&amp;VAR:V=11.3","92878&amp;VAR:null=.html"}</definedName>
    <definedName name="_557__FDSAUDITLINK__" localSheetId="1" hidden="1">{"fdsup://directions/FAT%20Viewer?VAR:PED=LTM&amp;VAR:AUDIT_MODE=SUMMARY&amp;VAR:PERIOD=FIXED&amp;VAR:AUDIT_ID=00000117&amp;VAR:DATE=20071025&amp;action=UPDATE&amp;creator=factset&amp;DOC_NAME=FAT:FMA_audit_SUMMARY.fat&amp;DISPLAY_STRING=Display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EBITDA&amp;VAR:CHGPERIOD=NA&amp;VAR:FQLFORMULA=FMA_EVAL_EBITDA&amp;VAR:CURRENCY=NA&amp;VAR:P=NA&amp;VAR:V=11.2","84047&amp;VAR:null=.html"}</definedName>
    <definedName name="_557__FDSAUDITLINK__" hidden="1">{"fdsup://directions/FAT%20Viewer?VAR:PED=LTM&amp;VAR:AUDIT_MODE=SUMMARY&amp;VAR:PERIOD=FIXED&amp;VAR:AUDIT_ID=00000117&amp;VAR:DATE=20071025&amp;action=UPDATE&amp;creator=factset&amp;DOC_NAME=FAT:FMA_audit_SUMMARY.fat&amp;DISPLAY_STRING=Display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EBITDA&amp;VAR:CHGPERIOD=NA&amp;VAR:FQLFORMULA=FMA_EVAL_EBITDA&amp;VAR:CURRENCY=NA&amp;VAR:P=NA&amp;VAR:V=11.2","84047&amp;VAR:null=.html"}</definedName>
    <definedName name="_558__FDSAUDITLINK__" localSheetId="1" hidden="1">{"fdsup://directions/FAT%20Viewer?VAR:PED=LTM&amp;VAR:AUDIT_MODE=SUMMARY&amp;VAR:PERIOD=FIXED&amp;VAR:AUDIT_ID=00000117&amp;VAR:DATE=20071024&amp;action=UPDATE&amp;creator=factset&amp;DOC_NAME=FAT:FMA_audit_SUMMARY.fat&amp;DISPLAY_STRING=Display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EBITDA&amp;VAR:CHGPERIOD=NA&amp;VAR:FQLFORMULA=FMA_EVAL_EBITDA&amp;VAR:CURRENCY=NA&amp;VAR:P=NA&amp;VAR:V=11.2","81085&amp;VAR:null=.html"}</definedName>
    <definedName name="_558__FDSAUDITLINK__" hidden="1">{"fdsup://directions/FAT%20Viewer?VAR:PED=LTM&amp;VAR:AUDIT_MODE=SUMMARY&amp;VAR:PERIOD=FIXED&amp;VAR:AUDIT_ID=00000117&amp;VAR:DATE=20071024&amp;action=UPDATE&amp;creator=factset&amp;DOC_NAME=FAT:FMA_audit_SUMMARY.fat&amp;DISPLAY_STRING=Display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EBITDA&amp;VAR:CHGPERIOD=NA&amp;VAR:FQLFORMULA=FMA_EVAL_EBITDA&amp;VAR:CURRENCY=NA&amp;VAR:P=NA&amp;VAR:V=11.2","81085&amp;VAR:null=.html"}</definedName>
    <definedName name="_559__FDSAUDITLINK__" localSheetId="1" hidden="1">{"fdsup://directions/FAT%20Viewer?VAR:PED=LTM&amp;VAR:AUDIT_MODE=SUMMARY&amp;VAR:PERIOD=FIXED&amp;VAR:AUDIT_ID=00000117&amp;VAR:DATE=20071023&amp;action=UPDATE&amp;creator=factset&amp;DOC_NAME=FAT:FMA_audit_SUMMARY.fat&amp;DISPLAY_STRING=Display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EBITDA&amp;VAR:CHGPERIOD=NA&amp;VAR:FQLFORMULA=FMA_EVAL_EBITDA&amp;VAR:CURRENCY=NA&amp;VAR:P=NA&amp;VAR:V=11.2","91278&amp;VAR:null=.html"}</definedName>
    <definedName name="_559__FDSAUDITLINK__" hidden="1">{"fdsup://directions/FAT%20Viewer?VAR:PED=LTM&amp;VAR:AUDIT_MODE=SUMMARY&amp;VAR:PERIOD=FIXED&amp;VAR:AUDIT_ID=00000117&amp;VAR:DATE=20071023&amp;action=UPDATE&amp;creator=factset&amp;DOC_NAME=FAT:FMA_audit_SUMMARY.fat&amp;DISPLAY_STRING=Display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EBITDA&amp;VAR:CHGPERIOD=NA&amp;VAR:FQLFORMULA=FMA_EVAL_EBITDA&amp;VAR:CURRENCY=NA&amp;VAR:P=NA&amp;VAR:V=11.2","91278&amp;VAR:null=.html"}</definedName>
    <definedName name="_56__FDSAUDITLINK__" localSheetId="1" hidden="1">{"fdsup://directions/FAT%20Viewer?VAR:PED=LTM&amp;VAR:AUDIT_MODE=SUMMARY&amp;VAR:PERIOD=FIXED&amp;VAR:AUDIT_ID=00000117&amp;VAR:DATE=20091021&amp;action=UPDATE&amp;creator=factset&amp;DOC_NAME=FAT:FMA_audit_SUMMARY.fat&amp;DISPLAY_STRING=Display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EBITDA&amp;VAR:CHGPERIOD=NA&amp;VAR:FQLFORMULA=FMA_EVAL_EBITDA&amp;VAR:CURRENCY=NA&amp;VAR:P=NA&amp;VAR:V=10.9","85125&amp;VAR:null=.html"}</definedName>
    <definedName name="_56__FDSAUDITLINK__" hidden="1">{"fdsup://directions/FAT%20Viewer?VAR:PED=LTM&amp;VAR:AUDIT_MODE=SUMMARY&amp;VAR:PERIOD=FIXED&amp;VAR:AUDIT_ID=00000117&amp;VAR:DATE=20091021&amp;action=UPDATE&amp;creator=factset&amp;DOC_NAME=FAT:FMA_audit_SUMMARY.fat&amp;DISPLAY_STRING=Display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EBITDA&amp;VAR:CHGPERIOD=NA&amp;VAR:FQLFORMULA=FMA_EVAL_EBITDA&amp;VAR:CURRENCY=NA&amp;VAR:P=NA&amp;VAR:V=10.9","85125&amp;VAR:null=.html"}</definedName>
    <definedName name="_560__FDSAUDITLINK__" localSheetId="1" hidden="1">{"fdsup://directions/FAT%20Viewer?VAR:PED=LTM&amp;VAR:AUDIT_MODE=SUMMARY&amp;VAR:PERIOD=FIXED&amp;VAR:AUDIT_ID=00000117&amp;VAR:DATE=20071022&amp;action=UPDATE&amp;creator=factset&amp;DOC_NAME=FAT:FMA_audit_SUMMARY.fat&amp;DISPLAY_STRING=Display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EBITDA&amp;VAR:CHGPERIOD=NA&amp;VAR:FQLFORMULA=FMA_EVAL_EBITDA&amp;VAR:CURRENCY=NA&amp;VAR:P=NA&amp;VAR:V=11.2","00993&amp;VAR:null=.html"}</definedName>
    <definedName name="_560__FDSAUDITLINK__" hidden="1">{"fdsup://directions/FAT%20Viewer?VAR:PED=LTM&amp;VAR:AUDIT_MODE=SUMMARY&amp;VAR:PERIOD=FIXED&amp;VAR:AUDIT_ID=00000117&amp;VAR:DATE=20071022&amp;action=UPDATE&amp;creator=factset&amp;DOC_NAME=FAT:FMA_audit_SUMMARY.fat&amp;DISPLAY_STRING=Display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EBITDA&amp;VAR:CHGPERIOD=NA&amp;VAR:FQLFORMULA=FMA_EVAL_EBITDA&amp;VAR:CURRENCY=NA&amp;VAR:P=NA&amp;VAR:V=11.2","00993&amp;VAR:null=.html"}</definedName>
    <definedName name="_561__FDSAUDITLINK__" localSheetId="1" hidden="1">{"fdsup://directions/FAT%20Viewer?VAR:PED=LTM&amp;VAR:AUDIT_MODE=SUMMARY&amp;VAR:PERIOD=FIXED&amp;VAR:AUDIT_ID=00000117&amp;VAR:DATE=20071019&amp;action=UPDATE&amp;creator=factset&amp;DOC_NAME=FAT:FMA_audit_SUMMARY.fat&amp;DISPLAY_STRING=Display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EBITDA&amp;VAR:CHGPERIOD=NA&amp;VAR:FQLFORMULA=FMA_EVAL_EBITDA&amp;VAR:CURRENCY=NA&amp;VAR:P=NA&amp;VAR:V=11.1","67662&amp;VAR:null=.html"}</definedName>
    <definedName name="_561__FDSAUDITLINK__" hidden="1">{"fdsup://directions/FAT%20Viewer?VAR:PED=LTM&amp;VAR:AUDIT_MODE=SUMMARY&amp;VAR:PERIOD=FIXED&amp;VAR:AUDIT_ID=00000117&amp;VAR:DATE=20071019&amp;action=UPDATE&amp;creator=factset&amp;DOC_NAME=FAT:FMA_audit_SUMMARY.fat&amp;DISPLAY_STRING=Display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EBITDA&amp;VAR:CHGPERIOD=NA&amp;VAR:FQLFORMULA=FMA_EVAL_EBITDA&amp;VAR:CURRENCY=NA&amp;VAR:P=NA&amp;VAR:V=11.1","67662&amp;VAR:null=.html"}</definedName>
    <definedName name="_562__FDSAUDITLINK__" localSheetId="1" hidden="1">{"fdsup://directions/FAT%20Viewer?VAR:PED=LTM&amp;VAR:AUDIT_MODE=SUMMARY&amp;VAR:PERIOD=FIXED&amp;VAR:AUDIT_ID=00000117&amp;VAR:DATE=20071018&amp;action=UPDATE&amp;creator=factset&amp;DOC_NAME=FAT:FMA_audit_SUMMARY.fat&amp;DISPLAY_STRING=Display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EBITDA&amp;VAR:CHGPERIOD=NA&amp;VAR:FQLFORMULA=FMA_EVAL_EBITDA&amp;VAR:CURRENCY=NA&amp;VAR:P=NA&amp;VAR:V=11.3","92755&amp;VAR:null=.html"}</definedName>
    <definedName name="_562__FDSAUDITLINK__" hidden="1">{"fdsup://directions/FAT%20Viewer?VAR:PED=LTM&amp;VAR:AUDIT_MODE=SUMMARY&amp;VAR:PERIOD=FIXED&amp;VAR:AUDIT_ID=00000117&amp;VAR:DATE=20071018&amp;action=UPDATE&amp;creator=factset&amp;DOC_NAME=FAT:FMA_audit_SUMMARY.fat&amp;DISPLAY_STRING=Display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EBITDA&amp;VAR:CHGPERIOD=NA&amp;VAR:FQLFORMULA=FMA_EVAL_EBITDA&amp;VAR:CURRENCY=NA&amp;VAR:P=NA&amp;VAR:V=11.3","92755&amp;VAR:null=.html"}</definedName>
    <definedName name="_563__FDSAUDITLINK__" localSheetId="1" hidden="1">{"fdsup://directions/FAT%20Viewer?VAR:PED=LTM&amp;VAR:AUDIT_MODE=SUMMARY&amp;VAR:PERIOD=FIXED&amp;VAR:AUDIT_ID=00000117&amp;VAR:DATE=20071017&amp;action=UPDATE&amp;creator=factset&amp;DOC_NAME=FAT:FMA_audit_SUMMARY.fat&amp;DISPLAY_STRING=Display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EBITDA&amp;VAR:CHGPERIOD=NA&amp;VAR:FQLFORMULA=FMA_EVAL_EBITDA&amp;VAR:CURRENCY=NA&amp;VAR:P=NA&amp;VAR:V=11.3","83672&amp;VAR:null=.html"}</definedName>
    <definedName name="_563__FDSAUDITLINK__" hidden="1">{"fdsup://directions/FAT%20Viewer?VAR:PED=LTM&amp;VAR:AUDIT_MODE=SUMMARY&amp;VAR:PERIOD=FIXED&amp;VAR:AUDIT_ID=00000117&amp;VAR:DATE=20071017&amp;action=UPDATE&amp;creator=factset&amp;DOC_NAME=FAT:FMA_audit_SUMMARY.fat&amp;DISPLAY_STRING=Display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EBITDA&amp;VAR:CHGPERIOD=NA&amp;VAR:FQLFORMULA=FMA_EVAL_EBITDA&amp;VAR:CURRENCY=NA&amp;VAR:P=NA&amp;VAR:V=11.3","83672&amp;VAR:null=.html"}</definedName>
    <definedName name="_564__FDSAUDITLINK__" localSheetId="1" hidden="1">{"fdsup://directions/FAT%20Viewer?VAR:PED=LTM&amp;VAR:AUDIT_MODE=SUMMARY&amp;VAR:PERIOD=FIXED&amp;VAR:AUDIT_ID=00000117&amp;VAR:DATE=20071016&amp;action=UPDATE&amp;creator=factset&amp;DOC_NAME=FAT:FMA_audit_SUMMARY.fat&amp;DISPLAY_STRING=Display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EBITDA&amp;VAR:CHGPERIOD=NA&amp;VAR:FQLFORMULA=FMA_EVAL_EBITDA&amp;VAR:CURRENCY=NA&amp;VAR:P=NA&amp;VAR:V=11.3","60446&amp;VAR:null=.html"}</definedName>
    <definedName name="_564__FDSAUDITLINK__" hidden="1">{"fdsup://directions/FAT%20Viewer?VAR:PED=LTM&amp;VAR:AUDIT_MODE=SUMMARY&amp;VAR:PERIOD=FIXED&amp;VAR:AUDIT_ID=00000117&amp;VAR:DATE=20071016&amp;action=UPDATE&amp;creator=factset&amp;DOC_NAME=FAT:FMA_audit_SUMMARY.fat&amp;DISPLAY_STRING=Display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EBITDA&amp;VAR:CHGPERIOD=NA&amp;VAR:FQLFORMULA=FMA_EVAL_EBITDA&amp;VAR:CURRENCY=NA&amp;VAR:P=NA&amp;VAR:V=11.3","60446&amp;VAR:null=.html"}</definedName>
    <definedName name="_565__FDSAUDITLINK__" localSheetId="1" hidden="1">{"fdsup://directions/FAT%20Viewer?VAR:PED=LTM&amp;VAR:AUDIT_MODE=SUMMARY&amp;VAR:PERIOD=FIXED&amp;VAR:AUDIT_ID=00000117&amp;VAR:DATE=20071015&amp;action=UPDATE&amp;creator=factset&amp;DOC_NAME=FAT:FMA_audit_SUMMARY.fat&amp;DISPLAY_STRING=Display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EBITDA&amp;VAR:CHGPERIOD=NA&amp;VAR:FQLFORMULA=FMA_EVAL_EBITDA&amp;VAR:CURRENCY=NA&amp;VAR:P=NA&amp;VAR:V=11.4","00538&amp;VAR:null=.html"}</definedName>
    <definedName name="_565__FDSAUDITLINK__" hidden="1">{"fdsup://directions/FAT%20Viewer?VAR:PED=LTM&amp;VAR:AUDIT_MODE=SUMMARY&amp;VAR:PERIOD=FIXED&amp;VAR:AUDIT_ID=00000117&amp;VAR:DATE=20071015&amp;action=UPDATE&amp;creator=factset&amp;DOC_NAME=FAT:FMA_audit_SUMMARY.fat&amp;DISPLAY_STRING=Display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EBITDA&amp;VAR:CHGPERIOD=NA&amp;VAR:FQLFORMULA=FMA_EVAL_EBITDA&amp;VAR:CURRENCY=NA&amp;VAR:P=NA&amp;VAR:V=11.4","00538&amp;VAR:null=.html"}</definedName>
    <definedName name="_566__FDSAUDITLINK__" localSheetId="1" hidden="1">{"fdsup://directions/FAT%20Viewer?VAR:PED=LTM&amp;VAR:AUDIT_MODE=SUMMARY&amp;VAR:PERIOD=FIXED&amp;VAR:AUDIT_ID=00000117&amp;VAR:DATE=20071012&amp;action=UPDATE&amp;creator=factset&amp;DOC_NAME=FAT:FMA_audit_SUMMARY.fat&amp;DISPLAY_STRING=Display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EBITDA&amp;VAR:CHGPERIOD=NA&amp;VAR:FQLFORMULA=FMA_EVAL_EBITDA&amp;VAR:CURRENCY=NA&amp;VAR:P=NA&amp;VAR:V=11.4","01736&amp;VAR:null=.html"}</definedName>
    <definedName name="_566__FDSAUDITLINK__" hidden="1">{"fdsup://directions/FAT%20Viewer?VAR:PED=LTM&amp;VAR:AUDIT_MODE=SUMMARY&amp;VAR:PERIOD=FIXED&amp;VAR:AUDIT_ID=00000117&amp;VAR:DATE=20071012&amp;action=UPDATE&amp;creator=factset&amp;DOC_NAME=FAT:FMA_audit_SUMMARY.fat&amp;DISPLAY_STRING=Display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EBITDA&amp;VAR:CHGPERIOD=NA&amp;VAR:FQLFORMULA=FMA_EVAL_EBITDA&amp;VAR:CURRENCY=NA&amp;VAR:P=NA&amp;VAR:V=11.4","01736&amp;VAR:null=.html"}</definedName>
    <definedName name="_567__FDSAUDITLINK__" localSheetId="1" hidden="1">{"fdsup://directions/FAT%20Viewer?VAR:PED=LTM&amp;VAR:AUDIT_MODE=SUMMARY&amp;VAR:PERIOD=FIXED&amp;VAR:AUDIT_ID=00000117&amp;VAR:DATE=20071011&amp;action=UPDATE&amp;creator=factset&amp;DOC_NAME=FAT:FMA_audit_SUMMARY.fat&amp;DISPLAY_STRING=Display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EBITDA&amp;VAR:CHGPERIOD=NA&amp;VAR:FQLFORMULA=FMA_EVAL_EBITDA&amp;VAR:CURRENCY=NA&amp;VAR:P=NA&amp;VAR:V=11.3","48364&amp;VAR:null=.html"}</definedName>
    <definedName name="_567__FDSAUDITLINK__" hidden="1">{"fdsup://directions/FAT%20Viewer?VAR:PED=LTM&amp;VAR:AUDIT_MODE=SUMMARY&amp;VAR:PERIOD=FIXED&amp;VAR:AUDIT_ID=00000117&amp;VAR:DATE=20071011&amp;action=UPDATE&amp;creator=factset&amp;DOC_NAME=FAT:FMA_audit_SUMMARY.fat&amp;DISPLAY_STRING=Display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EBITDA&amp;VAR:CHGPERIOD=NA&amp;VAR:FQLFORMULA=FMA_EVAL_EBITDA&amp;VAR:CURRENCY=NA&amp;VAR:P=NA&amp;VAR:V=11.3","48364&amp;VAR:null=.html"}</definedName>
    <definedName name="_568__FDSAUDITLINK__" localSheetId="1" hidden="1">{"fdsup://directions/FAT%20Viewer?VAR:PED=LTM&amp;VAR:AUDIT_MODE=SUMMARY&amp;VAR:PERIOD=FIXED&amp;VAR:AUDIT_ID=00000117&amp;VAR:DATE=20071010&amp;action=UPDATE&amp;creator=factset&amp;DOC_NAME=FAT:FMA_audit_SUMMARY.fat&amp;DISPLAY_STRING=Display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EBITDA&amp;VAR:CHGPERIOD=NA&amp;VAR:FQLFORMULA=FMA_EVAL_EBITDA&amp;VAR:CURRENCY=NA&amp;VAR:P=NA&amp;VAR:V=11.4","03526&amp;VAR:null=.html"}</definedName>
    <definedName name="_568__FDSAUDITLINK__" hidden="1">{"fdsup://directions/FAT%20Viewer?VAR:PED=LTM&amp;VAR:AUDIT_MODE=SUMMARY&amp;VAR:PERIOD=FIXED&amp;VAR:AUDIT_ID=00000117&amp;VAR:DATE=20071010&amp;action=UPDATE&amp;creator=factset&amp;DOC_NAME=FAT:FMA_audit_SUMMARY.fat&amp;DISPLAY_STRING=Display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EBITDA&amp;VAR:CHGPERIOD=NA&amp;VAR:FQLFORMULA=FMA_EVAL_EBITDA&amp;VAR:CURRENCY=NA&amp;VAR:P=NA&amp;VAR:V=11.4","03526&amp;VAR:null=.html"}</definedName>
    <definedName name="_569__FDSAUDITLINK__" localSheetId="1" hidden="1">{"fdsup://directions/FAT%20Viewer?VAR:PED=LTM&amp;VAR:AUDIT_MODE=SUMMARY&amp;VAR:PERIOD=FIXED&amp;VAR:AUDIT_ID=00000117&amp;VAR:DATE=20071009&amp;action=UPDATE&amp;creator=factset&amp;DOC_NAME=FAT:FMA_audit_SUMMARY.fat&amp;DISPLAY_STRING=Display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EBITDA&amp;VAR:CHGPERIOD=NA&amp;VAR:FQLFORMULA=FMA_EVAL_EBITDA&amp;VAR:CURRENCY=NA&amp;VAR:P=NA&amp;VAR:V=11.4","06488&amp;VAR:null=.html"}</definedName>
    <definedName name="_569__FDSAUDITLINK__" hidden="1">{"fdsup://directions/FAT%20Viewer?VAR:PED=LTM&amp;VAR:AUDIT_MODE=SUMMARY&amp;VAR:PERIOD=FIXED&amp;VAR:AUDIT_ID=00000117&amp;VAR:DATE=20071009&amp;action=UPDATE&amp;creator=factset&amp;DOC_NAME=FAT:FMA_audit_SUMMARY.fat&amp;DISPLAY_STRING=Display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EBITDA&amp;VAR:CHGPERIOD=NA&amp;VAR:FQLFORMULA=FMA_EVAL_EBITDA&amp;VAR:CURRENCY=NA&amp;VAR:P=NA&amp;VAR:V=11.4","06488&amp;VAR:null=.html"}</definedName>
    <definedName name="_57__FDSAUDITLINK__" localSheetId="1" hidden="1">{"fdsup://directions/FAT%20Viewer?VAR:PED=LTM&amp;VAR:AUDIT_MODE=SUMMARY&amp;VAR:PERIOD=FIXED&amp;VAR:AUDIT_ID=00000117&amp;VAR:DATE=20091020&amp;action=UPDATE&amp;creator=factset&amp;DOC_NAME=FAT:FMA_audit_SUMMARY.fat&amp;DISPLAY_STRING=Display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EBITDA&amp;VAR:CHGPERIOD=NA&amp;VAR:FQLFORMULA=FMA_EVAL_EBITDA&amp;VAR:CURRENCY=NA&amp;VAR:P=NA&amp;VAR:V=11.0","43551&amp;VAR:null=.html"}</definedName>
    <definedName name="_57__FDSAUDITLINK__" hidden="1">{"fdsup://directions/FAT%20Viewer?VAR:PED=LTM&amp;VAR:AUDIT_MODE=SUMMARY&amp;VAR:PERIOD=FIXED&amp;VAR:AUDIT_ID=00000117&amp;VAR:DATE=20091020&amp;action=UPDATE&amp;creator=factset&amp;DOC_NAME=FAT:FMA_audit_SUMMARY.fat&amp;DISPLAY_STRING=Display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EBITDA&amp;VAR:CHGPERIOD=NA&amp;VAR:FQLFORMULA=FMA_EVAL_EBITDA&amp;VAR:CURRENCY=NA&amp;VAR:P=NA&amp;VAR:V=11.0","43551&amp;VAR:null=.html"}</definedName>
    <definedName name="_570__FDSAUDITLINK__" localSheetId="1" hidden="1">{"fdsup://directions/FAT%20Viewer?VAR:PED=LTM&amp;VAR:AUDIT_MODE=SUMMARY&amp;VAR:PERIOD=FIXED&amp;VAR:AUDIT_ID=00000117&amp;VAR:DATE=20071008&amp;action=UPDATE&amp;creator=factset&amp;DOC_NAME=FAT:FMA_audit_SUMMARY.fat&amp;DISPLAY_STRING=Display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EBITDA&amp;VAR:CHGPERIOD=NA&amp;VAR:FQLFORMULA=FMA_EVAL_EBITDA&amp;VAR:CURRENCY=NA&amp;VAR:P=NA&amp;VAR:V=11.3","22746&amp;VAR:null=.html"}</definedName>
    <definedName name="_570__FDSAUDITLINK__" hidden="1">{"fdsup://directions/FAT%20Viewer?VAR:PED=LTM&amp;VAR:AUDIT_MODE=SUMMARY&amp;VAR:PERIOD=FIXED&amp;VAR:AUDIT_ID=00000117&amp;VAR:DATE=20071008&amp;action=UPDATE&amp;creator=factset&amp;DOC_NAME=FAT:FMA_audit_SUMMARY.fat&amp;DISPLAY_STRING=Display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EBITDA&amp;VAR:CHGPERIOD=NA&amp;VAR:FQLFORMULA=FMA_EVAL_EBITDA&amp;VAR:CURRENCY=NA&amp;VAR:P=NA&amp;VAR:V=11.3","22746&amp;VAR:null=.html"}</definedName>
    <definedName name="_571__FDSAUDITLINK__" localSheetId="1" hidden="1">{"fdsup://directions/FAT%20Viewer?VAR:PED=LTM&amp;VAR:AUDIT_MODE=SUMMARY&amp;VAR:PERIOD=FIXED&amp;VAR:AUDIT_ID=00000117&amp;VAR:DATE=20071005&amp;action=UPDATE&amp;creator=factset&amp;DOC_NAME=FAT:FMA_audit_SUMMARY.fat&amp;DISPLAY_STRING=Display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EBITDA&amp;VAR:CHGPERIOD=NA&amp;VAR:FQLFORMULA=FMA_EVAL_EBITDA&amp;VAR:CURRENCY=NA&amp;VAR:P=NA&amp;VAR:V=11.3","43010&amp;VAR:null=.html"}</definedName>
    <definedName name="_571__FDSAUDITLINK__" hidden="1">{"fdsup://directions/FAT%20Viewer?VAR:PED=LTM&amp;VAR:AUDIT_MODE=SUMMARY&amp;VAR:PERIOD=FIXED&amp;VAR:AUDIT_ID=00000117&amp;VAR:DATE=20071005&amp;action=UPDATE&amp;creator=factset&amp;DOC_NAME=FAT:FMA_audit_SUMMARY.fat&amp;DISPLAY_STRING=Display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EBITDA&amp;VAR:CHGPERIOD=NA&amp;VAR:FQLFORMULA=FMA_EVAL_EBITDA&amp;VAR:CURRENCY=NA&amp;VAR:P=NA&amp;VAR:V=11.3","43010&amp;VAR:null=.html"}</definedName>
    <definedName name="_572__FDSAUDITLINK__" localSheetId="1" hidden="1">{"fdsup://directions/FAT%20Viewer?VAR:PED=LTM&amp;VAR:AUDIT_MODE=SUMMARY&amp;VAR:PERIOD=FIXED&amp;VAR:AUDIT_ID=00000117&amp;VAR:DATE=20071004&amp;action=UPDATE&amp;creator=factset&amp;DOC_NAME=FAT:FMA_audit_SUMMARY.fat&amp;DISPLAY_STRING=Display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EBITDA&amp;VAR:CHGPERIOD=NA&amp;VAR:FQLFORMULA=FMA_EVAL_EBITDA&amp;VAR:CURRENCY=NA&amp;VAR:P=NA&amp;VAR:V=11.2","55820&amp;VAR:null=.html"}</definedName>
    <definedName name="_572__FDSAUDITLINK__" hidden="1">{"fdsup://directions/FAT%20Viewer?VAR:PED=LTM&amp;VAR:AUDIT_MODE=SUMMARY&amp;VAR:PERIOD=FIXED&amp;VAR:AUDIT_ID=00000117&amp;VAR:DATE=20071004&amp;action=UPDATE&amp;creator=factset&amp;DOC_NAME=FAT:FMA_audit_SUMMARY.fat&amp;DISPLAY_STRING=Display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EBITDA&amp;VAR:CHGPERIOD=NA&amp;VAR:FQLFORMULA=FMA_EVAL_EBITDA&amp;VAR:CURRENCY=NA&amp;VAR:P=NA&amp;VAR:V=11.2","55820&amp;VAR:null=.html"}</definedName>
    <definedName name="_573__FDSAUDITLINK__" localSheetId="1" hidden="1">{"fdsup://directions/FAT%20Viewer?VAR:PED=LTM&amp;VAR:AUDIT_MODE=SUMMARY&amp;VAR:PERIOD=FIXED&amp;VAR:AUDIT_ID=00000117&amp;VAR:DATE=20071003&amp;action=UPDATE&amp;creator=factset&amp;DOC_NAME=FAT:FMA_audit_SUMMARY.fat&amp;DISPLAY_STRING=Display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EBITDA&amp;VAR:CHGPERIOD=NA&amp;VAR:FQLFORMULA=FMA_EVAL_EBITDA&amp;VAR:CURRENCY=NA&amp;VAR:P=NA&amp;VAR:V=11.2","37598&amp;VAR:null=.html"}</definedName>
    <definedName name="_573__FDSAUDITLINK__" hidden="1">{"fdsup://directions/FAT%20Viewer?VAR:PED=LTM&amp;VAR:AUDIT_MODE=SUMMARY&amp;VAR:PERIOD=FIXED&amp;VAR:AUDIT_ID=00000117&amp;VAR:DATE=20071003&amp;action=UPDATE&amp;creator=factset&amp;DOC_NAME=FAT:FMA_audit_SUMMARY.fat&amp;DISPLAY_STRING=Display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EBITDA&amp;VAR:CHGPERIOD=NA&amp;VAR:FQLFORMULA=FMA_EVAL_EBITDA&amp;VAR:CURRENCY=NA&amp;VAR:P=NA&amp;VAR:V=11.2","37598&amp;VAR:null=.html"}</definedName>
    <definedName name="_574__FDSAUDITLINK__" localSheetId="1" hidden="1">{"fdsup://directions/FAT%20Viewer?VAR:PED=LTM&amp;VAR:AUDIT_MODE=SUMMARY&amp;VAR:PERIOD=FIXED&amp;VAR:AUDIT_ID=00000117&amp;VAR:DATE=20071002&amp;action=UPDATE&amp;creator=factset&amp;DOC_NAME=FAT:FMA_audit_SUMMARY.fat&amp;DISPLAY_STRING=Display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EBITDA&amp;VAR:CHGPERIOD=NA&amp;VAR:FQLFORMULA=FMA_EVAL_EBITDA&amp;VAR:CURRENCY=NA&amp;VAR:P=NA&amp;VAR:V=11.2","84987&amp;VAR:null=.html"}</definedName>
    <definedName name="_574__FDSAUDITLINK__" hidden="1">{"fdsup://directions/FAT%20Viewer?VAR:PED=LTM&amp;VAR:AUDIT_MODE=SUMMARY&amp;VAR:PERIOD=FIXED&amp;VAR:AUDIT_ID=00000117&amp;VAR:DATE=20071002&amp;action=UPDATE&amp;creator=factset&amp;DOC_NAME=FAT:FMA_audit_SUMMARY.fat&amp;DISPLAY_STRING=Display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EBITDA&amp;VAR:CHGPERIOD=NA&amp;VAR:FQLFORMULA=FMA_EVAL_EBITDA&amp;VAR:CURRENCY=NA&amp;VAR:P=NA&amp;VAR:V=11.2","84987&amp;VAR:null=.html"}</definedName>
    <definedName name="_575__FDSAUDITLINK__" localSheetId="1" hidden="1">{"fdsup://directions/FAT%20Viewer?VAR:PED=LTM&amp;VAR:AUDIT_MODE=SUMMARY&amp;VAR:PERIOD=FIXED&amp;VAR:AUDIT_ID=00000117&amp;VAR:DATE=20071001&amp;action=UPDATE&amp;creator=factset&amp;DOC_NAME=FAT:FMA_audit_SUMMARY.fat&amp;DISPLAY_STRING=Display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EBITDA&amp;VAR:CHGPERIOD=NA&amp;VAR:FQLFORMULA=FMA_EVAL_EBITDA&amp;VAR:CURRENCY=NA&amp;VAR:P=NA&amp;VAR:V=11.2","90736&amp;VAR:null=.html"}</definedName>
    <definedName name="_575__FDSAUDITLINK__" hidden="1">{"fdsup://directions/FAT%20Viewer?VAR:PED=LTM&amp;VAR:AUDIT_MODE=SUMMARY&amp;VAR:PERIOD=FIXED&amp;VAR:AUDIT_ID=00000117&amp;VAR:DATE=20071001&amp;action=UPDATE&amp;creator=factset&amp;DOC_NAME=FAT:FMA_audit_SUMMARY.fat&amp;DISPLAY_STRING=Display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EBITDA&amp;VAR:CHGPERIOD=NA&amp;VAR:FQLFORMULA=FMA_EVAL_EBITDA&amp;VAR:CURRENCY=NA&amp;VAR:P=NA&amp;VAR:V=11.2","90736&amp;VAR:null=.html"}</definedName>
    <definedName name="_576__FDSAUDITLINK__" localSheetId="1" hidden="1">{"fdsup://directions/FAT%20Viewer?VAR:PED=LTM&amp;VAR:AUDIT_MODE=SUMMARY&amp;VAR:PERIOD=FIXED&amp;VAR:AUDIT_ID=00000117&amp;VAR:DATE=20070928&amp;action=UPDATE&amp;creator=factset&amp;DOC_NAME=FAT:FMA_audit_SUMMARY.fat&amp;DISPLAY_STRING=Display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EBITDA&amp;VAR:CHGPERIOD=NA&amp;VAR:FQLFORMULA=FMA_EVAL_EBITDA&amp;VAR:CURRENCY=NA&amp;VAR:P=NA&amp;VAR:V=11.1","81863&amp;VAR:null=.html"}</definedName>
    <definedName name="_576__FDSAUDITLINK__" hidden="1">{"fdsup://directions/FAT%20Viewer?VAR:PED=LTM&amp;VAR:AUDIT_MODE=SUMMARY&amp;VAR:PERIOD=FIXED&amp;VAR:AUDIT_ID=00000117&amp;VAR:DATE=20070928&amp;action=UPDATE&amp;creator=factset&amp;DOC_NAME=FAT:FMA_audit_SUMMARY.fat&amp;DISPLAY_STRING=Display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EBITDA&amp;VAR:CHGPERIOD=NA&amp;VAR:FQLFORMULA=FMA_EVAL_EBITDA&amp;VAR:CURRENCY=NA&amp;VAR:P=NA&amp;VAR:V=11.1","81863&amp;VAR:null=.html"}</definedName>
    <definedName name="_577__FDSAUDITLINK__" localSheetId="1" hidden="1">{"fdsup://directions/FAT%20Viewer?VAR:PED=LTM&amp;VAR:AUDIT_MODE=SUMMARY&amp;VAR:PERIOD=FIXED&amp;VAR:AUDIT_ID=00000117&amp;VAR:DATE=20070927&amp;action=UPDATE&amp;creator=factset&amp;DOC_NAME=FAT:FMA_audit_SUMMARY.fat&amp;DISPLAY_STRING=Display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EBITDA&amp;VAR:CHGPERIOD=NA&amp;VAR:FQLFORMULA=FMA_EVAL_EBITDA&amp;VAR:CURRENCY=NA&amp;VAR:P=NA&amp;VAR:V=11.2","06144&amp;VAR:null=.html"}</definedName>
    <definedName name="_577__FDSAUDITLINK__" hidden="1">{"fdsup://directions/FAT%20Viewer?VAR:PED=LTM&amp;VAR:AUDIT_MODE=SUMMARY&amp;VAR:PERIOD=FIXED&amp;VAR:AUDIT_ID=00000117&amp;VAR:DATE=20070927&amp;action=UPDATE&amp;creator=factset&amp;DOC_NAME=FAT:FMA_audit_SUMMARY.fat&amp;DISPLAY_STRING=Display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EBITDA&amp;VAR:CHGPERIOD=NA&amp;VAR:FQLFORMULA=FMA_EVAL_EBITDA&amp;VAR:CURRENCY=NA&amp;VAR:P=NA&amp;VAR:V=11.2","06144&amp;VAR:null=.html"}</definedName>
    <definedName name="_578__FDSAUDITLINK__" localSheetId="1" hidden="1">{"fdsup://directions/FAT%20Viewer?VAR:PED=LTM&amp;VAR:AUDIT_MODE=SUMMARY&amp;VAR:PERIOD=FIXED&amp;VAR:AUDIT_ID=00000117&amp;VAR:DATE=20070926&amp;action=UPDATE&amp;creator=factset&amp;DOC_NAME=FAT:FMA_audit_SUMMARY.fat&amp;DISPLAY_STRING=Display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EBITDA&amp;VAR:CHGPERIOD=NA&amp;VAR:FQLFORMULA=FMA_EVAL_EBITDA&amp;VAR:CURRENCY=NA&amp;VAR:P=NA&amp;VAR:V=11.1","73042&amp;VAR:null=.html"}</definedName>
    <definedName name="_578__FDSAUDITLINK__" hidden="1">{"fdsup://directions/FAT%20Viewer?VAR:PED=LTM&amp;VAR:AUDIT_MODE=SUMMARY&amp;VAR:PERIOD=FIXED&amp;VAR:AUDIT_ID=00000117&amp;VAR:DATE=20070926&amp;action=UPDATE&amp;creator=factset&amp;DOC_NAME=FAT:FMA_audit_SUMMARY.fat&amp;DISPLAY_STRING=Display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EBITDA&amp;VAR:CHGPERIOD=NA&amp;VAR:FQLFORMULA=FMA_EVAL_EBITDA&amp;VAR:CURRENCY=NA&amp;VAR:P=NA&amp;VAR:V=11.1","73042&amp;VAR:null=.html"}</definedName>
    <definedName name="_579__FDSAUDITLINK__" localSheetId="1" hidden="1">{"fdsup://directions/FAT%20Viewer?VAR:PED=LTM&amp;VAR:AUDIT_MODE=SUMMARY&amp;VAR:PERIOD=FIXED&amp;VAR:AUDIT_ID=00000117&amp;VAR:DATE=20070925&amp;action=UPDATE&amp;creator=factset&amp;DOC_NAME=FAT:FMA_audit_SUMMARY.fat&amp;DISPLAY_STRING=Display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EBITDA&amp;VAR:CHGPERIOD=NA&amp;VAR:FQLFORMULA=FMA_EVAL_EBITDA&amp;VAR:CURRENCY=NA&amp;VAR:P=NA&amp;VAR:V=11.1","21522&amp;VAR:null=.html"}</definedName>
    <definedName name="_579__FDSAUDITLINK__" hidden="1">{"fdsup://directions/FAT%20Viewer?VAR:PED=LTM&amp;VAR:AUDIT_MODE=SUMMARY&amp;VAR:PERIOD=FIXED&amp;VAR:AUDIT_ID=00000117&amp;VAR:DATE=20070925&amp;action=UPDATE&amp;creator=factset&amp;DOC_NAME=FAT:FMA_audit_SUMMARY.fat&amp;DISPLAY_STRING=Display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EBITDA&amp;VAR:CHGPERIOD=NA&amp;VAR:FQLFORMULA=FMA_EVAL_EBITDA&amp;VAR:CURRENCY=NA&amp;VAR:P=NA&amp;VAR:V=11.1","21522&amp;VAR:null=.html"}</definedName>
    <definedName name="_58__FDSAUDITLINK__" localSheetId="1" hidden="1">{"fdsup://directions/FAT%20Viewer?WINDOW=first_popup&amp;DYN_ARGS=TRUE&amp;START_MAXIMIZED=FALSE&amp;TITLEBAR=FactSet Market Aggregates&amp;ACTION=UPDATE&amp;CREATOR=FACTSET&amp;HEIGHT=450&amp;WIDTH=500&amp;DOC_NAME=FAT:FMA_AUDIT_SUMMARY.FAT&amp;VAR:CURRENCY=USD&amp;VAR:AUDIT_ID=00000117&amp;VAR:CALC","_MODE=AGGREGATE&amp;VAR:CHGPERIOD=NA&amp;DISPLAY_STRING=audit&amp;VAR:FQLFORMULA=FMA_EPS&amp;VAR:MEASURE=EPS&amp;VAR:NULL=.HTML&amp;VAR:PED=LTM&amp;VAR:PERIOD=FIXED&amp;VAR:THRESH=-|-|-|-|-|-&amp;VAR:PCT=N&amp;VAR:V=45.158944&amp;VAR:P=1115.102681&amp;VAR:DATE=20091231"}</definedName>
    <definedName name="_58__FDSAUDITLINK__" hidden="1">{"fdsup://directions/FAT%20Viewer?WINDOW=first_popup&amp;DYN_ARGS=TRUE&amp;START_MAXIMIZED=FALSE&amp;TITLEBAR=FactSet Market Aggregates&amp;ACTION=UPDATE&amp;CREATOR=FACTSET&amp;HEIGHT=450&amp;WIDTH=500&amp;DOC_NAME=FAT:FMA_AUDIT_SUMMARY.FAT&amp;VAR:CURRENCY=USD&amp;VAR:AUDIT_ID=00000117&amp;VAR:CALC","_MODE=AGGREGATE&amp;VAR:CHGPERIOD=NA&amp;DISPLAY_STRING=audit&amp;VAR:FQLFORMULA=FMA_EPS&amp;VAR:MEASURE=EPS&amp;VAR:NULL=.HTML&amp;VAR:PED=LTM&amp;VAR:PERIOD=FIXED&amp;VAR:THRESH=-|-|-|-|-|-&amp;VAR:PCT=N&amp;VAR:V=45.158944&amp;VAR:P=1115.102681&amp;VAR:DATE=20091231"}</definedName>
    <definedName name="_580__FDSAUDITLINK__" localSheetId="1" hidden="1">{"fdsup://directions/FAT%20Viewer?VAR:PED=LTM&amp;VAR:AUDIT_MODE=SUMMARY&amp;VAR:PERIOD=FIXED&amp;VAR:AUDIT_ID=00000117&amp;VAR:DATE=20070924&amp;action=UPDATE&amp;creator=factset&amp;DOC_NAME=FAT:FMA_audit_SUMMARY.fat&amp;DISPLAY_STRING=Display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EBITDA&amp;VAR:CHGPERIOD=NA&amp;VAR:FQLFORMULA=FMA_EVAL_EBITDA&amp;VAR:CURRENCY=NA&amp;VAR:P=NA&amp;VAR:V=11.1","20294&amp;VAR:null=.html"}</definedName>
    <definedName name="_580__FDSAUDITLINK__" hidden="1">{"fdsup://directions/FAT%20Viewer?VAR:PED=LTM&amp;VAR:AUDIT_MODE=SUMMARY&amp;VAR:PERIOD=FIXED&amp;VAR:AUDIT_ID=00000117&amp;VAR:DATE=20070924&amp;action=UPDATE&amp;creator=factset&amp;DOC_NAME=FAT:FMA_audit_SUMMARY.fat&amp;DISPLAY_STRING=Display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EBITDA&amp;VAR:CHGPERIOD=NA&amp;VAR:FQLFORMULA=FMA_EVAL_EBITDA&amp;VAR:CURRENCY=NA&amp;VAR:P=NA&amp;VAR:V=11.1","20294&amp;VAR:null=.html"}</definedName>
    <definedName name="_581__FDSAUDITLINK__" localSheetId="1" hidden="1">{"fdsup://directions/FAT%20Viewer?VAR:PED=LTM&amp;VAR:AUDIT_MODE=SUMMARY&amp;VAR:PERIOD=FIXED&amp;VAR:AUDIT_ID=00000117&amp;VAR:DATE=20070921&amp;action=UPDATE&amp;creator=factset&amp;DOC_NAME=FAT:FMA_audit_SUMMARY.fat&amp;DISPLAY_STRING=Display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EBITDA&amp;VAR:CHGPERIOD=NA&amp;VAR:FQLFORMULA=FMA_EVAL_EBITDA&amp;VAR:CURRENCY=NA&amp;VAR:P=NA&amp;VAR:V=11.1","48191&amp;VAR:null=.html"}</definedName>
    <definedName name="_581__FDSAUDITLINK__" hidden="1">{"fdsup://directions/FAT%20Viewer?VAR:PED=LTM&amp;VAR:AUDIT_MODE=SUMMARY&amp;VAR:PERIOD=FIXED&amp;VAR:AUDIT_ID=00000117&amp;VAR:DATE=20070921&amp;action=UPDATE&amp;creator=factset&amp;DOC_NAME=FAT:FMA_audit_SUMMARY.fat&amp;DISPLAY_STRING=Display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EBITDA&amp;VAR:CHGPERIOD=NA&amp;VAR:FQLFORMULA=FMA_EVAL_EBITDA&amp;VAR:CURRENCY=NA&amp;VAR:P=NA&amp;VAR:V=11.1","48191&amp;VAR:null=.html"}</definedName>
    <definedName name="_582__FDSAUDITLINK__" localSheetId="1" hidden="1">{"fdsup://directions/FAT%20Viewer?VAR:PED=LTM&amp;VAR:AUDIT_MODE=SUMMARY&amp;VAR:PERIOD=FIXED&amp;VAR:AUDIT_ID=00000117&amp;VAR:DATE=20070920&amp;action=UPDATE&amp;creator=factset&amp;DOC_NAME=FAT:FMA_audit_SUMMARY.fat&amp;DISPLAY_STRING=Display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EBITDA&amp;VAR:CHGPERIOD=NA&amp;VAR:FQLFORMULA=FMA_EVAL_EBITDA&amp;VAR:CURRENCY=NA&amp;VAR:P=NA&amp;VAR:V=11.1","01115&amp;VAR:null=.html"}</definedName>
    <definedName name="_582__FDSAUDITLINK__" hidden="1">{"fdsup://directions/FAT%20Viewer?VAR:PED=LTM&amp;VAR:AUDIT_MODE=SUMMARY&amp;VAR:PERIOD=FIXED&amp;VAR:AUDIT_ID=00000117&amp;VAR:DATE=20070920&amp;action=UPDATE&amp;creator=factset&amp;DOC_NAME=FAT:FMA_audit_SUMMARY.fat&amp;DISPLAY_STRING=Display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EBITDA&amp;VAR:CHGPERIOD=NA&amp;VAR:FQLFORMULA=FMA_EVAL_EBITDA&amp;VAR:CURRENCY=NA&amp;VAR:P=NA&amp;VAR:V=11.1","01115&amp;VAR:null=.html"}</definedName>
    <definedName name="_583__FDSAUDITLINK__" localSheetId="1" hidden="1">{"fdsup://directions/FAT%20Viewer?VAR:PED=LTM&amp;VAR:AUDIT_MODE=SUMMARY&amp;VAR:PERIOD=FIXED&amp;VAR:AUDIT_ID=00000117&amp;VAR:DATE=20070919&amp;action=UPDATE&amp;creator=factset&amp;DOC_NAME=FAT:FMA_audit_SUMMARY.fat&amp;DISPLAY_STRING=Display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EBITDA&amp;VAR:CHGPERIOD=NA&amp;VAR:FQLFORMULA=FMA_EVAL_EBITDA&amp;VAR:CURRENCY=NA&amp;VAR:P=NA&amp;VAR:V=11.1","43998&amp;VAR:null=.html"}</definedName>
    <definedName name="_583__FDSAUDITLINK__" hidden="1">{"fdsup://directions/FAT%20Viewer?VAR:PED=LTM&amp;VAR:AUDIT_MODE=SUMMARY&amp;VAR:PERIOD=FIXED&amp;VAR:AUDIT_ID=00000117&amp;VAR:DATE=20070919&amp;action=UPDATE&amp;creator=factset&amp;DOC_NAME=FAT:FMA_audit_SUMMARY.fat&amp;DISPLAY_STRING=Display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EBITDA&amp;VAR:CHGPERIOD=NA&amp;VAR:FQLFORMULA=FMA_EVAL_EBITDA&amp;VAR:CURRENCY=NA&amp;VAR:P=NA&amp;VAR:V=11.1","43998&amp;VAR:null=.html"}</definedName>
    <definedName name="_584__FDSAUDITLINK__" localSheetId="1" hidden="1">{"fdsup://directions/FAT%20Viewer?VAR:PED=LTM&amp;VAR:AUDIT_MODE=SUMMARY&amp;VAR:PERIOD=FIXED&amp;VAR:AUDIT_ID=00000117&amp;VAR:DATE=20070918&amp;action=UPDATE&amp;creator=factset&amp;DOC_NAME=FAT:FMA_audit_SUMMARY.fat&amp;DISPLAY_STRING=Display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EBITDA&amp;VAR:CHGPERIOD=NA&amp;VAR:FQLFORMULA=FMA_EVAL_EBITDA&amp;VAR:CURRENCY=NA&amp;VAR:P=NA&amp;VAR:V=11.0","86878&amp;VAR:null=.html"}</definedName>
    <definedName name="_584__FDSAUDITLINK__" hidden="1">{"fdsup://directions/FAT%20Viewer?VAR:PED=LTM&amp;VAR:AUDIT_MODE=SUMMARY&amp;VAR:PERIOD=FIXED&amp;VAR:AUDIT_ID=00000117&amp;VAR:DATE=20070918&amp;action=UPDATE&amp;creator=factset&amp;DOC_NAME=FAT:FMA_audit_SUMMARY.fat&amp;DISPLAY_STRING=Display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EBITDA&amp;VAR:CHGPERIOD=NA&amp;VAR:FQLFORMULA=FMA_EVAL_EBITDA&amp;VAR:CURRENCY=NA&amp;VAR:P=NA&amp;VAR:V=11.0","86878&amp;VAR:null=.html"}</definedName>
    <definedName name="_585__FDSAUDITLINK__" localSheetId="1" hidden="1">{"fdsup://directions/FAT%20Viewer?VAR:PED=LTM&amp;VAR:AUDIT_MODE=SUMMARY&amp;VAR:PERIOD=FIXED&amp;VAR:AUDIT_ID=00000117&amp;VAR:DATE=20070917&amp;action=UPDATE&amp;creator=factset&amp;DOC_NAME=FAT:FMA_audit_SUMMARY.fat&amp;DISPLAY_STRING=Display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EBITDA&amp;VAR:CHGPERIOD=NA&amp;VAR:FQLFORMULA=FMA_EVAL_EBITDA&amp;VAR:CURRENCY=NA&amp;VAR:P=NA&amp;VAR:V=10.8","56684&amp;VAR:null=.html"}</definedName>
    <definedName name="_585__FDSAUDITLINK__" hidden="1">{"fdsup://directions/FAT%20Viewer?VAR:PED=LTM&amp;VAR:AUDIT_MODE=SUMMARY&amp;VAR:PERIOD=FIXED&amp;VAR:AUDIT_ID=00000117&amp;VAR:DATE=20070917&amp;action=UPDATE&amp;creator=factset&amp;DOC_NAME=FAT:FMA_audit_SUMMARY.fat&amp;DISPLAY_STRING=Display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EBITDA&amp;VAR:CHGPERIOD=NA&amp;VAR:FQLFORMULA=FMA_EVAL_EBITDA&amp;VAR:CURRENCY=NA&amp;VAR:P=NA&amp;VAR:V=10.8","56684&amp;VAR:null=.html"}</definedName>
    <definedName name="_586__FDSAUDITLINK__" localSheetId="1" hidden="1">{"fdsup://directions/FAT%20Viewer?VAR:PED=LTM&amp;VAR:AUDIT_MODE=SUMMARY&amp;VAR:PERIOD=FIXED&amp;VAR:AUDIT_ID=00000117&amp;VAR:DATE=20070914&amp;action=UPDATE&amp;creator=factset&amp;DOC_NAME=FAT:FMA_audit_SUMMARY.fat&amp;DISPLAY_STRING=Display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EBITDA&amp;VAR:CHGPERIOD=NA&amp;VAR:FQLFORMULA=FMA_EVAL_EBITDA&amp;VAR:CURRENCY=NA&amp;VAR:P=NA&amp;VAR:V=10.9","00639&amp;VAR:null=.html"}</definedName>
    <definedName name="_586__FDSAUDITLINK__" hidden="1">{"fdsup://directions/FAT%20Viewer?VAR:PED=LTM&amp;VAR:AUDIT_MODE=SUMMARY&amp;VAR:PERIOD=FIXED&amp;VAR:AUDIT_ID=00000117&amp;VAR:DATE=20070914&amp;action=UPDATE&amp;creator=factset&amp;DOC_NAME=FAT:FMA_audit_SUMMARY.fat&amp;DISPLAY_STRING=Display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EBITDA&amp;VAR:CHGPERIOD=NA&amp;VAR:FQLFORMULA=FMA_EVAL_EBITDA&amp;VAR:CURRENCY=NA&amp;VAR:P=NA&amp;VAR:V=10.9","00639&amp;VAR:null=.html"}</definedName>
    <definedName name="_587__FDSAUDITLINK__" localSheetId="1" hidden="1">{"fdsup://directions/FAT%20Viewer?VAR:PED=LTM&amp;VAR:AUDIT_MODE=SUMMARY&amp;VAR:PERIOD=FIXED&amp;VAR:AUDIT_ID=00000117&amp;VAR:DATE=20070913&amp;action=UPDATE&amp;creator=factset&amp;DOC_NAME=FAT:FMA_audit_SUMMARY.fat&amp;DISPLAY_STRING=Display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EBITDA&amp;VAR:CHGPERIOD=NA&amp;VAR:FQLFORMULA=FMA_EVAL_EBITDA&amp;VAR:CURRENCY=NA&amp;VAR:P=NA&amp;VAR:V=10.8","98338&amp;VAR:null=.html"}</definedName>
    <definedName name="_587__FDSAUDITLINK__" hidden="1">{"fdsup://directions/FAT%20Viewer?VAR:PED=LTM&amp;VAR:AUDIT_MODE=SUMMARY&amp;VAR:PERIOD=FIXED&amp;VAR:AUDIT_ID=00000117&amp;VAR:DATE=20070913&amp;action=UPDATE&amp;creator=factset&amp;DOC_NAME=FAT:FMA_audit_SUMMARY.fat&amp;DISPLAY_STRING=Display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EBITDA&amp;VAR:CHGPERIOD=NA&amp;VAR:FQLFORMULA=FMA_EVAL_EBITDA&amp;VAR:CURRENCY=NA&amp;VAR:P=NA&amp;VAR:V=10.8","98338&amp;VAR:null=.html"}</definedName>
    <definedName name="_588__FDSAUDITLINK__" localSheetId="1" hidden="1">{"fdsup://directions/FAT%20Viewer?VAR:PED=LTM&amp;VAR:AUDIT_MODE=SUMMARY&amp;VAR:PERIOD=FIXED&amp;VAR:AUDIT_ID=00000117&amp;VAR:DATE=20070912&amp;action=UPDATE&amp;creator=factset&amp;DOC_NAME=FAT:FMA_audit_SUMMARY.fat&amp;DISPLAY_STRING=Display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EBITDA&amp;VAR:CHGPERIOD=NA&amp;VAR:FQLFORMULA=FMA_EVAL_EBITDA&amp;VAR:CURRENCY=NA&amp;VAR:P=NA&amp;VAR:V=10.8","50678&amp;VAR:null=.html"}</definedName>
    <definedName name="_588__FDSAUDITLINK__" hidden="1">{"fdsup://directions/FAT%20Viewer?VAR:PED=LTM&amp;VAR:AUDIT_MODE=SUMMARY&amp;VAR:PERIOD=FIXED&amp;VAR:AUDIT_ID=00000117&amp;VAR:DATE=20070912&amp;action=UPDATE&amp;creator=factset&amp;DOC_NAME=FAT:FMA_audit_SUMMARY.fat&amp;DISPLAY_STRING=Display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EBITDA&amp;VAR:CHGPERIOD=NA&amp;VAR:FQLFORMULA=FMA_EVAL_EBITDA&amp;VAR:CURRENCY=NA&amp;VAR:P=NA&amp;VAR:V=10.8","50678&amp;VAR:null=.html"}</definedName>
    <definedName name="_589__FDSAUDITLINK__" localSheetId="1" hidden="1">{"fdsup://directions/FAT%20Viewer?VAR:PED=LTM&amp;VAR:AUDIT_MODE=SUMMARY&amp;VAR:PERIOD=FIXED&amp;VAR:AUDIT_ID=00000117&amp;VAR:DATE=20070911&amp;action=UPDATE&amp;creator=factset&amp;DOC_NAME=FAT:FMA_audit_SUMMARY.fat&amp;DISPLAY_STRING=Display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EBITDA&amp;VAR:CHGPERIOD=NA&amp;VAR:FQLFORMULA=FMA_EVAL_EBITDA&amp;VAR:CURRENCY=NA&amp;VAR:P=NA&amp;VAR:V=10.8","46835&amp;VAR:null=.html"}</definedName>
    <definedName name="_589__FDSAUDITLINK__" hidden="1">{"fdsup://directions/FAT%20Viewer?VAR:PED=LTM&amp;VAR:AUDIT_MODE=SUMMARY&amp;VAR:PERIOD=FIXED&amp;VAR:AUDIT_ID=00000117&amp;VAR:DATE=20070911&amp;action=UPDATE&amp;creator=factset&amp;DOC_NAME=FAT:FMA_audit_SUMMARY.fat&amp;DISPLAY_STRING=Display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EBITDA&amp;VAR:CHGPERIOD=NA&amp;VAR:FQLFORMULA=FMA_EVAL_EBITDA&amp;VAR:CURRENCY=NA&amp;VAR:P=NA&amp;VAR:V=10.8","46835&amp;VAR:null=.html"}</definedName>
    <definedName name="_59__FDSAUDITLINK__" localSheetId="1" hidden="1">{"fdsup://directions/FAT%20Viewer?WINDOW=first_popup&amp;DYN_ARGS=TRUE&amp;START_MAXIMIZED=FALSE&amp;TITLEBAR=FactSet Market Aggregates&amp;ACTION=UPDATE&amp;CREATOR=FACTSET&amp;HEIGHT=450&amp;WIDTH=500&amp;DOC_NAME=FAT:FMA_AUDIT_SUMMARY.FAT&amp;VAR:CURRENCY=USD&amp;VAR:AUDIT_ID=00000117&amp;VAR:CALC","_MODE=AGGREGATE&amp;VAR:CHGPERIOD=NA&amp;DISPLAY_STRING=audit&amp;VAR:FQLFORMULA=FMA_DIV_YLD&amp;VAR:MEASURE=DIVYLD&amp;VAR:NULL=.HTML&amp;VAR:PED=LTM&amp;VAR:PERIOD=FIXED&amp;VAR:THRESH=-|-|-|-|-|-&amp;VAR:PCT=Y&amp;VAR:V=2.143102&amp;VAR:P=1&amp;VAR:DATE=20110823"}</definedName>
    <definedName name="_59__FDSAUDITLINK__" hidden="1">{"fdsup://directions/FAT%20Viewer?WINDOW=first_popup&amp;DYN_ARGS=TRUE&amp;START_MAXIMIZED=FALSE&amp;TITLEBAR=FactSet Market Aggregates&amp;ACTION=UPDATE&amp;CREATOR=FACTSET&amp;HEIGHT=450&amp;WIDTH=500&amp;DOC_NAME=FAT:FMA_AUDIT_SUMMARY.FAT&amp;VAR:CURRENCY=USD&amp;VAR:AUDIT_ID=00000117&amp;VAR:CALC","_MODE=AGGREGATE&amp;VAR:CHGPERIOD=NA&amp;DISPLAY_STRING=audit&amp;VAR:FQLFORMULA=FMA_DIV_YLD&amp;VAR:MEASURE=DIVYLD&amp;VAR:NULL=.HTML&amp;VAR:PED=LTM&amp;VAR:PERIOD=FIXED&amp;VAR:THRESH=-|-|-|-|-|-&amp;VAR:PCT=Y&amp;VAR:V=2.143102&amp;VAR:P=1&amp;VAR:DATE=20110823"}</definedName>
    <definedName name="_590__FDSAUDITLINK__" localSheetId="1" hidden="1">{"fdsup://directions/FAT%20Viewer?VAR:PED=LTM&amp;VAR:AUDIT_MODE=SUMMARY&amp;VAR:PERIOD=FIXED&amp;VAR:AUDIT_ID=00000117&amp;VAR:DATE=20070910&amp;action=UPDATE&amp;creator=factset&amp;DOC_NAME=FAT:FMA_audit_SUMMARY.fat&amp;DISPLAY_STRING=Display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EBITDA&amp;VAR:CHGPERIOD=NA&amp;VAR:FQLFORMULA=FMA_EVAL_EBITDA&amp;VAR:CURRENCY=NA&amp;VAR:P=NA&amp;VAR:V=10.7","32252&amp;VAR:null=.html"}</definedName>
    <definedName name="_590__FDSAUDITLINK__" hidden="1">{"fdsup://directions/FAT%20Viewer?VAR:PED=LTM&amp;VAR:AUDIT_MODE=SUMMARY&amp;VAR:PERIOD=FIXED&amp;VAR:AUDIT_ID=00000117&amp;VAR:DATE=20070910&amp;action=UPDATE&amp;creator=factset&amp;DOC_NAME=FAT:FMA_audit_SUMMARY.fat&amp;DISPLAY_STRING=Display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EBITDA&amp;VAR:CHGPERIOD=NA&amp;VAR:FQLFORMULA=FMA_EVAL_EBITDA&amp;VAR:CURRENCY=NA&amp;VAR:P=NA&amp;VAR:V=10.7","32252&amp;VAR:null=.html"}</definedName>
    <definedName name="_591__FDSAUDITLINK__" localSheetId="1" hidden="1">{"fdsup://directions/FAT%20Viewer?VAR:PED=LTM&amp;VAR:AUDIT_MODE=SUMMARY&amp;VAR:PERIOD=FIXED&amp;VAR:AUDIT_ID=00000117&amp;VAR:DATE=20070907&amp;action=UPDATE&amp;creator=factset&amp;DOC_NAME=FAT:FMA_audit_SUMMARY.fat&amp;DISPLAY_STRING=Display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EBITDA&amp;VAR:CHGPERIOD=NA&amp;VAR:FQLFORMULA=FMA_EVAL_EBITDA&amp;VAR:CURRENCY=NA&amp;VAR:P=NA&amp;VAR:V=10.7","41385&amp;VAR:null=.html"}</definedName>
    <definedName name="_591__FDSAUDITLINK__" hidden="1">{"fdsup://directions/FAT%20Viewer?VAR:PED=LTM&amp;VAR:AUDIT_MODE=SUMMARY&amp;VAR:PERIOD=FIXED&amp;VAR:AUDIT_ID=00000117&amp;VAR:DATE=20070907&amp;action=UPDATE&amp;creator=factset&amp;DOC_NAME=FAT:FMA_audit_SUMMARY.fat&amp;DISPLAY_STRING=Display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EBITDA&amp;VAR:CHGPERIOD=NA&amp;VAR:FQLFORMULA=FMA_EVAL_EBITDA&amp;VAR:CURRENCY=NA&amp;VAR:P=NA&amp;VAR:V=10.7","41385&amp;VAR:null=.html"}</definedName>
    <definedName name="_592__FDSAUDITLINK__" localSheetId="1" hidden="1">{"fdsup://directions/FAT%20Viewer?VAR:PED=LTM&amp;VAR:AUDIT_MODE=SUMMARY&amp;VAR:PERIOD=FIXED&amp;VAR:AUDIT_ID=00000117&amp;VAR:DATE=20070906&amp;action=UPDATE&amp;creator=factset&amp;DOC_NAME=FAT:FMA_audit_SUMMARY.fat&amp;DISPLAY_STRING=Display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EBITDA&amp;VAR:CHGPERIOD=NA&amp;VAR:FQLFORMULA=FMA_EVAL_EBITDA&amp;VAR:CURRENCY=NA&amp;VAR:P=NA&amp;VAR:V=10.8","88908&amp;VAR:null=.html"}</definedName>
    <definedName name="_592__FDSAUDITLINK__" hidden="1">{"fdsup://directions/FAT%20Viewer?VAR:PED=LTM&amp;VAR:AUDIT_MODE=SUMMARY&amp;VAR:PERIOD=FIXED&amp;VAR:AUDIT_ID=00000117&amp;VAR:DATE=20070906&amp;action=UPDATE&amp;creator=factset&amp;DOC_NAME=FAT:FMA_audit_SUMMARY.fat&amp;DISPLAY_STRING=Display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EBITDA&amp;VAR:CHGPERIOD=NA&amp;VAR:FQLFORMULA=FMA_EVAL_EBITDA&amp;VAR:CURRENCY=NA&amp;VAR:P=NA&amp;VAR:V=10.8","88908&amp;VAR:null=.html"}</definedName>
    <definedName name="_593__FDSAUDITLINK__" localSheetId="1" hidden="1">{"fdsup://directions/FAT%20Viewer?VAR:PED=LTM&amp;VAR:AUDIT_MODE=SUMMARY&amp;VAR:PERIOD=FIXED&amp;VAR:AUDIT_ID=00000117&amp;VAR:DATE=20070905&amp;action=UPDATE&amp;creator=factset&amp;DOC_NAME=FAT:FMA_audit_SUMMARY.fat&amp;DISPLAY_STRING=Display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EBITDA&amp;VAR:CHGPERIOD=NA&amp;VAR:FQLFORMULA=FMA_EVAL_EBITDA&amp;VAR:CURRENCY=NA&amp;VAR:P=NA&amp;VAR:V=10.8","42381&amp;VAR:null=.html"}</definedName>
    <definedName name="_593__FDSAUDITLINK__" hidden="1">{"fdsup://directions/FAT%20Viewer?VAR:PED=LTM&amp;VAR:AUDIT_MODE=SUMMARY&amp;VAR:PERIOD=FIXED&amp;VAR:AUDIT_ID=00000117&amp;VAR:DATE=20070905&amp;action=UPDATE&amp;creator=factset&amp;DOC_NAME=FAT:FMA_audit_SUMMARY.fat&amp;DISPLAY_STRING=Display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EBITDA&amp;VAR:CHGPERIOD=NA&amp;VAR:FQLFORMULA=FMA_EVAL_EBITDA&amp;VAR:CURRENCY=NA&amp;VAR:P=NA&amp;VAR:V=10.8","42381&amp;VAR:null=.html"}</definedName>
    <definedName name="_594__FDSAUDITLINK__" localSheetId="1" hidden="1">{"fdsup://directions/FAT%20Viewer?VAR:PED=LTM&amp;VAR:AUDIT_MODE=SUMMARY&amp;VAR:PERIOD=FIXED&amp;VAR:AUDIT_ID=00000117&amp;VAR:DATE=20070904&amp;action=UPDATE&amp;creator=factset&amp;DOC_NAME=FAT:FMA_audit_SUMMARY.fat&amp;DISPLAY_STRING=Display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EBITDA&amp;VAR:CHGPERIOD=NA&amp;VAR:FQLFORMULA=FMA_EVAL_EBITDA&amp;VAR:CURRENCY=NA&amp;VAR:P=NA&amp;VAR:V=10.9","27444&amp;VAR:null=.html"}</definedName>
    <definedName name="_594__FDSAUDITLINK__" hidden="1">{"fdsup://directions/FAT%20Viewer?VAR:PED=LTM&amp;VAR:AUDIT_MODE=SUMMARY&amp;VAR:PERIOD=FIXED&amp;VAR:AUDIT_ID=00000117&amp;VAR:DATE=20070904&amp;action=UPDATE&amp;creator=factset&amp;DOC_NAME=FAT:FMA_audit_SUMMARY.fat&amp;DISPLAY_STRING=Display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EBITDA&amp;VAR:CHGPERIOD=NA&amp;VAR:FQLFORMULA=FMA_EVAL_EBITDA&amp;VAR:CURRENCY=NA&amp;VAR:P=NA&amp;VAR:V=10.9","27444&amp;VAR:null=.html"}</definedName>
    <definedName name="_595__FDSAUDITLINK__" localSheetId="1" hidden="1">{"fdsup://directions/FAT%20Viewer?VAR:PED=LTM&amp;VAR:AUDIT_MODE=SUMMARY&amp;VAR:PERIOD=FIXED&amp;VAR:AUDIT_ID=00000117&amp;VAR:DATE=20070831&amp;action=UPDATE&amp;creator=factset&amp;DOC_NAME=FAT:FMA_audit_SUMMARY.fat&amp;DISPLAY_STRING=Display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EBITDA&amp;VAR:CHGPERIOD=NA&amp;VAR:FQLFORMULA=FMA_EVAL_EBITDA&amp;VAR:CURRENCY=NA&amp;VAR:P=NA&amp;VAR:V=10.8","35037&amp;VAR:null=.html"}</definedName>
    <definedName name="_595__FDSAUDITLINK__" hidden="1">{"fdsup://directions/FAT%20Viewer?VAR:PED=LTM&amp;VAR:AUDIT_MODE=SUMMARY&amp;VAR:PERIOD=FIXED&amp;VAR:AUDIT_ID=00000117&amp;VAR:DATE=20070831&amp;action=UPDATE&amp;creator=factset&amp;DOC_NAME=FAT:FMA_audit_SUMMARY.fat&amp;DISPLAY_STRING=Display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EBITDA&amp;VAR:CHGPERIOD=NA&amp;VAR:FQLFORMULA=FMA_EVAL_EBITDA&amp;VAR:CURRENCY=NA&amp;VAR:P=NA&amp;VAR:V=10.8","35037&amp;VAR:null=.html"}</definedName>
    <definedName name="_596__FDSAUDITLINK__" localSheetId="1" hidden="1">{"fdsup://directions/FAT%20Viewer?VAR:PED=LTM&amp;VAR:AUDIT_MODE=SUMMARY&amp;VAR:PERIOD=FIXED&amp;VAR:AUDIT_ID=00000117&amp;VAR:DATE=20070830&amp;action=UPDATE&amp;creator=factset&amp;DOC_NAME=FAT:FMA_audit_SUMMARY.fat&amp;DISPLAY_STRING=Display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EBITDA&amp;VAR:CHGPERIOD=NA&amp;VAR:FQLFORMULA=FMA_EVAL_EBITDA&amp;VAR:CURRENCY=NA&amp;VAR:P=NA&amp;VAR:V=10.7","40911&amp;VAR:null=.html"}</definedName>
    <definedName name="_596__FDSAUDITLINK__" hidden="1">{"fdsup://directions/FAT%20Viewer?VAR:PED=LTM&amp;VAR:AUDIT_MODE=SUMMARY&amp;VAR:PERIOD=FIXED&amp;VAR:AUDIT_ID=00000117&amp;VAR:DATE=20070830&amp;action=UPDATE&amp;creator=factset&amp;DOC_NAME=FAT:FMA_audit_SUMMARY.fat&amp;DISPLAY_STRING=Display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EBITDA&amp;VAR:CHGPERIOD=NA&amp;VAR:FQLFORMULA=FMA_EVAL_EBITDA&amp;VAR:CURRENCY=NA&amp;VAR:P=NA&amp;VAR:V=10.7","40911&amp;VAR:null=.html"}</definedName>
    <definedName name="_597__FDSAUDITLINK__" localSheetId="1" hidden="1">{"fdsup://directions/FAT%20Viewer?VAR:PED=LTM&amp;VAR:AUDIT_MODE=SUMMARY&amp;VAR:PERIOD=FIXED&amp;VAR:AUDIT_ID=00000117&amp;VAR:DATE=20070829&amp;action=UPDATE&amp;creator=factset&amp;DOC_NAME=FAT:FMA_audit_SUMMARY.fat&amp;DISPLAY_STRING=Display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EBITDA&amp;VAR:CHGPERIOD=NA&amp;VAR:FQLFORMULA=FMA_EVAL_EBITDA&amp;VAR:CURRENCY=NA&amp;VAR:P=NA&amp;VAR:V=10.7","62496&amp;VAR:null=.html"}</definedName>
    <definedName name="_597__FDSAUDITLINK__" hidden="1">{"fdsup://directions/FAT%20Viewer?VAR:PED=LTM&amp;VAR:AUDIT_MODE=SUMMARY&amp;VAR:PERIOD=FIXED&amp;VAR:AUDIT_ID=00000117&amp;VAR:DATE=20070829&amp;action=UPDATE&amp;creator=factset&amp;DOC_NAME=FAT:FMA_audit_SUMMARY.fat&amp;DISPLAY_STRING=Display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EBITDA&amp;VAR:CHGPERIOD=NA&amp;VAR:FQLFORMULA=FMA_EVAL_EBITDA&amp;VAR:CURRENCY=NA&amp;VAR:P=NA&amp;VAR:V=10.7","62496&amp;VAR:null=.html"}</definedName>
    <definedName name="_598__FDSAUDITLINK__" localSheetId="1" hidden="1">{"fdsup://directions/FAT%20Viewer?VAR:PED=LTM&amp;VAR:AUDIT_MODE=SUMMARY&amp;VAR:PERIOD=FIXED&amp;VAR:AUDIT_ID=00000117&amp;VAR:DATE=20070828&amp;action=UPDATE&amp;creator=factset&amp;DOC_NAME=FAT:FMA_audit_SUMMARY.fat&amp;DISPLAY_STRING=Display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EBITDA&amp;VAR:CHGPERIOD=NA&amp;VAR:FQLFORMULA=FMA_EVAL_EBITDA&amp;VAR:CURRENCY=NA&amp;VAR:P=NA&amp;VAR:V=10.5","75088&amp;VAR:null=.html"}</definedName>
    <definedName name="_598__FDSAUDITLINK__" hidden="1">{"fdsup://directions/FAT%20Viewer?VAR:PED=LTM&amp;VAR:AUDIT_MODE=SUMMARY&amp;VAR:PERIOD=FIXED&amp;VAR:AUDIT_ID=00000117&amp;VAR:DATE=20070828&amp;action=UPDATE&amp;creator=factset&amp;DOC_NAME=FAT:FMA_audit_SUMMARY.fat&amp;DISPLAY_STRING=Display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EBITDA&amp;VAR:CHGPERIOD=NA&amp;VAR:FQLFORMULA=FMA_EVAL_EBITDA&amp;VAR:CURRENCY=NA&amp;VAR:P=NA&amp;VAR:V=10.5","75088&amp;VAR:null=.html"}</definedName>
    <definedName name="_599__FDSAUDITLINK__" localSheetId="1" hidden="1">{"fdsup://directions/FAT%20Viewer?VAR:PED=LTM&amp;VAR:AUDIT_MODE=SUMMARY&amp;VAR:PERIOD=FIXED&amp;VAR:AUDIT_ID=00000117&amp;VAR:DATE=20070827&amp;action=UPDATE&amp;creator=factset&amp;DOC_NAME=FAT:FMA_audit_SUMMARY.fat&amp;DISPLAY_STRING=Display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EBITDA&amp;VAR:CHGPERIOD=NA&amp;VAR:FQLFORMULA=FMA_EVAL_EBITDA&amp;VAR:CURRENCY=NA&amp;VAR:P=NA&amp;VAR:V=10.7","61322&amp;VAR:null=.html"}</definedName>
    <definedName name="_599__FDSAUDITLINK__" hidden="1">{"fdsup://directions/FAT%20Viewer?VAR:PED=LTM&amp;VAR:AUDIT_MODE=SUMMARY&amp;VAR:PERIOD=FIXED&amp;VAR:AUDIT_ID=00000117&amp;VAR:DATE=20070827&amp;action=UPDATE&amp;creator=factset&amp;DOC_NAME=FAT:FMA_audit_SUMMARY.fat&amp;DISPLAY_STRING=Display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EBITDA&amp;VAR:CHGPERIOD=NA&amp;VAR:FQLFORMULA=FMA_EVAL_EBITDA&amp;VAR:CURRENCY=NA&amp;VAR:P=NA&amp;VAR:V=10.7","61322&amp;VAR:null=.html"}</definedName>
    <definedName name="_6__FDSAUDITLINK__" localSheetId="1" hidden="1">{"fdsup://Directions/FactSet Auditing Viewer?action=AUDIT_VALUE&amp;DB=129&amp;ID1=12485720&amp;VALUEID=02001&amp;SDATE=201102&amp;PERIODTYPE=QTR_STD&amp;SCFT=3&amp;window=popup_no_bar&amp;width=385&amp;height=120&amp;START_MAXIMIZED=FALSE&amp;creator=factset&amp;display_string=Audit"}</definedName>
    <definedName name="_6__FDSAUDITLINK__" hidden="1">{"fdsup://Directions/FactSet Auditing Viewer?action=AUDIT_VALUE&amp;DB=129&amp;ID1=12485720&amp;VALUEID=02001&amp;SDATE=201102&amp;PERIODTYPE=QTR_STD&amp;SCFT=3&amp;window=popup_no_bar&amp;width=385&amp;height=120&amp;START_MAXIMIZED=FALSE&amp;creator=factset&amp;display_string=Audit"}</definedName>
    <definedName name="_60__FDSAUDITLINK__" localSheetId="1" hidden="1">{"fdsup://directions/FAT Viewer?action=UPDATE&amp;creator=factset&amp;DYN_ARGS=TRUE&amp;DOC_NAME=FAT:FQL_AUDITING_CLIENT_TEMPLATE.FAT&amp;display_string=Audit&amp;VAR:KEY=NANSJYHIFS&amp;VAR:QUERY=RkZfREVCVChBTk4sMTIvMjYvMjAwOSk=&amp;WINDOW=FIRST_POPUP&amp;HEIGHT=450&amp;WIDTH=450&amp;START_MAXIMI","ZED=FALSE&amp;VAR:CALENDAR=US&amp;VAR:SYMBOL=MDCA&amp;VAR:INDEX=0"}</definedName>
    <definedName name="_60__FDSAUDITLINK__" hidden="1">{"fdsup://directions/FAT Viewer?action=UPDATE&amp;creator=factset&amp;DYN_ARGS=TRUE&amp;DOC_NAME=FAT:FQL_AUDITING_CLIENT_TEMPLATE.FAT&amp;display_string=Audit&amp;VAR:KEY=NANSJYHIFS&amp;VAR:QUERY=RkZfREVCVChBTk4sMTIvMjYvMjAwOSk=&amp;WINDOW=FIRST_POPUP&amp;HEIGHT=450&amp;WIDTH=450&amp;START_MAXIMI","ZED=FALSE&amp;VAR:CALENDAR=US&amp;VAR:SYMBOL=MDCA&amp;VAR:INDEX=0"}</definedName>
    <definedName name="_600__FDSAUDITLINK__" localSheetId="1" hidden="1">{"fdsup://directions/FAT%20Viewer?VAR:PED=LTM&amp;VAR:AUDIT_MODE=SUMMARY&amp;VAR:PERIOD=FIXED&amp;VAR:AUDIT_ID=00000117&amp;VAR:DATE=20070824&amp;action=UPDATE&amp;creator=factset&amp;DOC_NAME=FAT:FMA_audit_SUMMARY.fat&amp;DISPLAY_STRING=Display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EBITDA&amp;VAR:CHGPERIOD=NA&amp;VAR:FQLFORMULA=FMA_EVAL_EBITDA&amp;VAR:CURRENCY=NA&amp;VAR:P=NA&amp;VAR:V=10.8","24862&amp;VAR:null=.html"}</definedName>
    <definedName name="_600__FDSAUDITLINK__" hidden="1">{"fdsup://directions/FAT%20Viewer?VAR:PED=LTM&amp;VAR:AUDIT_MODE=SUMMARY&amp;VAR:PERIOD=FIXED&amp;VAR:AUDIT_ID=00000117&amp;VAR:DATE=20070824&amp;action=UPDATE&amp;creator=factset&amp;DOC_NAME=FAT:FMA_audit_SUMMARY.fat&amp;DISPLAY_STRING=Display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EBITDA&amp;VAR:CHGPERIOD=NA&amp;VAR:FQLFORMULA=FMA_EVAL_EBITDA&amp;VAR:CURRENCY=NA&amp;VAR:P=NA&amp;VAR:V=10.8","24862&amp;VAR:null=.html"}</definedName>
    <definedName name="_601__FDSAUDITLINK__" localSheetId="1" hidden="1">{"fdsup://directions/FAT%20Viewer?VAR:PED=LTM&amp;VAR:AUDIT_MODE=SUMMARY&amp;VAR:PERIOD=FIXED&amp;VAR:AUDIT_ID=00000117&amp;VAR:DATE=20070823&amp;action=UPDATE&amp;creator=factset&amp;DOC_NAME=FAT:FMA_audit_SUMMARY.fat&amp;DISPLAY_STRING=Display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EBITDA&amp;VAR:CHGPERIOD=NA&amp;VAR:FQLFORMULA=FMA_EVAL_EBITDA&amp;VAR:CURRENCY=NA&amp;VAR:P=NA&amp;VAR:V=10.7","19233&amp;VAR:null=.html"}</definedName>
    <definedName name="_601__FDSAUDITLINK__" hidden="1">{"fdsup://directions/FAT%20Viewer?VAR:PED=LTM&amp;VAR:AUDIT_MODE=SUMMARY&amp;VAR:PERIOD=FIXED&amp;VAR:AUDIT_ID=00000117&amp;VAR:DATE=20070823&amp;action=UPDATE&amp;creator=factset&amp;DOC_NAME=FAT:FMA_audit_SUMMARY.fat&amp;DISPLAY_STRING=Display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EBITDA&amp;VAR:CHGPERIOD=NA&amp;VAR:FQLFORMULA=FMA_EVAL_EBITDA&amp;VAR:CURRENCY=NA&amp;VAR:P=NA&amp;VAR:V=10.7","19233&amp;VAR:null=.html"}</definedName>
    <definedName name="_602__FDSAUDITLINK__" localSheetId="1" hidden="1">{"fdsup://directions/FAT%20Viewer?VAR:PED=LTM&amp;VAR:AUDIT_MODE=SUMMARY&amp;VAR:PERIOD=FIXED&amp;VAR:AUDIT_ID=00000117&amp;VAR:DATE=20070822&amp;action=UPDATE&amp;creator=factset&amp;DOC_NAME=FAT:FMA_audit_SUMMARY.fat&amp;DISPLAY_STRING=Display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EBITDA&amp;VAR:CHGPERIOD=NA&amp;VAR:FQLFORMULA=FMA_EVAL_EBITDA&amp;VAR:CURRENCY=NA&amp;VAR:P=NA&amp;VAR:V=10.7","25424&amp;VAR:null=.html"}</definedName>
    <definedName name="_602__FDSAUDITLINK__" hidden="1">{"fdsup://directions/FAT%20Viewer?VAR:PED=LTM&amp;VAR:AUDIT_MODE=SUMMARY&amp;VAR:PERIOD=FIXED&amp;VAR:AUDIT_ID=00000117&amp;VAR:DATE=20070822&amp;action=UPDATE&amp;creator=factset&amp;DOC_NAME=FAT:FMA_audit_SUMMARY.fat&amp;DISPLAY_STRING=Display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EBITDA&amp;VAR:CHGPERIOD=NA&amp;VAR:FQLFORMULA=FMA_EVAL_EBITDA&amp;VAR:CURRENCY=NA&amp;VAR:P=NA&amp;VAR:V=10.7","25424&amp;VAR:null=.html"}</definedName>
    <definedName name="_603__FDSAUDITLINK__" localSheetId="1" hidden="1">{"fdsup://directions/FAT%20Viewer?VAR:PED=LTM&amp;VAR:AUDIT_MODE=SUMMARY&amp;VAR:PERIOD=FIXED&amp;VAR:AUDIT_ID=00000117&amp;VAR:DATE=20070821&amp;action=UPDATE&amp;creator=factset&amp;DOC_NAME=FAT:FMA_audit_SUMMARY.fat&amp;DISPLAY_STRING=Display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EBITDA&amp;VAR:CHGPERIOD=NA&amp;VAR:FQLFORMULA=FMA_EVAL_EBITDA&amp;VAR:CURRENCY=NA&amp;VAR:P=NA&amp;VAR:V=10.6","21600&amp;VAR:null=.html"}</definedName>
    <definedName name="_603__FDSAUDITLINK__" hidden="1">{"fdsup://directions/FAT%20Viewer?VAR:PED=LTM&amp;VAR:AUDIT_MODE=SUMMARY&amp;VAR:PERIOD=FIXED&amp;VAR:AUDIT_ID=00000117&amp;VAR:DATE=20070821&amp;action=UPDATE&amp;creator=factset&amp;DOC_NAME=FAT:FMA_audit_SUMMARY.fat&amp;DISPLAY_STRING=Display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EBITDA&amp;VAR:CHGPERIOD=NA&amp;VAR:FQLFORMULA=FMA_EVAL_EBITDA&amp;VAR:CURRENCY=NA&amp;VAR:P=NA&amp;VAR:V=10.6","21600&amp;VAR:null=.html"}</definedName>
    <definedName name="_604__FDSAUDITLINK__" localSheetId="1" hidden="1">{"fdsup://directions/FAT%20Viewer?VAR:PED=LTM&amp;VAR:AUDIT_MODE=SUMMARY&amp;VAR:PERIOD=FIXED&amp;VAR:AUDIT_ID=00000117&amp;VAR:DATE=20070820&amp;action=UPDATE&amp;creator=factset&amp;DOC_NAME=FAT:FMA_audit_SUMMARY.fat&amp;DISPLAY_STRING=Display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EBITDA&amp;VAR:CHGPERIOD=NA&amp;VAR:FQLFORMULA=FMA_EVAL_EBITDA&amp;VAR:CURRENCY=NA&amp;VAR:P=NA&amp;VAR:V=10.6","12876&amp;VAR:null=.html"}</definedName>
    <definedName name="_604__FDSAUDITLINK__" hidden="1">{"fdsup://directions/FAT%20Viewer?VAR:PED=LTM&amp;VAR:AUDIT_MODE=SUMMARY&amp;VAR:PERIOD=FIXED&amp;VAR:AUDIT_ID=00000117&amp;VAR:DATE=20070820&amp;action=UPDATE&amp;creator=factset&amp;DOC_NAME=FAT:FMA_audit_SUMMARY.fat&amp;DISPLAY_STRING=Display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EBITDA&amp;VAR:CHGPERIOD=NA&amp;VAR:FQLFORMULA=FMA_EVAL_EBITDA&amp;VAR:CURRENCY=NA&amp;VAR:P=NA&amp;VAR:V=10.6","12876&amp;VAR:null=.html"}</definedName>
    <definedName name="_605__FDSAUDITLINK__" localSheetId="1" hidden="1">{"fdsup://directions/FAT%20Viewer?VAR:PED=LTM&amp;VAR:AUDIT_MODE=SUMMARY&amp;VAR:PERIOD=FIXED&amp;VAR:AUDIT_ID=00000117&amp;VAR:DATE=20070817&amp;action=UPDATE&amp;creator=factset&amp;DOC_NAME=FAT:FMA_audit_SUMMARY.fat&amp;DISPLAY_STRING=Display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EBITDA&amp;VAR:CHGPERIOD=NA&amp;VAR:FQLFORMULA=FMA_EVAL_EBITDA&amp;VAR:CURRENCY=NA&amp;VAR:P=NA&amp;VAR:V=10.5","98078&amp;VAR:null=.html"}</definedName>
    <definedName name="_605__FDSAUDITLINK__" hidden="1">{"fdsup://directions/FAT%20Viewer?VAR:PED=LTM&amp;VAR:AUDIT_MODE=SUMMARY&amp;VAR:PERIOD=FIXED&amp;VAR:AUDIT_ID=00000117&amp;VAR:DATE=20070817&amp;action=UPDATE&amp;creator=factset&amp;DOC_NAME=FAT:FMA_audit_SUMMARY.fat&amp;DISPLAY_STRING=Display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EBITDA&amp;VAR:CHGPERIOD=NA&amp;VAR:FQLFORMULA=FMA_EVAL_EBITDA&amp;VAR:CURRENCY=NA&amp;VAR:P=NA&amp;VAR:V=10.5","98078&amp;VAR:null=.html"}</definedName>
    <definedName name="_606__FDSAUDITLINK__" localSheetId="1" hidden="1">{"fdsup://directions/FAT%20Viewer?VAR:PED=LTM&amp;VAR:AUDIT_MODE=SUMMARY&amp;VAR:PERIOD=FIXED&amp;VAR:AUDIT_ID=00000117&amp;VAR:DATE=20070816&amp;action=UPDATE&amp;creator=factset&amp;DOC_NAME=FAT:FMA_audit_SUMMARY.fat&amp;DISPLAY_STRING=Display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EBITDA&amp;VAR:CHGPERIOD=NA&amp;VAR:FQLFORMULA=FMA_EVAL_EBITDA&amp;VAR:CURRENCY=NA&amp;VAR:P=NA&amp;VAR:V=10.4","19708&amp;VAR:null=.html"}</definedName>
    <definedName name="_606__FDSAUDITLINK__" hidden="1">{"fdsup://directions/FAT%20Viewer?VAR:PED=LTM&amp;VAR:AUDIT_MODE=SUMMARY&amp;VAR:PERIOD=FIXED&amp;VAR:AUDIT_ID=00000117&amp;VAR:DATE=20070816&amp;action=UPDATE&amp;creator=factset&amp;DOC_NAME=FAT:FMA_audit_SUMMARY.fat&amp;DISPLAY_STRING=Display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EBITDA&amp;VAR:CHGPERIOD=NA&amp;VAR:FQLFORMULA=FMA_EVAL_EBITDA&amp;VAR:CURRENCY=NA&amp;VAR:P=NA&amp;VAR:V=10.4","19708&amp;VAR:null=.html"}</definedName>
    <definedName name="_607__FDSAUDITLINK__" localSheetId="1" hidden="1">{"fdsup://directions/FAT%20Viewer?VAR:PED=LTM&amp;VAR:AUDIT_MODE=SUMMARY&amp;VAR:PERIOD=FIXED&amp;VAR:AUDIT_ID=00000117&amp;VAR:DATE=20070815&amp;action=UPDATE&amp;creator=factset&amp;DOC_NAME=FAT:FMA_audit_SUMMARY.fat&amp;DISPLAY_STRING=Display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EBITDA&amp;VAR:CHGPERIOD=NA&amp;VAR:FQLFORMULA=FMA_EVAL_EBITDA&amp;VAR:CURRENCY=NA&amp;VAR:P=NA&amp;VAR:V=10.4","45465&amp;VAR:null=.html"}</definedName>
    <definedName name="_607__FDSAUDITLINK__" hidden="1">{"fdsup://directions/FAT%20Viewer?VAR:PED=LTM&amp;VAR:AUDIT_MODE=SUMMARY&amp;VAR:PERIOD=FIXED&amp;VAR:AUDIT_ID=00000117&amp;VAR:DATE=20070815&amp;action=UPDATE&amp;creator=factset&amp;DOC_NAME=FAT:FMA_audit_SUMMARY.fat&amp;DISPLAY_STRING=Display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EBITDA&amp;VAR:CHGPERIOD=NA&amp;VAR:FQLFORMULA=FMA_EVAL_EBITDA&amp;VAR:CURRENCY=NA&amp;VAR:P=NA&amp;VAR:V=10.4","45465&amp;VAR:null=.html"}</definedName>
    <definedName name="_608__FDSAUDITLINK__" localSheetId="1" hidden="1">{"fdsup://directions/FAT%20Viewer?VAR:PED=LTM&amp;VAR:AUDIT_MODE=SUMMARY&amp;VAR:PERIOD=FIXED&amp;VAR:AUDIT_ID=00000117&amp;VAR:DATE=20070814&amp;action=UPDATE&amp;creator=factset&amp;DOC_NAME=FAT:FMA_audit_SUMMARY.fat&amp;DISPLAY_STRING=Display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EBITDA&amp;VAR:CHGPERIOD=NA&amp;VAR:FQLFORMULA=FMA_EVAL_EBITDA&amp;VAR:CURRENCY=NA&amp;VAR:P=NA&amp;VAR:V=10.5","78763&amp;VAR:null=.html"}</definedName>
    <definedName name="_608__FDSAUDITLINK__" hidden="1">{"fdsup://directions/FAT%20Viewer?VAR:PED=LTM&amp;VAR:AUDIT_MODE=SUMMARY&amp;VAR:PERIOD=FIXED&amp;VAR:AUDIT_ID=00000117&amp;VAR:DATE=20070814&amp;action=UPDATE&amp;creator=factset&amp;DOC_NAME=FAT:FMA_audit_SUMMARY.fat&amp;DISPLAY_STRING=Display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EBITDA&amp;VAR:CHGPERIOD=NA&amp;VAR:FQLFORMULA=FMA_EVAL_EBITDA&amp;VAR:CURRENCY=NA&amp;VAR:P=NA&amp;VAR:V=10.5","78763&amp;VAR:null=.html"}</definedName>
    <definedName name="_609__FDSAUDITLINK__" localSheetId="1" hidden="1">{"fdsup://directions/FAT%20Viewer?VAR:PED=LTM&amp;VAR:AUDIT_MODE=SUMMARY&amp;VAR:PERIOD=FIXED&amp;VAR:AUDIT_ID=00000117&amp;VAR:DATE=20070813&amp;action=UPDATE&amp;creator=factset&amp;DOC_NAME=FAT:FMA_audit_SUMMARY.fat&amp;DISPLAY_STRING=Display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EBITDA&amp;VAR:CHGPERIOD=NA&amp;VAR:FQLFORMULA=FMA_EVAL_EBITDA&amp;VAR:CURRENCY=NA&amp;VAR:P=NA&amp;VAR:V=10.7","29664&amp;VAR:null=.html"}</definedName>
    <definedName name="_609__FDSAUDITLINK__" hidden="1">{"fdsup://directions/FAT%20Viewer?VAR:PED=LTM&amp;VAR:AUDIT_MODE=SUMMARY&amp;VAR:PERIOD=FIXED&amp;VAR:AUDIT_ID=00000117&amp;VAR:DATE=20070813&amp;action=UPDATE&amp;creator=factset&amp;DOC_NAME=FAT:FMA_audit_SUMMARY.fat&amp;DISPLAY_STRING=Display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EBITDA&amp;VAR:CHGPERIOD=NA&amp;VAR:FQLFORMULA=FMA_EVAL_EBITDA&amp;VAR:CURRENCY=NA&amp;VAR:P=NA&amp;VAR:V=10.7","29664&amp;VAR:null=.html"}</definedName>
    <definedName name="_61__FDSAUDITLINK__" localSheetId="1" hidden="1">{"fdsup://directions/FAT Viewer?action=UPDATE&amp;creator=factset&amp;DYN_ARGS=TRUE&amp;DOC_NAME=FAT:FQL_AUDITING_CLIENT_TEMPLATE.FAT&amp;display_string=Audit&amp;VAR:KEY=HMFUJUFGPQ&amp;VAR:QUERY=RkZfRU5UUlBSX1ZBTF9EQUlMWSgwLCwsLCwnRElMJyk=&amp;WINDOW=FIRST_POPUP&amp;HEIGHT=450&amp;WIDTH=450&amp;","START_MAXIMIZED=FALSE&amp;VAR:CALENDAR=US&amp;VAR:SYMBOL=438042&amp;VAR:INDEX=0"}</definedName>
    <definedName name="_61__FDSAUDITLINK__" hidden="1">{"fdsup://directions/FAT Viewer?action=UPDATE&amp;creator=factset&amp;DYN_ARGS=TRUE&amp;DOC_NAME=FAT:FQL_AUDITING_CLIENT_TEMPLATE.FAT&amp;display_string=Audit&amp;VAR:KEY=HMFUJUFGPQ&amp;VAR:QUERY=RkZfRU5UUlBSX1ZBTF9EQUlMWSgwLCwsLCwnRElMJyk=&amp;WINDOW=FIRST_POPUP&amp;HEIGHT=450&amp;WIDTH=450&amp;","START_MAXIMIZED=FALSE&amp;VAR:CALENDAR=US&amp;VAR:SYMBOL=438042&amp;VAR:INDEX=0"}</definedName>
    <definedName name="_610__FDSAUDITLINK__" localSheetId="1" hidden="1">{"fdsup://directions/FAT%20Viewer?VAR:PED=LTM&amp;VAR:AUDIT_MODE=SUMMARY&amp;VAR:PERIOD=FIXED&amp;VAR:AUDIT_ID=00000117&amp;VAR:DATE=20070810&amp;action=UPDATE&amp;creator=factset&amp;DOC_NAME=FAT:FMA_audit_SUMMARY.fat&amp;DISPLAY_STRING=Display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EBITDA&amp;VAR:CHGPERIOD=NA&amp;VAR:FQLFORMULA=FMA_EVAL_EBITDA&amp;VAR:CURRENCY=NA&amp;VAR:P=NA&amp;VAR:V=10.8","74254&amp;VAR:null=.html"}</definedName>
    <definedName name="_610__FDSAUDITLINK__" hidden="1">{"fdsup://directions/FAT%20Viewer?VAR:PED=LTM&amp;VAR:AUDIT_MODE=SUMMARY&amp;VAR:PERIOD=FIXED&amp;VAR:AUDIT_ID=00000117&amp;VAR:DATE=20070810&amp;action=UPDATE&amp;creator=factset&amp;DOC_NAME=FAT:FMA_audit_SUMMARY.fat&amp;DISPLAY_STRING=Display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EBITDA&amp;VAR:CHGPERIOD=NA&amp;VAR:FQLFORMULA=FMA_EVAL_EBITDA&amp;VAR:CURRENCY=NA&amp;VAR:P=NA&amp;VAR:V=10.8","74254&amp;VAR:null=.html"}</definedName>
    <definedName name="_611__FDSAUDITLINK__" localSheetId="1" hidden="1">{"fdsup://directions/FAT%20Viewer?VAR:PED=LTM&amp;VAR:AUDIT_MODE=SUMMARY&amp;VAR:PERIOD=FIXED&amp;VAR:AUDIT_ID=00000117&amp;VAR:DATE=20070809&amp;action=UPDATE&amp;creator=factset&amp;DOC_NAME=FAT:FMA_audit_SUMMARY.fat&amp;DISPLAY_STRING=Display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EBITDA&amp;VAR:CHGPERIOD=NA&amp;VAR:FQLFORMULA=FMA_EVAL_EBITDA&amp;VAR:CURRENCY=NA&amp;VAR:P=NA&amp;VAR:V=10.8","86277&amp;VAR:null=.html"}</definedName>
    <definedName name="_611__FDSAUDITLINK__" hidden="1">{"fdsup://directions/FAT%20Viewer?VAR:PED=LTM&amp;VAR:AUDIT_MODE=SUMMARY&amp;VAR:PERIOD=FIXED&amp;VAR:AUDIT_ID=00000117&amp;VAR:DATE=20070809&amp;action=UPDATE&amp;creator=factset&amp;DOC_NAME=FAT:FMA_audit_SUMMARY.fat&amp;DISPLAY_STRING=Display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EBITDA&amp;VAR:CHGPERIOD=NA&amp;VAR:FQLFORMULA=FMA_EVAL_EBITDA&amp;VAR:CURRENCY=NA&amp;VAR:P=NA&amp;VAR:V=10.8","86277&amp;VAR:null=.html"}</definedName>
    <definedName name="_612__FDSAUDITLINK__" localSheetId="1" hidden="1">{"fdsup://directions/FAT%20Viewer?VAR:PED=LTM&amp;VAR:AUDIT_MODE=SUMMARY&amp;VAR:PERIOD=FIXED&amp;VAR:AUDIT_ID=00000117&amp;VAR:DATE=20070808&amp;action=UPDATE&amp;creator=factset&amp;DOC_NAME=FAT:FMA_audit_SUMMARY.fat&amp;DISPLAY_STRING=Display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EBITDA&amp;VAR:CHGPERIOD=NA&amp;VAR:FQLFORMULA=FMA_EVAL_EBITDA&amp;VAR:CURRENCY=NA&amp;VAR:P=NA&amp;VAR:V=11.1","20637&amp;VAR:null=.html"}</definedName>
    <definedName name="_612__FDSAUDITLINK__" hidden="1">{"fdsup://directions/FAT%20Viewer?VAR:PED=LTM&amp;VAR:AUDIT_MODE=SUMMARY&amp;VAR:PERIOD=FIXED&amp;VAR:AUDIT_ID=00000117&amp;VAR:DATE=20070808&amp;action=UPDATE&amp;creator=factset&amp;DOC_NAME=FAT:FMA_audit_SUMMARY.fat&amp;DISPLAY_STRING=Display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EBITDA&amp;VAR:CHGPERIOD=NA&amp;VAR:FQLFORMULA=FMA_EVAL_EBITDA&amp;VAR:CURRENCY=NA&amp;VAR:P=NA&amp;VAR:V=11.1","20637&amp;VAR:null=.html"}</definedName>
    <definedName name="_613__FDSAUDITLINK__" localSheetId="1" hidden="1">{"fdsup://directions/FAT%20Viewer?VAR:PED=LTM&amp;VAR:AUDIT_MODE=SUMMARY&amp;VAR:PERIOD=FIXED&amp;VAR:AUDIT_ID=00000117&amp;VAR:DATE=20070807&amp;action=UPDATE&amp;creator=factset&amp;DOC_NAME=FAT:FMA_audit_SUMMARY.fat&amp;DISPLAY_STRING=Display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EBITDA&amp;VAR:CHGPERIOD=NA&amp;VAR:FQLFORMULA=FMA_EVAL_EBITDA&amp;VAR:CURRENCY=NA&amp;VAR:P=NA&amp;VAR:V=10.9","97315&amp;VAR:null=.html"}</definedName>
    <definedName name="_613__FDSAUDITLINK__" hidden="1">{"fdsup://directions/FAT%20Viewer?VAR:PED=LTM&amp;VAR:AUDIT_MODE=SUMMARY&amp;VAR:PERIOD=FIXED&amp;VAR:AUDIT_ID=00000117&amp;VAR:DATE=20070807&amp;action=UPDATE&amp;creator=factset&amp;DOC_NAME=FAT:FMA_audit_SUMMARY.fat&amp;DISPLAY_STRING=Display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EBITDA&amp;VAR:CHGPERIOD=NA&amp;VAR:FQLFORMULA=FMA_EVAL_EBITDA&amp;VAR:CURRENCY=NA&amp;VAR:P=NA&amp;VAR:V=10.9","97315&amp;VAR:null=.html"}</definedName>
    <definedName name="_614__FDSAUDITLINK__" localSheetId="1" hidden="1">{"fdsup://directions/FAT%20Viewer?VAR:PED=LTM&amp;VAR:AUDIT_MODE=SUMMARY&amp;VAR:PERIOD=FIXED&amp;VAR:AUDIT_ID=00000117&amp;VAR:DATE=20070806&amp;action=UPDATE&amp;creator=factset&amp;DOC_NAME=FAT:FMA_audit_SUMMARY.fat&amp;DISPLAY_STRING=Display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EBITDA&amp;VAR:CHGPERIOD=NA&amp;VAR:FQLFORMULA=FMA_EVAL_EBITDA&amp;VAR:CURRENCY=NA&amp;VAR:P=NA&amp;VAR:V=10.9","42516&amp;VAR:null=.html"}</definedName>
    <definedName name="_614__FDSAUDITLINK__" hidden="1">{"fdsup://directions/FAT%20Viewer?VAR:PED=LTM&amp;VAR:AUDIT_MODE=SUMMARY&amp;VAR:PERIOD=FIXED&amp;VAR:AUDIT_ID=00000117&amp;VAR:DATE=20070806&amp;action=UPDATE&amp;creator=factset&amp;DOC_NAME=FAT:FMA_audit_SUMMARY.fat&amp;DISPLAY_STRING=Display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EBITDA&amp;VAR:CHGPERIOD=NA&amp;VAR:FQLFORMULA=FMA_EVAL_EBITDA&amp;VAR:CURRENCY=NA&amp;VAR:P=NA&amp;VAR:V=10.9","42516&amp;VAR:null=.html"}</definedName>
    <definedName name="_615__FDSAUDITLINK__" localSheetId="1" hidden="1">{"fdsup://directions/FAT%20Viewer?VAR:PED=LTM&amp;VAR:AUDIT_MODE=SUMMARY&amp;VAR:PERIOD=FIXED&amp;VAR:AUDIT_ID=00000117&amp;VAR:DATE=20070803&amp;action=UPDATE&amp;creator=factset&amp;DOC_NAME=FAT:FMA_audit_SUMMARY.fat&amp;DISPLAY_STRING=Display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EBITDA&amp;VAR:CHGPERIOD=NA&amp;VAR:FQLFORMULA=FMA_EVAL_EBITDA&amp;VAR:CURRENCY=NA&amp;VAR:P=NA&amp;VAR:V=10.7","76412&amp;VAR:null=.html"}</definedName>
    <definedName name="_615__FDSAUDITLINK__" hidden="1">{"fdsup://directions/FAT%20Viewer?VAR:PED=LTM&amp;VAR:AUDIT_MODE=SUMMARY&amp;VAR:PERIOD=FIXED&amp;VAR:AUDIT_ID=00000117&amp;VAR:DATE=20070803&amp;action=UPDATE&amp;creator=factset&amp;DOC_NAME=FAT:FMA_audit_SUMMARY.fat&amp;DISPLAY_STRING=Display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EBITDA&amp;VAR:CHGPERIOD=NA&amp;VAR:FQLFORMULA=FMA_EVAL_EBITDA&amp;VAR:CURRENCY=NA&amp;VAR:P=NA&amp;VAR:V=10.7","76412&amp;VAR:null=.html"}</definedName>
    <definedName name="_616__FDSAUDITLINK__" localSheetId="1" hidden="1">{"fdsup://directions/FAT%20Viewer?VAR:PED=LTM&amp;VAR:AUDIT_MODE=SUMMARY&amp;VAR:PERIOD=FIXED&amp;VAR:AUDIT_ID=00000117&amp;VAR:DATE=20070802&amp;action=UPDATE&amp;creator=factset&amp;DOC_NAME=FAT:FMA_audit_SUMMARY.fat&amp;DISPLAY_STRING=Display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EBITDA&amp;VAR:CHGPERIOD=NA&amp;VAR:FQLFORMULA=FMA_EVAL_EBITDA&amp;VAR:CURRENCY=NA&amp;VAR:P=NA&amp;VAR:V=10.9","91681&amp;VAR:null=.html"}</definedName>
    <definedName name="_616__FDSAUDITLINK__" hidden="1">{"fdsup://directions/FAT%20Viewer?VAR:PED=LTM&amp;VAR:AUDIT_MODE=SUMMARY&amp;VAR:PERIOD=FIXED&amp;VAR:AUDIT_ID=00000117&amp;VAR:DATE=20070802&amp;action=UPDATE&amp;creator=factset&amp;DOC_NAME=FAT:FMA_audit_SUMMARY.fat&amp;DISPLAY_STRING=Display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EBITDA&amp;VAR:CHGPERIOD=NA&amp;VAR:FQLFORMULA=FMA_EVAL_EBITDA&amp;VAR:CURRENCY=NA&amp;VAR:P=NA&amp;VAR:V=10.9","91681&amp;VAR:null=.html"}</definedName>
    <definedName name="_617__FDSAUDITLINK__" localSheetId="1" hidden="1">{"fdsup://directions/FAT%20Viewer?VAR:PED=LTM&amp;VAR:AUDIT_MODE=SUMMARY&amp;VAR:PERIOD=FIXED&amp;VAR:AUDIT_ID=00000117&amp;VAR:DATE=20070801&amp;action=UPDATE&amp;creator=factset&amp;DOC_NAME=FAT:FMA_audit_SUMMARY.fat&amp;DISPLAY_STRING=Display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EBITDA&amp;VAR:CHGPERIOD=NA&amp;VAR:FQLFORMULA=FMA_EVAL_EBITDA&amp;VAR:CURRENCY=NA&amp;VAR:P=NA&amp;VAR:V=10.9","46295&amp;VAR:null=.html"}</definedName>
    <definedName name="_617__FDSAUDITLINK__" hidden="1">{"fdsup://directions/FAT%20Viewer?VAR:PED=LTM&amp;VAR:AUDIT_MODE=SUMMARY&amp;VAR:PERIOD=FIXED&amp;VAR:AUDIT_ID=00000117&amp;VAR:DATE=20070801&amp;action=UPDATE&amp;creator=factset&amp;DOC_NAME=FAT:FMA_audit_SUMMARY.fat&amp;DISPLAY_STRING=Display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EBITDA&amp;VAR:CHGPERIOD=NA&amp;VAR:FQLFORMULA=FMA_EVAL_EBITDA&amp;VAR:CURRENCY=NA&amp;VAR:P=NA&amp;VAR:V=10.9","46295&amp;VAR:null=.html"}</definedName>
    <definedName name="_618__FDSAUDITLINK__" localSheetId="1" hidden="1">{"fdsup://directions/FAT%20Viewer?VAR:PED=LTM&amp;VAR:AUDIT_MODE=SUMMARY&amp;VAR:PERIOD=FIXED&amp;VAR:AUDIT_ID=00000117&amp;VAR:DATE=20070731&amp;action=UPDATE&amp;creator=factset&amp;DOC_NAME=FAT:FMA_audit_SUMMARY.fat&amp;DISPLAY_STRING=Display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EBITDA&amp;VAR:CHGPERIOD=NA&amp;VAR:FQLFORMULA=FMA_EVAL_EBITDA&amp;VAR:CURRENCY=NA&amp;VAR:P=NA&amp;VAR:V=10.8","82027&amp;VAR:null=.html"}</definedName>
    <definedName name="_618__FDSAUDITLINK__" hidden="1">{"fdsup://directions/FAT%20Viewer?VAR:PED=LTM&amp;VAR:AUDIT_MODE=SUMMARY&amp;VAR:PERIOD=FIXED&amp;VAR:AUDIT_ID=00000117&amp;VAR:DATE=20070731&amp;action=UPDATE&amp;creator=factset&amp;DOC_NAME=FAT:FMA_audit_SUMMARY.fat&amp;DISPLAY_STRING=Display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EBITDA&amp;VAR:CHGPERIOD=NA&amp;VAR:FQLFORMULA=FMA_EVAL_EBITDA&amp;VAR:CURRENCY=NA&amp;VAR:P=NA&amp;VAR:V=10.8","82027&amp;VAR:null=.html"}</definedName>
    <definedName name="_619__FDSAUDITLINK__" localSheetId="1" hidden="1">{"fdsup://directions/FAT%20Viewer?VAR:PED=LTM&amp;VAR:AUDIT_MODE=SUMMARY&amp;VAR:PERIOD=FIXED&amp;VAR:AUDIT_ID=00000117&amp;VAR:DATE=20070730&amp;action=UPDATE&amp;creator=factset&amp;DOC_NAME=FAT:FMA_audit_SUMMARY.fat&amp;DISPLAY_STRING=Display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EBITDA&amp;VAR:CHGPERIOD=NA&amp;VAR:FQLFORMULA=FMA_EVAL_EBITDA&amp;VAR:CURRENCY=NA&amp;VAR:P=NA&amp;VAR:V=10.9","83977&amp;VAR:null=.html"}</definedName>
    <definedName name="_619__FDSAUDITLINK__" hidden="1">{"fdsup://directions/FAT%20Viewer?VAR:PED=LTM&amp;VAR:AUDIT_MODE=SUMMARY&amp;VAR:PERIOD=FIXED&amp;VAR:AUDIT_ID=00000117&amp;VAR:DATE=20070730&amp;action=UPDATE&amp;creator=factset&amp;DOC_NAME=FAT:FMA_audit_SUMMARY.fat&amp;DISPLAY_STRING=Display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EBITDA&amp;VAR:CHGPERIOD=NA&amp;VAR:FQLFORMULA=FMA_EVAL_EBITDA&amp;VAR:CURRENCY=NA&amp;VAR:P=NA&amp;VAR:V=10.9","83977&amp;VAR:null=.html"}</definedName>
    <definedName name="_62__FDSAUDITLINK__" localSheetId="1" hidden="1">{"fdsup://directions/FAT Viewer?action=UPDATE&amp;creator=factset&amp;DYN_ARGS=TRUE&amp;DOC_NAME=FAT:FQL_AUDITING_CLIENT_TEMPLATE.FAT&amp;display_string=Audit&amp;VAR:KEY=NANSJYHIFS&amp;VAR:QUERY=RkZfREVCVChBTk4sMTIvMjYvMjAwOSk=&amp;WINDOW=FIRST_POPUP&amp;HEIGHT=450&amp;WIDTH=450&amp;START_MAXIMI","ZED=FALSE&amp;VAR:CALENDAR=US&amp;VAR:SYMBOL=MDCA&amp;VAR:INDEX=0"}</definedName>
    <definedName name="_62__FDSAUDITLINK__" hidden="1">{"fdsup://directions/FAT Viewer?action=UPDATE&amp;creator=factset&amp;DYN_ARGS=TRUE&amp;DOC_NAME=FAT:FQL_AUDITING_CLIENT_TEMPLATE.FAT&amp;display_string=Audit&amp;VAR:KEY=NANSJYHIFS&amp;VAR:QUERY=RkZfREVCVChBTk4sMTIvMjYvMjAwOSk=&amp;WINDOW=FIRST_POPUP&amp;HEIGHT=450&amp;WIDTH=450&amp;START_MAXIMI","ZED=FALSE&amp;VAR:CALENDAR=US&amp;VAR:SYMBOL=MDCA&amp;VAR:INDEX=0"}</definedName>
    <definedName name="_620__FDSAUDITLINK__" localSheetId="1" hidden="1">{"fdsup://directions/FAT%20Viewer?VAR:PED=LTM&amp;VAR:AUDIT_MODE=SUMMARY&amp;VAR:PERIOD=FIXED&amp;VAR:AUDIT_ID=00000117&amp;VAR:DATE=20070727&amp;action=UPDATE&amp;creator=factset&amp;DOC_NAME=FAT:FMA_audit_SUMMARY.fat&amp;DISPLAY_STRING=Display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EBITDA&amp;VAR:CHGPERIOD=NA&amp;VAR:FQLFORMULA=FMA_EVAL_EBITDA&amp;VAR:CURRENCY=NA&amp;VAR:P=NA&amp;VAR:V=10.8","97934&amp;VAR:null=.html"}</definedName>
    <definedName name="_620__FDSAUDITLINK__" hidden="1">{"fdsup://directions/FAT%20Viewer?VAR:PED=LTM&amp;VAR:AUDIT_MODE=SUMMARY&amp;VAR:PERIOD=FIXED&amp;VAR:AUDIT_ID=00000117&amp;VAR:DATE=20070727&amp;action=UPDATE&amp;creator=factset&amp;DOC_NAME=FAT:FMA_audit_SUMMARY.fat&amp;DISPLAY_STRING=Display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EBITDA&amp;VAR:CHGPERIOD=NA&amp;VAR:FQLFORMULA=FMA_EVAL_EBITDA&amp;VAR:CURRENCY=NA&amp;VAR:P=NA&amp;VAR:V=10.8","97934&amp;VAR:null=.html"}</definedName>
    <definedName name="_621__FDSAUDITLINK__" localSheetId="1" hidden="1">{"fdsup://directions/FAT%20Viewer?VAR:PED=LTM&amp;VAR:AUDIT_MODE=SUMMARY&amp;VAR:PERIOD=FIXED&amp;VAR:AUDIT_ID=00000117&amp;VAR:DATE=20070726&amp;action=UPDATE&amp;creator=factset&amp;DOC_NAME=FAT:FMA_audit_SUMMARY.fat&amp;DISPLAY_STRING=Display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EBITDA&amp;VAR:CHGPERIOD=NA&amp;VAR:FQLFORMULA=FMA_EVAL_EBITDA&amp;VAR:CURRENCY=NA&amp;VAR:P=NA&amp;VAR:V=11.0","36507&amp;VAR:null=.html"}</definedName>
    <definedName name="_621__FDSAUDITLINK__" hidden="1">{"fdsup://directions/FAT%20Viewer?VAR:PED=LTM&amp;VAR:AUDIT_MODE=SUMMARY&amp;VAR:PERIOD=FIXED&amp;VAR:AUDIT_ID=00000117&amp;VAR:DATE=20070726&amp;action=UPDATE&amp;creator=factset&amp;DOC_NAME=FAT:FMA_audit_SUMMARY.fat&amp;DISPLAY_STRING=Display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EBITDA&amp;VAR:CHGPERIOD=NA&amp;VAR:FQLFORMULA=FMA_EVAL_EBITDA&amp;VAR:CURRENCY=NA&amp;VAR:P=NA&amp;VAR:V=11.0","36507&amp;VAR:null=.html"}</definedName>
    <definedName name="_622__FDSAUDITLINK__" localSheetId="1" hidden="1">{"fdsup://directions/FAT%20Viewer?VAR:PED=LTM&amp;VAR:AUDIT_MODE=SUMMARY&amp;VAR:PERIOD=FIXED&amp;VAR:AUDIT_ID=00000117&amp;VAR:DATE=20070725&amp;action=UPDATE&amp;creator=factset&amp;DOC_NAME=FAT:FMA_audit_SUMMARY.fat&amp;DISPLAY_STRING=Display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EBITDA&amp;VAR:CHGPERIOD=NA&amp;VAR:FQLFORMULA=FMA_EVAL_EBITDA&amp;VAR:CURRENCY=NA&amp;VAR:P=NA&amp;VAR:V=11.2","39469&amp;VAR:null=.html"}</definedName>
    <definedName name="_622__FDSAUDITLINK__" hidden="1">{"fdsup://directions/FAT%20Viewer?VAR:PED=LTM&amp;VAR:AUDIT_MODE=SUMMARY&amp;VAR:PERIOD=FIXED&amp;VAR:AUDIT_ID=00000117&amp;VAR:DATE=20070725&amp;action=UPDATE&amp;creator=factset&amp;DOC_NAME=FAT:FMA_audit_SUMMARY.fat&amp;DISPLAY_STRING=Display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EBITDA&amp;VAR:CHGPERIOD=NA&amp;VAR:FQLFORMULA=FMA_EVAL_EBITDA&amp;VAR:CURRENCY=NA&amp;VAR:P=NA&amp;VAR:V=11.2","39469&amp;VAR:null=.html"}</definedName>
    <definedName name="_623__FDSAUDITLINK__" localSheetId="1" hidden="1">{"fdsup://directions/FAT%20Viewer?VAR:PED=LTM&amp;VAR:AUDIT_MODE=SUMMARY&amp;VAR:PERIOD=FIXED&amp;VAR:AUDIT_ID=00000117&amp;VAR:DATE=20070724&amp;action=UPDATE&amp;creator=factset&amp;DOC_NAME=FAT:FMA_audit_SUMMARY.fat&amp;DISPLAY_STRING=Display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EBITDA&amp;VAR:CHGPERIOD=NA&amp;VAR:FQLFORMULA=FMA_EVAL_EBITDA&amp;VAR:CURRENCY=NA&amp;VAR:P=NA&amp;VAR:V=11.2","03695&amp;VAR:null=.html"}</definedName>
    <definedName name="_623__FDSAUDITLINK__" hidden="1">{"fdsup://directions/FAT%20Viewer?VAR:PED=LTM&amp;VAR:AUDIT_MODE=SUMMARY&amp;VAR:PERIOD=FIXED&amp;VAR:AUDIT_ID=00000117&amp;VAR:DATE=20070724&amp;action=UPDATE&amp;creator=factset&amp;DOC_NAME=FAT:FMA_audit_SUMMARY.fat&amp;DISPLAY_STRING=Display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EBITDA&amp;VAR:CHGPERIOD=NA&amp;VAR:FQLFORMULA=FMA_EVAL_EBITDA&amp;VAR:CURRENCY=NA&amp;VAR:P=NA&amp;VAR:V=11.2","03695&amp;VAR:null=.html"}</definedName>
    <definedName name="_624__FDSAUDITLINK__" localSheetId="1" hidden="1">{"fdsup://directions/FAT%20Viewer?VAR:PED=LTM&amp;VAR:AUDIT_MODE=SUMMARY&amp;VAR:PERIOD=FIXED&amp;VAR:AUDIT_ID=00000117&amp;VAR:DATE=20070723&amp;action=UPDATE&amp;creator=factset&amp;DOC_NAME=FAT:FMA_audit_SUMMARY.fat&amp;DISPLAY_STRING=Display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EBITDA&amp;VAR:CHGPERIOD=NA&amp;VAR:FQLFORMULA=FMA_EVAL_EBITDA&amp;VAR:CURRENCY=NA&amp;VAR:P=NA&amp;VAR:V=11.3","64496&amp;VAR:null=.html"}</definedName>
    <definedName name="_624__FDSAUDITLINK__" hidden="1">{"fdsup://directions/FAT%20Viewer?VAR:PED=LTM&amp;VAR:AUDIT_MODE=SUMMARY&amp;VAR:PERIOD=FIXED&amp;VAR:AUDIT_ID=00000117&amp;VAR:DATE=20070723&amp;action=UPDATE&amp;creator=factset&amp;DOC_NAME=FAT:FMA_audit_SUMMARY.fat&amp;DISPLAY_STRING=Display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EBITDA&amp;VAR:CHGPERIOD=NA&amp;VAR:FQLFORMULA=FMA_EVAL_EBITDA&amp;VAR:CURRENCY=NA&amp;VAR:P=NA&amp;VAR:V=11.3","64496&amp;VAR:null=.html"}</definedName>
    <definedName name="_625__FDSAUDITLINK__" localSheetId="1" hidden="1">{"fdsup://directions/FAT%20Viewer?VAR:PED=LTM&amp;VAR:AUDIT_MODE=SUMMARY&amp;VAR:PERIOD=FIXED&amp;VAR:AUDIT_ID=00000117&amp;VAR:DATE=20070720&amp;action=UPDATE&amp;creator=factset&amp;DOC_NAME=FAT:FMA_audit_SUMMARY.fat&amp;DISPLAY_STRING=Display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EBITDA&amp;VAR:CHGPERIOD=NA&amp;VAR:FQLFORMULA=FMA_EVAL_EBITDA&amp;VAR:CURRENCY=NA&amp;VAR:P=NA&amp;VAR:V=11.3","16562&amp;VAR:null=.html"}</definedName>
    <definedName name="_625__FDSAUDITLINK__" hidden="1">{"fdsup://directions/FAT%20Viewer?VAR:PED=LTM&amp;VAR:AUDIT_MODE=SUMMARY&amp;VAR:PERIOD=FIXED&amp;VAR:AUDIT_ID=00000117&amp;VAR:DATE=20070720&amp;action=UPDATE&amp;creator=factset&amp;DOC_NAME=FAT:FMA_audit_SUMMARY.fat&amp;DISPLAY_STRING=Display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EBITDA&amp;VAR:CHGPERIOD=NA&amp;VAR:FQLFORMULA=FMA_EVAL_EBITDA&amp;VAR:CURRENCY=NA&amp;VAR:P=NA&amp;VAR:V=11.3","16562&amp;VAR:null=.html"}</definedName>
    <definedName name="_626__FDSAUDITLINK__" localSheetId="1" hidden="1">{"fdsup://directions/FAT%20Viewer?VAR:PED=LTM&amp;VAR:AUDIT_MODE=SUMMARY&amp;VAR:PERIOD=FIXED&amp;VAR:AUDIT_ID=00000117&amp;VAR:DATE=20070719&amp;action=UPDATE&amp;creator=factset&amp;DOC_NAME=FAT:FMA_audit_SUMMARY.fat&amp;DISPLAY_STRING=Display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EBITDA&amp;VAR:CHGPERIOD=NA&amp;VAR:FQLFORMULA=FMA_EVAL_EBITDA&amp;VAR:CURRENCY=NA&amp;VAR:P=NA&amp;VAR:V=11.4","17524&amp;VAR:null=.html"}</definedName>
    <definedName name="_626__FDSAUDITLINK__" hidden="1">{"fdsup://directions/FAT%20Viewer?VAR:PED=LTM&amp;VAR:AUDIT_MODE=SUMMARY&amp;VAR:PERIOD=FIXED&amp;VAR:AUDIT_ID=00000117&amp;VAR:DATE=20070719&amp;action=UPDATE&amp;creator=factset&amp;DOC_NAME=FAT:FMA_audit_SUMMARY.fat&amp;DISPLAY_STRING=Display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EBITDA&amp;VAR:CHGPERIOD=NA&amp;VAR:FQLFORMULA=FMA_EVAL_EBITDA&amp;VAR:CURRENCY=NA&amp;VAR:P=NA&amp;VAR:V=11.4","17524&amp;VAR:null=.html"}</definedName>
    <definedName name="_627__FDSAUDITLINK__" localSheetId="1" hidden="1">{"fdsup://directions/FAT%20Viewer?VAR:PED=LTM&amp;VAR:AUDIT_MODE=SUMMARY&amp;VAR:PERIOD=FIXED&amp;VAR:AUDIT_ID=00000117&amp;VAR:DATE=20070718&amp;action=UPDATE&amp;creator=factset&amp;DOC_NAME=FAT:FMA_audit_SUMMARY.fat&amp;DISPLAY_STRING=Display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EBITDA&amp;VAR:CHGPERIOD=NA&amp;VAR:FQLFORMULA=FMA_EVAL_EBITDA&amp;VAR:CURRENCY=NA&amp;VAR:P=NA&amp;VAR:V=11.3","60549&amp;VAR:null=.html"}</definedName>
    <definedName name="_627__FDSAUDITLINK__" hidden="1">{"fdsup://directions/FAT%20Viewer?VAR:PED=LTM&amp;VAR:AUDIT_MODE=SUMMARY&amp;VAR:PERIOD=FIXED&amp;VAR:AUDIT_ID=00000117&amp;VAR:DATE=20070718&amp;action=UPDATE&amp;creator=factset&amp;DOC_NAME=FAT:FMA_audit_SUMMARY.fat&amp;DISPLAY_STRING=Display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EBITDA&amp;VAR:CHGPERIOD=NA&amp;VAR:FQLFORMULA=FMA_EVAL_EBITDA&amp;VAR:CURRENCY=NA&amp;VAR:P=NA&amp;VAR:V=11.3","60549&amp;VAR:null=.html"}</definedName>
    <definedName name="_628__FDSAUDITLINK__" localSheetId="1" hidden="1">{"fdsup://directions/FAT%20Viewer?VAR:PED=LTM&amp;VAR:AUDIT_MODE=SUMMARY&amp;VAR:PERIOD=FIXED&amp;VAR:AUDIT_ID=00000117&amp;VAR:DATE=20070717&amp;action=UPDATE&amp;creator=factset&amp;DOC_NAME=FAT:FMA_audit_SUMMARY.fat&amp;DISPLAY_STRING=Display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EBITDA&amp;VAR:CHGPERIOD=NA&amp;VAR:FQLFORMULA=FMA_EVAL_EBITDA&amp;VAR:CURRENCY=NA&amp;VAR:P=NA&amp;VAR:V=11.3","67036&amp;VAR:null=.html"}</definedName>
    <definedName name="_628__FDSAUDITLINK__" hidden="1">{"fdsup://directions/FAT%20Viewer?VAR:PED=LTM&amp;VAR:AUDIT_MODE=SUMMARY&amp;VAR:PERIOD=FIXED&amp;VAR:AUDIT_ID=00000117&amp;VAR:DATE=20070717&amp;action=UPDATE&amp;creator=factset&amp;DOC_NAME=FAT:FMA_audit_SUMMARY.fat&amp;DISPLAY_STRING=Display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EBITDA&amp;VAR:CHGPERIOD=NA&amp;VAR:FQLFORMULA=FMA_EVAL_EBITDA&amp;VAR:CURRENCY=NA&amp;VAR:P=NA&amp;VAR:V=11.3","67036&amp;VAR:null=.html"}</definedName>
    <definedName name="_629__FDSAUDITLINK__" localSheetId="1" hidden="1">{"fdsup://directions/FAT%20Viewer?VAR:PED=LTM&amp;VAR:AUDIT_MODE=SUMMARY&amp;VAR:PERIOD=FIXED&amp;VAR:AUDIT_ID=00000117&amp;VAR:DATE=20070716&amp;action=UPDATE&amp;creator=factset&amp;DOC_NAME=FAT:FMA_audit_SUMMARY.fat&amp;DISPLAY_STRING=Display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EBITDA&amp;VAR:CHGPERIOD=NA&amp;VAR:FQLFORMULA=FMA_EVAL_EBITDA&amp;VAR:CURRENCY=NA&amp;VAR:P=NA&amp;VAR:V=11.3","67299&amp;VAR:null=.html"}</definedName>
    <definedName name="_629__FDSAUDITLINK__" hidden="1">{"fdsup://directions/FAT%20Viewer?VAR:PED=LTM&amp;VAR:AUDIT_MODE=SUMMARY&amp;VAR:PERIOD=FIXED&amp;VAR:AUDIT_ID=00000117&amp;VAR:DATE=20070716&amp;action=UPDATE&amp;creator=factset&amp;DOC_NAME=FAT:FMA_audit_SUMMARY.fat&amp;DISPLAY_STRING=Display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EBITDA&amp;VAR:CHGPERIOD=NA&amp;VAR:FQLFORMULA=FMA_EVAL_EBITDA&amp;VAR:CURRENCY=NA&amp;VAR:P=NA&amp;VAR:V=11.3","67299&amp;VAR:null=.html"}</definedName>
    <definedName name="_63__FDSAUDITLINK__" localSheetId="1" hidden="1">{"fdsup://Directions/FactSet Auditing Viewer?action=AUDIT_VALUE&amp;DB=129&amp;ID1=B3DMTY&amp;VALUEID=02003&amp;SDATE=2009&amp;PERIODTYPE=ANN_STD&amp;SCFT=3&amp;window=popup_no_bar&amp;width=385&amp;height=120&amp;START_MAXIMIZED=FALSE&amp;creator=factset&amp;display_string=Audit"}</definedName>
    <definedName name="_63__FDSAUDITLINK__" hidden="1">{"fdsup://Directions/FactSet Auditing Viewer?action=AUDIT_VALUE&amp;DB=129&amp;ID1=B3DMTY&amp;VALUEID=02003&amp;SDATE=2009&amp;PERIODTYPE=ANN_STD&amp;SCFT=3&amp;window=popup_no_bar&amp;width=385&amp;height=120&amp;START_MAXIMIZED=FALSE&amp;creator=factset&amp;display_string=Audit"}</definedName>
    <definedName name="_630__FDSAUDITLINK__" localSheetId="1" hidden="1">{"fdsup://directions/FAT%20Viewer?VAR:PED=LTM&amp;VAR:AUDIT_MODE=SUMMARY&amp;VAR:PERIOD=FIXED&amp;VAR:AUDIT_ID=00000117&amp;VAR:DATE=20070713&amp;action=UPDATE&amp;creator=factset&amp;DOC_NAME=FAT:FMA_audit_SUMMARY.fat&amp;DISPLAY_STRING=Display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EBITDA&amp;VAR:CHGPERIOD=NA&amp;VAR:FQLFORMULA=FMA_EVAL_EBITDA&amp;VAR:CURRENCY=NA&amp;VAR:P=NA&amp;VAR:V=11.3","76163&amp;VAR:null=.html"}</definedName>
    <definedName name="_630__FDSAUDITLINK__" hidden="1">{"fdsup://directions/FAT%20Viewer?VAR:PED=LTM&amp;VAR:AUDIT_MODE=SUMMARY&amp;VAR:PERIOD=FIXED&amp;VAR:AUDIT_ID=00000117&amp;VAR:DATE=20070713&amp;action=UPDATE&amp;creator=factset&amp;DOC_NAME=FAT:FMA_audit_SUMMARY.fat&amp;DISPLAY_STRING=Display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EBITDA&amp;VAR:CHGPERIOD=NA&amp;VAR:FQLFORMULA=FMA_EVAL_EBITDA&amp;VAR:CURRENCY=NA&amp;VAR:P=NA&amp;VAR:V=11.3","76163&amp;VAR:null=.html"}</definedName>
    <definedName name="_631__FDSAUDITLINK__" localSheetId="1" hidden="1">{"fdsup://directions/FAT%20Viewer?VAR:PED=LTM&amp;VAR:AUDIT_MODE=SUMMARY&amp;VAR:PERIOD=FIXED&amp;VAR:AUDIT_ID=00000117&amp;VAR:DATE=20070712&amp;action=UPDATE&amp;creator=factset&amp;DOC_NAME=FAT:FMA_audit_SUMMARY.fat&amp;DISPLAY_STRING=Display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EBITDA&amp;VAR:CHGPERIOD=NA&amp;VAR:FQLFORMULA=FMA_EVAL_EBITDA&amp;VAR:CURRENCY=NA&amp;VAR:P=NA&amp;VAR:V=11.3","38340&amp;VAR:null=.html"}</definedName>
    <definedName name="_631__FDSAUDITLINK__" hidden="1">{"fdsup://directions/FAT%20Viewer?VAR:PED=LTM&amp;VAR:AUDIT_MODE=SUMMARY&amp;VAR:PERIOD=FIXED&amp;VAR:AUDIT_ID=00000117&amp;VAR:DATE=20070712&amp;action=UPDATE&amp;creator=factset&amp;DOC_NAME=FAT:FMA_audit_SUMMARY.fat&amp;DISPLAY_STRING=Display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EBITDA&amp;VAR:CHGPERIOD=NA&amp;VAR:FQLFORMULA=FMA_EVAL_EBITDA&amp;VAR:CURRENCY=NA&amp;VAR:P=NA&amp;VAR:V=11.3","38340&amp;VAR:null=.html"}</definedName>
    <definedName name="_632__FDSAUDITLINK__" localSheetId="1" hidden="1">{"fdsup://directions/FAT%20Viewer?VAR:PED=LTM&amp;VAR:AUDIT_MODE=SUMMARY&amp;VAR:PERIOD=FIXED&amp;VAR:AUDIT_ID=00000117&amp;VAR:DATE=20070711&amp;action=UPDATE&amp;creator=factset&amp;DOC_NAME=FAT:FMA_audit_SUMMARY.fat&amp;DISPLAY_STRING=Display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EBITDA&amp;VAR:CHGPERIOD=NA&amp;VAR:FQLFORMULA=FMA_EVAL_EBITDA&amp;VAR:CURRENCY=NA&amp;VAR:P=NA&amp;VAR:V=11.1","72581&amp;VAR:null=.html"}</definedName>
    <definedName name="_632__FDSAUDITLINK__" hidden="1">{"fdsup://directions/FAT%20Viewer?VAR:PED=LTM&amp;VAR:AUDIT_MODE=SUMMARY&amp;VAR:PERIOD=FIXED&amp;VAR:AUDIT_ID=00000117&amp;VAR:DATE=20070711&amp;action=UPDATE&amp;creator=factset&amp;DOC_NAME=FAT:FMA_audit_SUMMARY.fat&amp;DISPLAY_STRING=Display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EBITDA&amp;VAR:CHGPERIOD=NA&amp;VAR:FQLFORMULA=FMA_EVAL_EBITDA&amp;VAR:CURRENCY=NA&amp;VAR:P=NA&amp;VAR:V=11.1","72581&amp;VAR:null=.html"}</definedName>
    <definedName name="_633__FDSAUDITLINK__" localSheetId="1" hidden="1">{"fdsup://directions/FAT%20Viewer?VAR:PED=LTM&amp;VAR:AUDIT_MODE=SUMMARY&amp;VAR:PERIOD=FIXED&amp;VAR:AUDIT_ID=00000117&amp;VAR:DATE=20070710&amp;action=UPDATE&amp;creator=factset&amp;DOC_NAME=FAT:FMA_audit_SUMMARY.fat&amp;DISPLAY_STRING=Display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EBITDA&amp;VAR:CHGPERIOD=NA&amp;VAR:FQLFORMULA=FMA_EVAL_EBITDA&amp;VAR:CURRENCY=NA&amp;VAR:P=NA&amp;VAR:V=11.1","20029&amp;VAR:null=.html"}</definedName>
    <definedName name="_633__FDSAUDITLINK__" hidden="1">{"fdsup://directions/FAT%20Viewer?VAR:PED=LTM&amp;VAR:AUDIT_MODE=SUMMARY&amp;VAR:PERIOD=FIXED&amp;VAR:AUDIT_ID=00000117&amp;VAR:DATE=20070710&amp;action=UPDATE&amp;creator=factset&amp;DOC_NAME=FAT:FMA_audit_SUMMARY.fat&amp;DISPLAY_STRING=Display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EBITDA&amp;VAR:CHGPERIOD=NA&amp;VAR:FQLFORMULA=FMA_EVAL_EBITDA&amp;VAR:CURRENCY=NA&amp;VAR:P=NA&amp;VAR:V=11.1","20029&amp;VAR:null=.html"}</definedName>
    <definedName name="_634__FDSAUDITLINK__" localSheetId="1" hidden="1">{"fdsup://directions/FAT%20Viewer?VAR:PED=LTM&amp;VAR:AUDIT_MODE=SUMMARY&amp;VAR:PERIOD=FIXED&amp;VAR:AUDIT_ID=00000117&amp;VAR:DATE=20070709&amp;action=UPDATE&amp;creator=factset&amp;DOC_NAME=FAT:FMA_audit_SUMMARY.fat&amp;DISPLAY_STRING=Display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EBITDA&amp;VAR:CHGPERIOD=NA&amp;VAR:FQLFORMULA=FMA_EVAL_EBITDA&amp;VAR:CURRENCY=NA&amp;VAR:P=NA&amp;VAR:V=11.2","36779&amp;VAR:null=.html"}</definedName>
    <definedName name="_634__FDSAUDITLINK__" hidden="1">{"fdsup://directions/FAT%20Viewer?VAR:PED=LTM&amp;VAR:AUDIT_MODE=SUMMARY&amp;VAR:PERIOD=FIXED&amp;VAR:AUDIT_ID=00000117&amp;VAR:DATE=20070709&amp;action=UPDATE&amp;creator=factset&amp;DOC_NAME=FAT:FMA_audit_SUMMARY.fat&amp;DISPLAY_STRING=Display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EBITDA&amp;VAR:CHGPERIOD=NA&amp;VAR:FQLFORMULA=FMA_EVAL_EBITDA&amp;VAR:CURRENCY=NA&amp;VAR:P=NA&amp;VAR:V=11.2","36779&amp;VAR:null=.html"}</definedName>
    <definedName name="_635__FDSAUDITLINK__" localSheetId="1" hidden="1">{"fdsup://directions/FAT%20Viewer?VAR:PED=LTM&amp;VAR:AUDIT_MODE=SUMMARY&amp;VAR:PERIOD=FIXED&amp;VAR:AUDIT_ID=00000117&amp;VAR:DATE=20070706&amp;action=UPDATE&amp;creator=factset&amp;DOC_NAME=FAT:FMA_audit_SUMMARY.fat&amp;DISPLAY_STRING=Display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EBITDA&amp;VAR:CHGPERIOD=NA&amp;VAR:FQLFORMULA=FMA_EVAL_EBITDA&amp;VAR:CURRENCY=NA&amp;VAR:P=NA&amp;VAR:V=11.2","16910&amp;VAR:null=.html"}</definedName>
    <definedName name="_635__FDSAUDITLINK__" hidden="1">{"fdsup://directions/FAT%20Viewer?VAR:PED=LTM&amp;VAR:AUDIT_MODE=SUMMARY&amp;VAR:PERIOD=FIXED&amp;VAR:AUDIT_ID=00000117&amp;VAR:DATE=20070706&amp;action=UPDATE&amp;creator=factset&amp;DOC_NAME=FAT:FMA_audit_SUMMARY.fat&amp;DISPLAY_STRING=Display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EBITDA&amp;VAR:CHGPERIOD=NA&amp;VAR:FQLFORMULA=FMA_EVAL_EBITDA&amp;VAR:CURRENCY=NA&amp;VAR:P=NA&amp;VAR:V=11.2","16910&amp;VAR:null=.html"}</definedName>
    <definedName name="_636__FDSAUDITLINK__" localSheetId="1" hidden="1">{"fdsup://directions/FAT%20Viewer?VAR:PED=LTM&amp;VAR:AUDIT_MODE=SUMMARY&amp;VAR:PERIOD=FIXED&amp;VAR:AUDIT_ID=00000117&amp;VAR:DATE=20070705&amp;action=UPDATE&amp;creator=factset&amp;DOC_NAME=FAT:FMA_audit_SUMMARY.fat&amp;DISPLAY_STRING=Display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EBITDA&amp;VAR:CHGPERIOD=NA&amp;VAR:FQLFORMULA=FMA_EVAL_EBITDA&amp;VAR:CURRENCY=NA&amp;VAR:P=NA&amp;VAR:V=11.1","82780&amp;VAR:null=.html"}</definedName>
    <definedName name="_636__FDSAUDITLINK__" hidden="1">{"fdsup://directions/FAT%20Viewer?VAR:PED=LTM&amp;VAR:AUDIT_MODE=SUMMARY&amp;VAR:PERIOD=FIXED&amp;VAR:AUDIT_ID=00000117&amp;VAR:DATE=20070705&amp;action=UPDATE&amp;creator=factset&amp;DOC_NAME=FAT:FMA_audit_SUMMARY.fat&amp;DISPLAY_STRING=Display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EBITDA&amp;VAR:CHGPERIOD=NA&amp;VAR:FQLFORMULA=FMA_EVAL_EBITDA&amp;VAR:CURRENCY=NA&amp;VAR:P=NA&amp;VAR:V=11.1","82780&amp;VAR:null=.html"}</definedName>
    <definedName name="_637__FDSAUDITLINK__" localSheetId="1" hidden="1">{"fdsup://directions/FAT%20Viewer?VAR:PED=LTM&amp;VAR:AUDIT_MODE=SUMMARY&amp;VAR:PERIOD=FIXED&amp;VAR:AUDIT_ID=00000117&amp;VAR:DATE=20070703&amp;action=UPDATE&amp;creator=factset&amp;DOC_NAME=FAT:FMA_audit_SUMMARY.fat&amp;DISPLAY_STRING=Display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EBITDA&amp;VAR:CHGPERIOD=NA&amp;VAR:FQLFORMULA=FMA_EVAL_EBITDA&amp;VAR:CURRENCY=NA&amp;VAR:P=NA&amp;VAR:V=11.1","71400&amp;VAR:null=.html"}</definedName>
    <definedName name="_637__FDSAUDITLINK__" hidden="1">{"fdsup://directions/FAT%20Viewer?VAR:PED=LTM&amp;VAR:AUDIT_MODE=SUMMARY&amp;VAR:PERIOD=FIXED&amp;VAR:AUDIT_ID=00000117&amp;VAR:DATE=20070703&amp;action=UPDATE&amp;creator=factset&amp;DOC_NAME=FAT:FMA_audit_SUMMARY.fat&amp;DISPLAY_STRING=Display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EBITDA&amp;VAR:CHGPERIOD=NA&amp;VAR:FQLFORMULA=FMA_EVAL_EBITDA&amp;VAR:CURRENCY=NA&amp;VAR:P=NA&amp;VAR:V=11.1","71400&amp;VAR:null=.html"}</definedName>
    <definedName name="_638__FDSAUDITLINK__" localSheetId="1" hidden="1">{"fdsup://directions/FAT%20Viewer?VAR:PED=LTM&amp;VAR:AUDIT_MODE=SUMMARY&amp;VAR:PERIOD=FIXED&amp;VAR:AUDIT_ID=00000117&amp;VAR:DATE=20070702&amp;action=UPDATE&amp;creator=factset&amp;DOC_NAME=FAT:FMA_audit_SUMMARY.fat&amp;DISPLAY_STRING=Display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EBITDA&amp;VAR:CHGPERIOD=NA&amp;VAR:FQLFORMULA=FMA_EVAL_EBITDA&amp;VAR:CURRENCY=NA&amp;VAR:P=NA&amp;VAR:V=11.1","38156&amp;VAR:null=.html"}</definedName>
    <definedName name="_638__FDSAUDITLINK__" hidden="1">{"fdsup://directions/FAT%20Viewer?VAR:PED=LTM&amp;VAR:AUDIT_MODE=SUMMARY&amp;VAR:PERIOD=FIXED&amp;VAR:AUDIT_ID=00000117&amp;VAR:DATE=20070702&amp;action=UPDATE&amp;creator=factset&amp;DOC_NAME=FAT:FMA_audit_SUMMARY.fat&amp;DISPLAY_STRING=Display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EBITDA&amp;VAR:CHGPERIOD=NA&amp;VAR:FQLFORMULA=FMA_EVAL_EBITDA&amp;VAR:CURRENCY=NA&amp;VAR:P=NA&amp;VAR:V=11.1","38156&amp;VAR:null=.html"}</definedName>
    <definedName name="_639__FDSAUDITLINK__" localSheetId="1" hidden="1">{"fdsup://directions/FAT%20Viewer?VAR:PED=LTM&amp;VAR:AUDIT_MODE=SUMMARY&amp;VAR:PERIOD=FIXED&amp;VAR:AUDIT_ID=00000117&amp;VAR:DATE=20070629&amp;action=UPDATE&amp;creator=factset&amp;DOC_NAME=FAT:FMA_audit_SUMMARY.fat&amp;DISPLAY_STRING=Display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EBITDA&amp;VAR:CHGPERIOD=NA&amp;VAR:FQLFORMULA=FMA_EVAL_EBITDA&amp;VAR:CURRENCY=NA&amp;VAR:P=NA&amp;VAR:V=11.0","45369&amp;VAR:null=.html"}</definedName>
    <definedName name="_639__FDSAUDITLINK__" hidden="1">{"fdsup://directions/FAT%20Viewer?VAR:PED=LTM&amp;VAR:AUDIT_MODE=SUMMARY&amp;VAR:PERIOD=FIXED&amp;VAR:AUDIT_ID=00000117&amp;VAR:DATE=20070629&amp;action=UPDATE&amp;creator=factset&amp;DOC_NAME=FAT:FMA_audit_SUMMARY.fat&amp;DISPLAY_STRING=Display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EBITDA&amp;VAR:CHGPERIOD=NA&amp;VAR:FQLFORMULA=FMA_EVAL_EBITDA&amp;VAR:CURRENCY=NA&amp;VAR:P=NA&amp;VAR:V=11.0","45369&amp;VAR:null=.html"}</definedName>
    <definedName name="_640__FDSAUDITLINK__" localSheetId="1" hidden="1">{"fdsup://directions/FAT%20Viewer?VAR:PED=LTM&amp;VAR:AUDIT_MODE=SUMMARY&amp;VAR:PERIOD=FIXED&amp;VAR:AUDIT_ID=00000117&amp;VAR:DATE=20070628&amp;action=UPDATE&amp;creator=factset&amp;DOC_NAME=FAT:FMA_audit_SUMMARY.fat&amp;DISPLAY_STRING=Display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EBITDA&amp;VAR:CHGPERIOD=NA&amp;VAR:FQLFORMULA=FMA_EVAL_EBITDA&amp;VAR:CURRENCY=NA&amp;VAR:P=NA&amp;VAR:V=11.0","50895&amp;VAR:null=.html"}</definedName>
    <definedName name="_640__FDSAUDITLINK__" hidden="1">{"fdsup://directions/FAT%20Viewer?VAR:PED=LTM&amp;VAR:AUDIT_MODE=SUMMARY&amp;VAR:PERIOD=FIXED&amp;VAR:AUDIT_ID=00000117&amp;VAR:DATE=20070628&amp;action=UPDATE&amp;creator=factset&amp;DOC_NAME=FAT:FMA_audit_SUMMARY.fat&amp;DISPLAY_STRING=Display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EBITDA&amp;VAR:CHGPERIOD=NA&amp;VAR:FQLFORMULA=FMA_EVAL_EBITDA&amp;VAR:CURRENCY=NA&amp;VAR:P=NA&amp;VAR:V=11.0","50895&amp;VAR:null=.html"}</definedName>
    <definedName name="_641__FDSAUDITLINK__" localSheetId="1" hidden="1">{"fdsup://directions/FAT%20Viewer?VAR:PED=LTM&amp;VAR:AUDIT_MODE=SUMMARY&amp;VAR:PERIOD=FIXED&amp;VAR:AUDIT_ID=00000117&amp;VAR:DATE=20070627&amp;action=UPDATE&amp;creator=factset&amp;DOC_NAME=FAT:FMA_audit_SUMMARY.fat&amp;DISPLAY_STRING=Display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EBITDA&amp;VAR:CHGPERIOD=NA&amp;VAR:FQLFORMULA=FMA_EVAL_EBITDA&amp;VAR:CURRENCY=NA&amp;VAR:P=NA&amp;VAR:V=11.0","55581&amp;VAR:null=.html"}</definedName>
    <definedName name="_641__FDSAUDITLINK__" hidden="1">{"fdsup://directions/FAT%20Viewer?VAR:PED=LTM&amp;VAR:AUDIT_MODE=SUMMARY&amp;VAR:PERIOD=FIXED&amp;VAR:AUDIT_ID=00000117&amp;VAR:DATE=20070627&amp;action=UPDATE&amp;creator=factset&amp;DOC_NAME=FAT:FMA_audit_SUMMARY.fat&amp;DISPLAY_STRING=Display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EBITDA&amp;VAR:CHGPERIOD=NA&amp;VAR:FQLFORMULA=FMA_EVAL_EBITDA&amp;VAR:CURRENCY=NA&amp;VAR:P=NA&amp;VAR:V=11.0","55581&amp;VAR:null=.html"}</definedName>
    <definedName name="_642__FDSAUDITLINK__" localSheetId="1" hidden="1">{"fdsup://directions/FAT%20Viewer?VAR:PED=LTM&amp;VAR:AUDIT_MODE=SUMMARY&amp;VAR:PERIOD=FIXED&amp;VAR:AUDIT_ID=00000117&amp;VAR:DATE=20070626&amp;action=UPDATE&amp;creator=factset&amp;DOC_NAME=FAT:FMA_audit_SUMMARY.fat&amp;DISPLAY_STRING=Display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EBITDA&amp;VAR:CHGPERIOD=NA&amp;VAR:FQLFORMULA=FMA_EVAL_EBITDA&amp;VAR:CURRENCY=NA&amp;VAR:P=NA&amp;VAR:V=10.9","70088&amp;VAR:null=.html"}</definedName>
    <definedName name="_642__FDSAUDITLINK__" hidden="1">{"fdsup://directions/FAT%20Viewer?VAR:PED=LTM&amp;VAR:AUDIT_MODE=SUMMARY&amp;VAR:PERIOD=FIXED&amp;VAR:AUDIT_ID=00000117&amp;VAR:DATE=20070626&amp;action=UPDATE&amp;creator=factset&amp;DOC_NAME=FAT:FMA_audit_SUMMARY.fat&amp;DISPLAY_STRING=Display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EBITDA&amp;VAR:CHGPERIOD=NA&amp;VAR:FQLFORMULA=FMA_EVAL_EBITDA&amp;VAR:CURRENCY=NA&amp;VAR:P=NA&amp;VAR:V=10.9","70088&amp;VAR:null=.html"}</definedName>
    <definedName name="_643__FDSAUDITLINK__" localSheetId="1" hidden="1">{"fdsup://directions/FAT%20Viewer?VAR:PED=LTM&amp;VAR:AUDIT_MODE=SUMMARY&amp;VAR:PERIOD=FIXED&amp;VAR:AUDIT_ID=00000117&amp;VAR:DATE=20070625&amp;action=UPDATE&amp;creator=factset&amp;DOC_NAME=FAT:FMA_audit_SUMMARY.fat&amp;DISPLAY_STRING=Display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EBITDA&amp;VAR:CHGPERIOD=NA&amp;VAR:FQLFORMULA=FMA_EVAL_EBITDA&amp;VAR:CURRENCY=NA&amp;VAR:P=NA&amp;VAR:V=11.0","07834&amp;VAR:null=.html"}</definedName>
    <definedName name="_643__FDSAUDITLINK__" hidden="1">{"fdsup://directions/FAT%20Viewer?VAR:PED=LTM&amp;VAR:AUDIT_MODE=SUMMARY&amp;VAR:PERIOD=FIXED&amp;VAR:AUDIT_ID=00000117&amp;VAR:DATE=20070625&amp;action=UPDATE&amp;creator=factset&amp;DOC_NAME=FAT:FMA_audit_SUMMARY.fat&amp;DISPLAY_STRING=Display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EBITDA&amp;VAR:CHGPERIOD=NA&amp;VAR:FQLFORMULA=FMA_EVAL_EBITDA&amp;VAR:CURRENCY=NA&amp;VAR:P=NA&amp;VAR:V=11.0","07834&amp;VAR:null=.html"}</definedName>
    <definedName name="_644__FDSAUDITLINK__" localSheetId="1" hidden="1">{"fdsup://directions/FAT%20Viewer?VAR:PED=LTM&amp;VAR:AUDIT_MODE=SUMMARY&amp;VAR:PERIOD=FIXED&amp;VAR:AUDIT_ID=00000117&amp;VAR:DATE=20070622&amp;action=UPDATE&amp;creator=factset&amp;DOC_NAME=FAT:FMA_audit_SUMMARY.fat&amp;DISPLAY_STRING=Display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EBITDA&amp;VAR:CHGPERIOD=NA&amp;VAR:FQLFORMULA=FMA_EVAL_EBITDA&amp;VAR:CURRENCY=NA&amp;VAR:P=NA&amp;VAR:V=11.0","36239&amp;VAR:null=.html"}</definedName>
    <definedName name="_644__FDSAUDITLINK__" hidden="1">{"fdsup://directions/FAT%20Viewer?VAR:PED=LTM&amp;VAR:AUDIT_MODE=SUMMARY&amp;VAR:PERIOD=FIXED&amp;VAR:AUDIT_ID=00000117&amp;VAR:DATE=20070622&amp;action=UPDATE&amp;creator=factset&amp;DOC_NAME=FAT:FMA_audit_SUMMARY.fat&amp;DISPLAY_STRING=Display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EBITDA&amp;VAR:CHGPERIOD=NA&amp;VAR:FQLFORMULA=FMA_EVAL_EBITDA&amp;VAR:CURRENCY=NA&amp;VAR:P=NA&amp;VAR:V=11.0","36239&amp;VAR:null=.html"}</definedName>
    <definedName name="_645__FDSAUDITLINK__" localSheetId="1" hidden="1">{"fdsup://directions/FAT%20Viewer?VAR:PED=LTM&amp;VAR:AUDIT_MODE=SUMMARY&amp;VAR:PERIOD=FIXED&amp;VAR:AUDIT_ID=00000117&amp;VAR:DATE=20070621&amp;action=UPDATE&amp;creator=factset&amp;DOC_NAME=FAT:FMA_audit_SUMMARY.fat&amp;DISPLAY_STRING=Display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EBITDA&amp;VAR:CHGPERIOD=NA&amp;VAR:FQLFORMULA=FMA_EVAL_EBITDA&amp;VAR:CURRENCY=NA&amp;VAR:P=NA&amp;VAR:V=11.1","41203&amp;VAR:null=.html"}</definedName>
    <definedName name="_645__FDSAUDITLINK__" hidden="1">{"fdsup://directions/FAT%20Viewer?VAR:PED=LTM&amp;VAR:AUDIT_MODE=SUMMARY&amp;VAR:PERIOD=FIXED&amp;VAR:AUDIT_ID=00000117&amp;VAR:DATE=20070621&amp;action=UPDATE&amp;creator=factset&amp;DOC_NAME=FAT:FMA_audit_SUMMARY.fat&amp;DISPLAY_STRING=Display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EBITDA&amp;VAR:CHGPERIOD=NA&amp;VAR:FQLFORMULA=FMA_EVAL_EBITDA&amp;VAR:CURRENCY=NA&amp;VAR:P=NA&amp;VAR:V=11.1","41203&amp;VAR:null=.html"}</definedName>
    <definedName name="_646__FDSAUDITLINK__" localSheetId="1" hidden="1">{"fdsup://directions/FAT%20Viewer?VAR:PED=LTM&amp;VAR:AUDIT_MODE=SUMMARY&amp;VAR:PERIOD=FIXED&amp;VAR:AUDIT_ID=00000117&amp;VAR:DATE=20070620&amp;action=UPDATE&amp;creator=factset&amp;DOC_NAME=FAT:FMA_audit_SUMMARY.fat&amp;DISPLAY_STRING=Display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EBITDA&amp;VAR:CHGPERIOD=NA&amp;VAR:FQLFORMULA=FMA_EVAL_EBITDA&amp;VAR:CURRENCY=NA&amp;VAR:P=NA&amp;VAR:V=11.0","81713&amp;VAR:null=.html"}</definedName>
    <definedName name="_646__FDSAUDITLINK__" hidden="1">{"fdsup://directions/FAT%20Viewer?VAR:PED=LTM&amp;VAR:AUDIT_MODE=SUMMARY&amp;VAR:PERIOD=FIXED&amp;VAR:AUDIT_ID=00000117&amp;VAR:DATE=20070620&amp;action=UPDATE&amp;creator=factset&amp;DOC_NAME=FAT:FMA_audit_SUMMARY.fat&amp;DISPLAY_STRING=Display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EBITDA&amp;VAR:CHGPERIOD=NA&amp;VAR:FQLFORMULA=FMA_EVAL_EBITDA&amp;VAR:CURRENCY=NA&amp;VAR:P=NA&amp;VAR:V=11.0","81713&amp;VAR:null=.html"}</definedName>
    <definedName name="_647__FDSAUDITLINK__" localSheetId="1" hidden="1">{"fdsup://directions/FAT%20Viewer?VAR:PED=LTM&amp;VAR:AUDIT_MODE=SUMMARY&amp;VAR:PERIOD=FIXED&amp;VAR:AUDIT_ID=00000117&amp;VAR:DATE=20070619&amp;action=UPDATE&amp;creator=factset&amp;DOC_NAME=FAT:FMA_audit_SUMMARY.fat&amp;DISPLAY_STRING=Display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EBITDA&amp;VAR:CHGPERIOD=NA&amp;VAR:FQLFORMULA=FMA_EVAL_EBITDA&amp;VAR:CURRENCY=NA&amp;VAR:P=NA&amp;VAR:V=11.1","91293&amp;VAR:null=.html"}</definedName>
    <definedName name="_647__FDSAUDITLINK__" hidden="1">{"fdsup://directions/FAT%20Viewer?VAR:PED=LTM&amp;VAR:AUDIT_MODE=SUMMARY&amp;VAR:PERIOD=FIXED&amp;VAR:AUDIT_ID=00000117&amp;VAR:DATE=20070619&amp;action=UPDATE&amp;creator=factset&amp;DOC_NAME=FAT:FMA_audit_SUMMARY.fat&amp;DISPLAY_STRING=Display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EBITDA&amp;VAR:CHGPERIOD=NA&amp;VAR:FQLFORMULA=FMA_EVAL_EBITDA&amp;VAR:CURRENCY=NA&amp;VAR:P=NA&amp;VAR:V=11.1","91293&amp;VAR:null=.html"}</definedName>
    <definedName name="_648__FDSAUDITLINK__" localSheetId="1" hidden="1">{"fdsup://directions/FAT%20Viewer?VAR:PED=LTM&amp;VAR:AUDIT_MODE=SUMMARY&amp;VAR:PERIOD=FIXED&amp;VAR:AUDIT_ID=00000117&amp;VAR:DATE=20070618&amp;action=UPDATE&amp;creator=factset&amp;DOC_NAME=FAT:FMA_audit_SUMMARY.fat&amp;DISPLAY_STRING=Display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EBITDA&amp;VAR:CHGPERIOD=NA&amp;VAR:FQLFORMULA=FMA_EVAL_EBITDA&amp;VAR:CURRENCY=NA&amp;VAR:P=NA&amp;VAR:V=11.1","78920&amp;VAR:null=.html"}</definedName>
    <definedName name="_648__FDSAUDITLINK__" hidden="1">{"fdsup://directions/FAT%20Viewer?VAR:PED=LTM&amp;VAR:AUDIT_MODE=SUMMARY&amp;VAR:PERIOD=FIXED&amp;VAR:AUDIT_ID=00000117&amp;VAR:DATE=20070618&amp;action=UPDATE&amp;creator=factset&amp;DOC_NAME=FAT:FMA_audit_SUMMARY.fat&amp;DISPLAY_STRING=Display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EBITDA&amp;VAR:CHGPERIOD=NA&amp;VAR:FQLFORMULA=FMA_EVAL_EBITDA&amp;VAR:CURRENCY=NA&amp;VAR:P=NA&amp;VAR:V=11.1","78920&amp;VAR:null=.html"}</definedName>
    <definedName name="_649__FDSAUDITLINK__" localSheetId="1" hidden="1">{"fdsup://directions/FAT%20Viewer?VAR:PED=LTM&amp;VAR:AUDIT_MODE=SUMMARY&amp;VAR:PERIOD=FIXED&amp;VAR:AUDIT_ID=00000117&amp;VAR:DATE=20070615&amp;action=UPDATE&amp;creator=factset&amp;DOC_NAME=FAT:FMA_audit_SUMMARY.fat&amp;DISPLAY_STRING=Display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EBITDA&amp;VAR:CHGPERIOD=NA&amp;VAR:FQLFORMULA=FMA_EVAL_EBITDA&amp;VAR:CURRENCY=NA&amp;VAR:P=NA&amp;VAR:V=11.1","93145&amp;VAR:null=.html"}</definedName>
    <definedName name="_649__FDSAUDITLINK__" hidden="1">{"fdsup://directions/FAT%20Viewer?VAR:PED=LTM&amp;VAR:AUDIT_MODE=SUMMARY&amp;VAR:PERIOD=FIXED&amp;VAR:AUDIT_ID=00000117&amp;VAR:DATE=20070615&amp;action=UPDATE&amp;creator=factset&amp;DOC_NAME=FAT:FMA_audit_SUMMARY.fat&amp;DISPLAY_STRING=Display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EBITDA&amp;VAR:CHGPERIOD=NA&amp;VAR:FQLFORMULA=FMA_EVAL_EBITDA&amp;VAR:CURRENCY=NA&amp;VAR:P=NA&amp;VAR:V=11.1","93145&amp;VAR:null=.html"}</definedName>
    <definedName name="_65__FDSAUDITLINK__" localSheetId="1" hidden="1">{"fdsup://directions/FAT%20Viewer?VAR:PED=LTM&amp;VAR:AUDIT_MODE=SUMMARY&amp;VAR:PERIOD=FIXED&amp;VAR:AUDIT_ID=00000117&amp;VAR:DATE=20091008&amp;action=UPDATE&amp;creator=factset&amp;DOC_NAME=FAT:FMA_audit_SUMMARY.fat&amp;DISPLAY_STRING=Display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EBITDA&amp;VAR:CHGPERIOD=NA&amp;VAR:FQLFORMULA=FMA_EVAL_EBITDA&amp;VAR:CURRENCY=NA&amp;VAR:P=NA&amp;VAR:V=10.8","47863&amp;VAR:null=.html"}</definedName>
    <definedName name="_65__FDSAUDITLINK__" hidden="1">{"fdsup://directions/FAT%20Viewer?VAR:PED=LTM&amp;VAR:AUDIT_MODE=SUMMARY&amp;VAR:PERIOD=FIXED&amp;VAR:AUDIT_ID=00000117&amp;VAR:DATE=20091008&amp;action=UPDATE&amp;creator=factset&amp;DOC_NAME=FAT:FMA_audit_SUMMARY.fat&amp;DISPLAY_STRING=Display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EBITDA&amp;VAR:CHGPERIOD=NA&amp;VAR:FQLFORMULA=FMA_EVAL_EBITDA&amp;VAR:CURRENCY=NA&amp;VAR:P=NA&amp;VAR:V=10.8","47863&amp;VAR:null=.html"}</definedName>
    <definedName name="_650__FDSAUDITLINK__" localSheetId="1" hidden="1">{"fdsup://directions/FAT%20Viewer?VAR:PED=LTM&amp;VAR:AUDIT_MODE=SUMMARY&amp;VAR:PERIOD=FIXED&amp;VAR:AUDIT_ID=00000117&amp;VAR:DATE=20070614&amp;action=UPDATE&amp;creator=factset&amp;DOC_NAME=FAT:FMA_audit_SUMMARY.fat&amp;DISPLAY_STRING=Display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EBITDA&amp;VAR:CHGPERIOD=NA&amp;VAR:FQLFORMULA=FMA_EVAL_EBITDA&amp;VAR:CURRENCY=NA&amp;VAR:P=NA&amp;VAR:V=11.1","29312&amp;VAR:null=.html"}</definedName>
    <definedName name="_650__FDSAUDITLINK__" hidden="1">{"fdsup://directions/FAT%20Viewer?VAR:PED=LTM&amp;VAR:AUDIT_MODE=SUMMARY&amp;VAR:PERIOD=FIXED&amp;VAR:AUDIT_ID=00000117&amp;VAR:DATE=20070614&amp;action=UPDATE&amp;creator=factset&amp;DOC_NAME=FAT:FMA_audit_SUMMARY.fat&amp;DISPLAY_STRING=Display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EBITDA&amp;VAR:CHGPERIOD=NA&amp;VAR:FQLFORMULA=FMA_EVAL_EBITDA&amp;VAR:CURRENCY=NA&amp;VAR:P=NA&amp;VAR:V=11.1","29312&amp;VAR:null=.html"}</definedName>
    <definedName name="_651__FDSAUDITLINK__" localSheetId="1" hidden="1">{"fdsup://directions/FAT%20Viewer?VAR:PED=LTM&amp;VAR:AUDIT_MODE=SUMMARY&amp;VAR:PERIOD=FIXED&amp;VAR:AUDIT_ID=00000117&amp;VAR:DATE=20070613&amp;action=UPDATE&amp;creator=factset&amp;DOC_NAME=FAT:FMA_audit_SUMMARY.fat&amp;DISPLAY_STRING=Display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EBITDA&amp;VAR:CHGPERIOD=NA&amp;VAR:FQLFORMULA=FMA_EVAL_EBITDA&amp;VAR:CURRENCY=NA&amp;VAR:P=NA&amp;VAR:V=11.0","83528&amp;VAR:null=.html"}</definedName>
    <definedName name="_651__FDSAUDITLINK__" hidden="1">{"fdsup://directions/FAT%20Viewer?VAR:PED=LTM&amp;VAR:AUDIT_MODE=SUMMARY&amp;VAR:PERIOD=FIXED&amp;VAR:AUDIT_ID=00000117&amp;VAR:DATE=20070613&amp;action=UPDATE&amp;creator=factset&amp;DOC_NAME=FAT:FMA_audit_SUMMARY.fat&amp;DISPLAY_STRING=Display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EBITDA&amp;VAR:CHGPERIOD=NA&amp;VAR:FQLFORMULA=FMA_EVAL_EBITDA&amp;VAR:CURRENCY=NA&amp;VAR:P=NA&amp;VAR:V=11.0","83528&amp;VAR:null=.html"}</definedName>
    <definedName name="_652__FDSAUDITLINK__" localSheetId="1" hidden="1">{"fdsup://directions/FAT%20Viewer?VAR:PED=LTM&amp;VAR:AUDIT_MODE=SUMMARY&amp;VAR:PERIOD=FIXED&amp;VAR:AUDIT_ID=00000117&amp;VAR:DATE=20070612&amp;action=UPDATE&amp;creator=factset&amp;DOC_NAME=FAT:FMA_audit_SUMMARY.fat&amp;DISPLAY_STRING=Display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EBITDA&amp;VAR:CHGPERIOD=NA&amp;VAR:FQLFORMULA=FMA_EVAL_EBITDA&amp;VAR:CURRENCY=NA&amp;VAR:P=NA&amp;VAR:V=10.9","79603&amp;VAR:null=.html"}</definedName>
    <definedName name="_652__FDSAUDITLINK__" hidden="1">{"fdsup://directions/FAT%20Viewer?VAR:PED=LTM&amp;VAR:AUDIT_MODE=SUMMARY&amp;VAR:PERIOD=FIXED&amp;VAR:AUDIT_ID=00000117&amp;VAR:DATE=20070612&amp;action=UPDATE&amp;creator=factset&amp;DOC_NAME=FAT:FMA_audit_SUMMARY.fat&amp;DISPLAY_STRING=Display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EBITDA&amp;VAR:CHGPERIOD=NA&amp;VAR:FQLFORMULA=FMA_EVAL_EBITDA&amp;VAR:CURRENCY=NA&amp;VAR:P=NA&amp;VAR:V=10.9","79603&amp;VAR:null=.html"}</definedName>
    <definedName name="_653__FDSAUDITLINK__" localSheetId="1" hidden="1">{"fdsup://directions/FAT%20Viewer?VAR:PED=LTM&amp;VAR:AUDIT_MODE=SUMMARY&amp;VAR:PERIOD=FIXED&amp;VAR:AUDIT_ID=00000117&amp;VAR:DATE=20070611&amp;action=UPDATE&amp;creator=factset&amp;DOC_NAME=FAT:FMA_audit_SUMMARY.fat&amp;DISPLAY_STRING=Display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EBITDA&amp;VAR:CHGPERIOD=NA&amp;VAR:FQLFORMULA=FMA_EVAL_EBITDA&amp;VAR:CURRENCY=NA&amp;VAR:P=NA&amp;VAR:V=11.0","71626&amp;VAR:null=.html"}</definedName>
    <definedName name="_653__FDSAUDITLINK__" hidden="1">{"fdsup://directions/FAT%20Viewer?VAR:PED=LTM&amp;VAR:AUDIT_MODE=SUMMARY&amp;VAR:PERIOD=FIXED&amp;VAR:AUDIT_ID=00000117&amp;VAR:DATE=20070611&amp;action=UPDATE&amp;creator=factset&amp;DOC_NAME=FAT:FMA_audit_SUMMARY.fat&amp;DISPLAY_STRING=Display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EBITDA&amp;VAR:CHGPERIOD=NA&amp;VAR:FQLFORMULA=FMA_EVAL_EBITDA&amp;VAR:CURRENCY=NA&amp;VAR:P=NA&amp;VAR:V=11.0","71626&amp;VAR:null=.html"}</definedName>
    <definedName name="_654__FDSAUDITLINK__" localSheetId="1" hidden="1">{"fdsup://directions/FAT%20Viewer?VAR:PED=LTM&amp;VAR:AUDIT_MODE=SUMMARY&amp;VAR:PERIOD=FIXED&amp;VAR:AUDIT_ID=00000117&amp;VAR:DATE=20070608&amp;action=UPDATE&amp;creator=factset&amp;DOC_NAME=FAT:FMA_audit_SUMMARY.fat&amp;DISPLAY_STRING=Display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EBITDA&amp;VAR:CHGPERIOD=NA&amp;VAR:FQLFORMULA=FMA_EVAL_EBITDA&amp;VAR:CURRENCY=NA&amp;VAR:P=NA&amp;VAR:V=11.0","69969&amp;VAR:null=.html"}</definedName>
    <definedName name="_654__FDSAUDITLINK__" hidden="1">{"fdsup://directions/FAT%20Viewer?VAR:PED=LTM&amp;VAR:AUDIT_MODE=SUMMARY&amp;VAR:PERIOD=FIXED&amp;VAR:AUDIT_ID=00000117&amp;VAR:DATE=20070608&amp;action=UPDATE&amp;creator=factset&amp;DOC_NAME=FAT:FMA_audit_SUMMARY.fat&amp;DISPLAY_STRING=Display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EBITDA&amp;VAR:CHGPERIOD=NA&amp;VAR:FQLFORMULA=FMA_EVAL_EBITDA&amp;VAR:CURRENCY=NA&amp;VAR:P=NA&amp;VAR:V=11.0","69969&amp;VAR:null=.html"}</definedName>
    <definedName name="_655__FDSAUDITLINK__" localSheetId="1" hidden="1">{"fdsup://directions/FAT%20Viewer?VAR:PED=LTM&amp;VAR:AUDIT_MODE=SUMMARY&amp;VAR:PERIOD=FIXED&amp;VAR:AUDIT_ID=00000117&amp;VAR:DATE=20070607&amp;action=UPDATE&amp;creator=factset&amp;DOC_NAME=FAT:FMA_audit_SUMMARY.fat&amp;DISPLAY_STRING=Display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EBITDA&amp;VAR:CHGPERIOD=NA&amp;VAR:FQLFORMULA=FMA_EVAL_EBITDA&amp;VAR:CURRENCY=NA&amp;VAR:P=NA&amp;VAR:V=10.9","71068&amp;VAR:null=.html"}</definedName>
    <definedName name="_655__FDSAUDITLINK__" hidden="1">{"fdsup://directions/FAT%20Viewer?VAR:PED=LTM&amp;VAR:AUDIT_MODE=SUMMARY&amp;VAR:PERIOD=FIXED&amp;VAR:AUDIT_ID=00000117&amp;VAR:DATE=20070607&amp;action=UPDATE&amp;creator=factset&amp;DOC_NAME=FAT:FMA_audit_SUMMARY.fat&amp;DISPLAY_STRING=Display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EBITDA&amp;VAR:CHGPERIOD=NA&amp;VAR:FQLFORMULA=FMA_EVAL_EBITDA&amp;VAR:CURRENCY=NA&amp;VAR:P=NA&amp;VAR:V=10.9","71068&amp;VAR:null=.html"}</definedName>
    <definedName name="_656__FDSAUDITLINK__" localSheetId="1" hidden="1">{"fdsup://directions/FAT%20Viewer?VAR:PED=LTM&amp;VAR:AUDIT_MODE=SUMMARY&amp;VAR:PERIOD=FIXED&amp;VAR:AUDIT_ID=00000117&amp;VAR:DATE=20070606&amp;action=UPDATE&amp;creator=factset&amp;DOC_NAME=FAT:FMA_audit_SUMMARY.fat&amp;DISPLAY_STRING=Display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EBITDA&amp;VAR:CHGPERIOD=NA&amp;VAR:FQLFORMULA=FMA_EVAL_EBITDA&amp;VAR:CURRENCY=NA&amp;VAR:P=NA&amp;VAR:V=11.1","35100&amp;VAR:null=.html"}</definedName>
    <definedName name="_656__FDSAUDITLINK__" hidden="1">{"fdsup://directions/FAT%20Viewer?VAR:PED=LTM&amp;VAR:AUDIT_MODE=SUMMARY&amp;VAR:PERIOD=FIXED&amp;VAR:AUDIT_ID=00000117&amp;VAR:DATE=20070606&amp;action=UPDATE&amp;creator=factset&amp;DOC_NAME=FAT:FMA_audit_SUMMARY.fat&amp;DISPLAY_STRING=Display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EBITDA&amp;VAR:CHGPERIOD=NA&amp;VAR:FQLFORMULA=FMA_EVAL_EBITDA&amp;VAR:CURRENCY=NA&amp;VAR:P=NA&amp;VAR:V=11.1","35100&amp;VAR:null=.html"}</definedName>
    <definedName name="_657__FDSAUDITLINK__" localSheetId="1" hidden="1">{"fdsup://directions/FAT%20Viewer?VAR:PED=LTM&amp;VAR:AUDIT_MODE=SUMMARY&amp;VAR:PERIOD=FIXED&amp;VAR:AUDIT_ID=00000117&amp;VAR:DATE=20070605&amp;action=UPDATE&amp;creator=factset&amp;DOC_NAME=FAT:FMA_audit_SUMMARY.fat&amp;DISPLAY_STRING=Display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EBITDA&amp;VAR:CHGPERIOD=NA&amp;VAR:FQLFORMULA=FMA_EVAL_EBITDA&amp;VAR:CURRENCY=NA&amp;VAR:P=NA&amp;VAR:V=11.2","14320&amp;VAR:null=.html"}</definedName>
    <definedName name="_657__FDSAUDITLINK__" hidden="1">{"fdsup://directions/FAT%20Viewer?VAR:PED=LTM&amp;VAR:AUDIT_MODE=SUMMARY&amp;VAR:PERIOD=FIXED&amp;VAR:AUDIT_ID=00000117&amp;VAR:DATE=20070605&amp;action=UPDATE&amp;creator=factset&amp;DOC_NAME=FAT:FMA_audit_SUMMARY.fat&amp;DISPLAY_STRING=Display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EBITDA&amp;VAR:CHGPERIOD=NA&amp;VAR:FQLFORMULA=FMA_EVAL_EBITDA&amp;VAR:CURRENCY=NA&amp;VAR:P=NA&amp;VAR:V=11.2","14320&amp;VAR:null=.html"}</definedName>
    <definedName name="_658__FDSAUDITLINK__" localSheetId="1" hidden="1">{"fdsup://directions/FAT%20Viewer?VAR:PED=LTM&amp;VAR:AUDIT_MODE=SUMMARY&amp;VAR:PERIOD=FIXED&amp;VAR:AUDIT_ID=00000117&amp;VAR:DATE=20070604&amp;action=UPDATE&amp;creator=factset&amp;DOC_NAME=FAT:FMA_audit_SUMMARY.fat&amp;DISPLAY_STRING=Display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EBITDA&amp;VAR:CHGPERIOD=NA&amp;VAR:FQLFORMULA=FMA_EVAL_EBITDA&amp;VAR:CURRENCY=NA&amp;VAR:P=NA&amp;VAR:V=11.2","62372&amp;VAR:null=.html"}</definedName>
    <definedName name="_658__FDSAUDITLINK__" hidden="1">{"fdsup://directions/FAT%20Viewer?VAR:PED=LTM&amp;VAR:AUDIT_MODE=SUMMARY&amp;VAR:PERIOD=FIXED&amp;VAR:AUDIT_ID=00000117&amp;VAR:DATE=20070604&amp;action=UPDATE&amp;creator=factset&amp;DOC_NAME=FAT:FMA_audit_SUMMARY.fat&amp;DISPLAY_STRING=Display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EBITDA&amp;VAR:CHGPERIOD=NA&amp;VAR:FQLFORMULA=FMA_EVAL_EBITDA&amp;VAR:CURRENCY=NA&amp;VAR:P=NA&amp;VAR:V=11.2","62372&amp;VAR:null=.html"}</definedName>
    <definedName name="_659__FDSAUDITLINK__" localSheetId="1" hidden="1">{"fdsup://directions/FAT%20Viewer?VAR:PED=LTM&amp;VAR:AUDIT_MODE=SUMMARY&amp;VAR:PERIOD=FIXED&amp;VAR:AUDIT_ID=00000117&amp;VAR:DATE=20070601&amp;action=UPDATE&amp;creator=factset&amp;DOC_NAME=FAT:FMA_audit_SUMMARY.fat&amp;DISPLAY_STRING=Display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EBITDA&amp;VAR:CHGPERIOD=NA&amp;VAR:FQLFORMULA=FMA_EVAL_EBITDA&amp;VAR:CURRENCY=NA&amp;VAR:P=NA&amp;VAR:V=11.2","34651&amp;VAR:null=.html"}</definedName>
    <definedName name="_659__FDSAUDITLINK__" hidden="1">{"fdsup://directions/FAT%20Viewer?VAR:PED=LTM&amp;VAR:AUDIT_MODE=SUMMARY&amp;VAR:PERIOD=FIXED&amp;VAR:AUDIT_ID=00000117&amp;VAR:DATE=20070601&amp;action=UPDATE&amp;creator=factset&amp;DOC_NAME=FAT:FMA_audit_SUMMARY.fat&amp;DISPLAY_STRING=Display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EBITDA&amp;VAR:CHGPERIOD=NA&amp;VAR:FQLFORMULA=FMA_EVAL_EBITDA&amp;VAR:CURRENCY=NA&amp;VAR:P=NA&amp;VAR:V=11.2","34651&amp;VAR:null=.html"}</definedName>
    <definedName name="_66__FDSAUDITLINK__" localSheetId="1" hidden="1">{"fdsup://directions/FAT%20Viewer?VAR:PED=LTM&amp;VAR:AUDIT_MODE=SUMMARY&amp;VAR:PERIOD=FIXED&amp;VAR:AUDIT_ID=00000117&amp;VAR:DATE=20091007&amp;action=UPDATE&amp;creator=factset&amp;DOC_NAME=FAT:FMA_audit_SUMMARY.fat&amp;DISPLAY_STRING=Display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EBITDA&amp;VAR:CHGPERIOD=NA&amp;VAR:FQLFORMULA=FMA_EVAL_EBITDA&amp;VAR:CURRENCY=NA&amp;VAR:P=NA&amp;VAR:V=10.7","73497&amp;VAR:null=.html"}</definedName>
    <definedName name="_66__FDSAUDITLINK__" hidden="1">{"fdsup://directions/FAT%20Viewer?VAR:PED=LTM&amp;VAR:AUDIT_MODE=SUMMARY&amp;VAR:PERIOD=FIXED&amp;VAR:AUDIT_ID=00000117&amp;VAR:DATE=20091007&amp;action=UPDATE&amp;creator=factset&amp;DOC_NAME=FAT:FMA_audit_SUMMARY.fat&amp;DISPLAY_STRING=Display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EBITDA&amp;VAR:CHGPERIOD=NA&amp;VAR:FQLFORMULA=FMA_EVAL_EBITDA&amp;VAR:CURRENCY=NA&amp;VAR:P=NA&amp;VAR:V=10.7","73497&amp;VAR:null=.html"}</definedName>
    <definedName name="_660__FDSAUDITLINK__" localSheetId="1" hidden="1">{"fdsup://directions/FAT%20Viewer?VAR:PED=LTM&amp;VAR:AUDIT_MODE=SUMMARY&amp;VAR:PERIOD=FIXED&amp;VAR:AUDIT_ID=00000117&amp;VAR:DATE=20070531&amp;action=UPDATE&amp;creator=factset&amp;DOC_NAME=FAT:FMA_audit_SUMMARY.fat&amp;DISPLAY_STRING=Display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EBITDA&amp;VAR:CHGPERIOD=NA&amp;VAR:FQLFORMULA=FMA_EVAL_EBITDA&amp;VAR:CURRENCY=NA&amp;VAR:P=NA&amp;VAR:V=11.2","04435&amp;VAR:null=.html"}</definedName>
    <definedName name="_660__FDSAUDITLINK__" hidden="1">{"fdsup://directions/FAT%20Viewer?VAR:PED=LTM&amp;VAR:AUDIT_MODE=SUMMARY&amp;VAR:PERIOD=FIXED&amp;VAR:AUDIT_ID=00000117&amp;VAR:DATE=20070531&amp;action=UPDATE&amp;creator=factset&amp;DOC_NAME=FAT:FMA_audit_SUMMARY.fat&amp;DISPLAY_STRING=Display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EBITDA&amp;VAR:CHGPERIOD=NA&amp;VAR:FQLFORMULA=FMA_EVAL_EBITDA&amp;VAR:CURRENCY=NA&amp;VAR:P=NA&amp;VAR:V=11.2","04435&amp;VAR:null=.html"}</definedName>
    <definedName name="_661__FDSAUDITLINK__" localSheetId="1" hidden="1">{"fdsup://directions/FAT%20Viewer?VAR:PED=LTM&amp;VAR:AUDIT_MODE=SUMMARY&amp;VAR:PERIOD=FIXED&amp;VAR:AUDIT_ID=00000117&amp;VAR:DATE=20070530&amp;action=UPDATE&amp;creator=factset&amp;DOC_NAME=FAT:FMA_audit_SUMMARY.fat&amp;DISPLAY_STRING=Display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EBITDA&amp;VAR:CHGPERIOD=NA&amp;VAR:FQLFORMULA=FMA_EVAL_EBITDA&amp;VAR:CURRENCY=NA&amp;VAR:P=NA&amp;VAR:V=11.1","95022&amp;VAR:null=.html"}</definedName>
    <definedName name="_661__FDSAUDITLINK__" hidden="1">{"fdsup://directions/FAT%20Viewer?VAR:PED=LTM&amp;VAR:AUDIT_MODE=SUMMARY&amp;VAR:PERIOD=FIXED&amp;VAR:AUDIT_ID=00000117&amp;VAR:DATE=20070530&amp;action=UPDATE&amp;creator=factset&amp;DOC_NAME=FAT:FMA_audit_SUMMARY.fat&amp;DISPLAY_STRING=Display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EBITDA&amp;VAR:CHGPERIOD=NA&amp;VAR:FQLFORMULA=FMA_EVAL_EBITDA&amp;VAR:CURRENCY=NA&amp;VAR:P=NA&amp;VAR:V=11.1","95022&amp;VAR:null=.html"}</definedName>
    <definedName name="_662__FDSAUDITLINK__" localSheetId="1" hidden="1">{"fdsup://directions/FAT%20Viewer?VAR:PED=LTM&amp;VAR:AUDIT_MODE=SUMMARY&amp;VAR:PERIOD=FIXED&amp;VAR:AUDIT_ID=00000117&amp;VAR:DATE=20070529&amp;action=UPDATE&amp;creator=factset&amp;DOC_NAME=FAT:FMA_audit_SUMMARY.fat&amp;DISPLAY_STRING=Display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EBITDA&amp;VAR:CHGPERIOD=NA&amp;VAR:FQLFORMULA=FMA_EVAL_EBITDA&amp;VAR:CURRENCY=NA&amp;VAR:P=NA&amp;VAR:V=11.1","11382&amp;VAR:null=.html"}</definedName>
    <definedName name="_662__FDSAUDITLINK__" hidden="1">{"fdsup://directions/FAT%20Viewer?VAR:PED=LTM&amp;VAR:AUDIT_MODE=SUMMARY&amp;VAR:PERIOD=FIXED&amp;VAR:AUDIT_ID=00000117&amp;VAR:DATE=20070529&amp;action=UPDATE&amp;creator=factset&amp;DOC_NAME=FAT:FMA_audit_SUMMARY.fat&amp;DISPLAY_STRING=Display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EBITDA&amp;VAR:CHGPERIOD=NA&amp;VAR:FQLFORMULA=FMA_EVAL_EBITDA&amp;VAR:CURRENCY=NA&amp;VAR:P=NA&amp;VAR:V=11.1","11382&amp;VAR:null=.html"}</definedName>
    <definedName name="_663__FDSAUDITLINK__" localSheetId="1" hidden="1">{"fdsup://directions/FAT%20Viewer?VAR:PED=LTM&amp;VAR:AUDIT_MODE=SUMMARY&amp;VAR:PERIOD=FIXED&amp;VAR:AUDIT_ID=00000117&amp;VAR:DATE=20070525&amp;action=UPDATE&amp;creator=factset&amp;DOC_NAME=FAT:FMA_audit_SUMMARY.fat&amp;DISPLAY_STRING=Display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EBITDA&amp;VAR:CHGPERIOD=NA&amp;VAR:FQLFORMULA=FMA_EVAL_EBITDA&amp;VAR:CURRENCY=NA&amp;VAR:P=NA&amp;VAR:V=11.0","91996&amp;VAR:null=.html"}</definedName>
    <definedName name="_663__FDSAUDITLINK__" hidden="1">{"fdsup://directions/FAT%20Viewer?VAR:PED=LTM&amp;VAR:AUDIT_MODE=SUMMARY&amp;VAR:PERIOD=FIXED&amp;VAR:AUDIT_ID=00000117&amp;VAR:DATE=20070525&amp;action=UPDATE&amp;creator=factset&amp;DOC_NAME=FAT:FMA_audit_SUMMARY.fat&amp;DISPLAY_STRING=Display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EBITDA&amp;VAR:CHGPERIOD=NA&amp;VAR:FQLFORMULA=FMA_EVAL_EBITDA&amp;VAR:CURRENCY=NA&amp;VAR:P=NA&amp;VAR:V=11.0","91996&amp;VAR:null=.html"}</definedName>
    <definedName name="_664__FDSAUDITLINK__" localSheetId="1" hidden="1">{"fdsup://directions/FAT%20Viewer?VAR:PED=LTM&amp;VAR:AUDIT_MODE=SUMMARY&amp;VAR:PERIOD=FIXED&amp;VAR:AUDIT_ID=00000117&amp;VAR:DATE=20070524&amp;action=UPDATE&amp;creator=factset&amp;DOC_NAME=FAT:FMA_audit_SUMMARY.fat&amp;DISPLAY_STRING=Display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EBITDA&amp;VAR:CHGPERIOD=NA&amp;VAR:FQLFORMULA=FMA_EVAL_EBITDA&amp;VAR:CURRENCY=NA&amp;VAR:P=NA&amp;VAR:V=11.0","37653&amp;VAR:null=.html"}</definedName>
    <definedName name="_664__FDSAUDITLINK__" hidden="1">{"fdsup://directions/FAT%20Viewer?VAR:PED=LTM&amp;VAR:AUDIT_MODE=SUMMARY&amp;VAR:PERIOD=FIXED&amp;VAR:AUDIT_ID=00000117&amp;VAR:DATE=20070524&amp;action=UPDATE&amp;creator=factset&amp;DOC_NAME=FAT:FMA_audit_SUMMARY.fat&amp;DISPLAY_STRING=Display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EBITDA&amp;VAR:CHGPERIOD=NA&amp;VAR:FQLFORMULA=FMA_EVAL_EBITDA&amp;VAR:CURRENCY=NA&amp;VAR:P=NA&amp;VAR:V=11.0","37653&amp;VAR:null=.html"}</definedName>
    <definedName name="_665__FDSAUDITLINK__" localSheetId="1" hidden="1">{"fdsup://directions/FAT%20Viewer?VAR:PED=LTM&amp;VAR:AUDIT_MODE=SUMMARY&amp;VAR:PERIOD=FIXED&amp;VAR:AUDIT_ID=00000117&amp;VAR:DATE=20070523&amp;action=UPDATE&amp;creator=factset&amp;DOC_NAME=FAT:FMA_audit_SUMMARY.fat&amp;DISPLAY_STRING=Display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EBITDA&amp;VAR:CHGPERIOD=NA&amp;VAR:FQLFORMULA=FMA_EVAL_EBITDA&amp;VAR:CURRENCY=NA&amp;VAR:P=NA&amp;VAR:V=11.1","31393&amp;VAR:null=.html"}</definedName>
    <definedName name="_665__FDSAUDITLINK__" hidden="1">{"fdsup://directions/FAT%20Viewer?VAR:PED=LTM&amp;VAR:AUDIT_MODE=SUMMARY&amp;VAR:PERIOD=FIXED&amp;VAR:AUDIT_ID=00000117&amp;VAR:DATE=20070523&amp;action=UPDATE&amp;creator=factset&amp;DOC_NAME=FAT:FMA_audit_SUMMARY.fat&amp;DISPLAY_STRING=Display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EBITDA&amp;VAR:CHGPERIOD=NA&amp;VAR:FQLFORMULA=FMA_EVAL_EBITDA&amp;VAR:CURRENCY=NA&amp;VAR:P=NA&amp;VAR:V=11.1","31393&amp;VAR:null=.html"}</definedName>
    <definedName name="_666__FDSAUDITLINK__" localSheetId="1" hidden="1">{"fdsup://directions/FAT%20Viewer?VAR:PED=LTM&amp;VAR:AUDIT_MODE=SUMMARY&amp;VAR:PERIOD=FIXED&amp;VAR:AUDIT_ID=00000117&amp;VAR:DATE=20070522&amp;action=UPDATE&amp;creator=factset&amp;DOC_NAME=FAT:FMA_audit_SUMMARY.fat&amp;DISPLAY_STRING=Display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EBITDA&amp;VAR:CHGPERIOD=NA&amp;VAR:FQLFORMULA=FMA_EVAL_EBITDA&amp;VAR:CURRENCY=NA&amp;VAR:P=NA&amp;VAR:V=11.1","43176&amp;VAR:null=.html"}</definedName>
    <definedName name="_666__FDSAUDITLINK__" hidden="1">{"fdsup://directions/FAT%20Viewer?VAR:PED=LTM&amp;VAR:AUDIT_MODE=SUMMARY&amp;VAR:PERIOD=FIXED&amp;VAR:AUDIT_ID=00000117&amp;VAR:DATE=20070522&amp;action=UPDATE&amp;creator=factset&amp;DOC_NAME=FAT:FMA_audit_SUMMARY.fat&amp;DISPLAY_STRING=Display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EBITDA&amp;VAR:CHGPERIOD=NA&amp;VAR:FQLFORMULA=FMA_EVAL_EBITDA&amp;VAR:CURRENCY=NA&amp;VAR:P=NA&amp;VAR:V=11.1","43176&amp;VAR:null=.html"}</definedName>
    <definedName name="_667__FDSAUDITLINK__" localSheetId="1" hidden="1">{"fdsup://directions/FAT%20Viewer?VAR:PED=LTM&amp;VAR:AUDIT_MODE=SUMMARY&amp;VAR:PERIOD=FIXED&amp;VAR:AUDIT_ID=00000117&amp;VAR:DATE=20070521&amp;action=UPDATE&amp;creator=factset&amp;DOC_NAME=FAT:FMA_audit_SUMMARY.fat&amp;DISPLAY_STRING=Display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EBITDA&amp;VAR:CHGPERIOD=NA&amp;VAR:FQLFORMULA=FMA_EVAL_EBITDA&amp;VAR:CURRENCY=NA&amp;VAR:P=NA&amp;VAR:V=11.1","50343&amp;VAR:null=.html"}</definedName>
    <definedName name="_667__FDSAUDITLINK__" hidden="1">{"fdsup://directions/FAT%20Viewer?VAR:PED=LTM&amp;VAR:AUDIT_MODE=SUMMARY&amp;VAR:PERIOD=FIXED&amp;VAR:AUDIT_ID=00000117&amp;VAR:DATE=20070521&amp;action=UPDATE&amp;creator=factset&amp;DOC_NAME=FAT:FMA_audit_SUMMARY.fat&amp;DISPLAY_STRING=Display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EBITDA&amp;VAR:CHGPERIOD=NA&amp;VAR:FQLFORMULA=FMA_EVAL_EBITDA&amp;VAR:CURRENCY=NA&amp;VAR:P=NA&amp;VAR:V=11.1","50343&amp;VAR:null=.html"}</definedName>
    <definedName name="_668__FDSAUDITLINK__" localSheetId="1" hidden="1">{"fdsup://directions/FAT%20Viewer?VAR:PED=LTM&amp;VAR:AUDIT_MODE=SUMMARY&amp;VAR:PERIOD=FIXED&amp;VAR:AUDIT_ID=00000117&amp;VAR:DATE=20070518&amp;action=UPDATE&amp;creator=factset&amp;DOC_NAME=FAT:FMA_audit_SUMMARY.fat&amp;DISPLAY_STRING=Display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EBITDA&amp;VAR:CHGPERIOD=NA&amp;VAR:FQLFORMULA=FMA_EVAL_EBITDA&amp;VAR:CURRENCY=NA&amp;VAR:P=NA&amp;VAR:V=11.1","32504&amp;VAR:null=.html"}</definedName>
    <definedName name="_668__FDSAUDITLINK__" hidden="1">{"fdsup://directions/FAT%20Viewer?VAR:PED=LTM&amp;VAR:AUDIT_MODE=SUMMARY&amp;VAR:PERIOD=FIXED&amp;VAR:AUDIT_ID=00000117&amp;VAR:DATE=20070518&amp;action=UPDATE&amp;creator=factset&amp;DOC_NAME=FAT:FMA_audit_SUMMARY.fat&amp;DISPLAY_STRING=Display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EBITDA&amp;VAR:CHGPERIOD=NA&amp;VAR:FQLFORMULA=FMA_EVAL_EBITDA&amp;VAR:CURRENCY=NA&amp;VAR:P=NA&amp;VAR:V=11.1","32504&amp;VAR:null=.html"}</definedName>
    <definedName name="_669__FDSAUDITLINK__" localSheetId="1" hidden="1">{"fdsup://directions/FAT%20Viewer?VAR:PED=LTM&amp;VAR:AUDIT_MODE=SUMMARY&amp;VAR:PERIOD=FIXED&amp;VAR:AUDIT_ID=00000117&amp;VAR:DATE=20070517&amp;action=UPDATE&amp;creator=factset&amp;DOC_NAME=FAT:FMA_audit_SUMMARY.fat&amp;DISPLAY_STRING=Display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EBITDA&amp;VAR:CHGPERIOD=NA&amp;VAR:FQLFORMULA=FMA_EVAL_EBITDA&amp;VAR:CURRENCY=NA&amp;VAR:P=NA&amp;VAR:V=11.0","68002&amp;VAR:null=.html"}</definedName>
    <definedName name="_669__FDSAUDITLINK__" hidden="1">{"fdsup://directions/FAT%20Viewer?VAR:PED=LTM&amp;VAR:AUDIT_MODE=SUMMARY&amp;VAR:PERIOD=FIXED&amp;VAR:AUDIT_ID=00000117&amp;VAR:DATE=20070517&amp;action=UPDATE&amp;creator=factset&amp;DOC_NAME=FAT:FMA_audit_SUMMARY.fat&amp;DISPLAY_STRING=Display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EBITDA&amp;VAR:CHGPERIOD=NA&amp;VAR:FQLFORMULA=FMA_EVAL_EBITDA&amp;VAR:CURRENCY=NA&amp;VAR:P=NA&amp;VAR:V=11.0","68002&amp;VAR:null=.html"}</definedName>
    <definedName name="_67__FDSAUDITLINK__" localSheetId="1" hidden="1">{"fdsup://directions/FAT%20Viewer?VAR:PED=LTM&amp;VAR:AUDIT_MODE=SUMMARY&amp;VAR:PERIOD=FIXED&amp;VAR:AUDIT_ID=00000117&amp;VAR:DATE=20091006&amp;action=UPDATE&amp;creator=factset&amp;DOC_NAME=FAT:FMA_audit_SUMMARY.fat&amp;DISPLAY_STRING=Display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EBITDA&amp;VAR:CHGPERIOD=NA&amp;VAR:FQLFORMULA=FMA_EVAL_EBITDA&amp;VAR:CURRENCY=NA&amp;VAR:P=NA&amp;VAR:V=10.7","59190&amp;VAR:null=.html"}</definedName>
    <definedName name="_67__FDSAUDITLINK__" hidden="1">{"fdsup://directions/FAT%20Viewer?VAR:PED=LTM&amp;VAR:AUDIT_MODE=SUMMARY&amp;VAR:PERIOD=FIXED&amp;VAR:AUDIT_ID=00000117&amp;VAR:DATE=20091006&amp;action=UPDATE&amp;creator=factset&amp;DOC_NAME=FAT:FMA_audit_SUMMARY.fat&amp;DISPLAY_STRING=Display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EBITDA&amp;VAR:CHGPERIOD=NA&amp;VAR:FQLFORMULA=FMA_EVAL_EBITDA&amp;VAR:CURRENCY=NA&amp;VAR:P=NA&amp;VAR:V=10.7","59190&amp;VAR:null=.html"}</definedName>
    <definedName name="_670__FDSAUDITLINK__" localSheetId="1" hidden="1">{"fdsup://directions/FAT%20Viewer?VAR:PED=LTM&amp;VAR:AUDIT_MODE=SUMMARY&amp;VAR:PERIOD=FIXED&amp;VAR:AUDIT_ID=00000117&amp;VAR:DATE=20070516&amp;action=UPDATE&amp;creator=factset&amp;DOC_NAME=FAT:FMA_audit_SUMMARY.fat&amp;DISPLAY_STRING=Display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EBITDA&amp;VAR:CHGPERIOD=NA&amp;VAR:FQLFORMULA=FMA_EVAL_EBITDA&amp;VAR:CURRENCY=NA&amp;VAR:P=NA&amp;VAR:V=11.0","73631&amp;VAR:null=.html"}</definedName>
    <definedName name="_670__FDSAUDITLINK__" hidden="1">{"fdsup://directions/FAT%20Viewer?VAR:PED=LTM&amp;VAR:AUDIT_MODE=SUMMARY&amp;VAR:PERIOD=FIXED&amp;VAR:AUDIT_ID=00000117&amp;VAR:DATE=20070516&amp;action=UPDATE&amp;creator=factset&amp;DOC_NAME=FAT:FMA_audit_SUMMARY.fat&amp;DISPLAY_STRING=Display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EBITDA&amp;VAR:CHGPERIOD=NA&amp;VAR:FQLFORMULA=FMA_EVAL_EBITDA&amp;VAR:CURRENCY=NA&amp;VAR:P=NA&amp;VAR:V=11.0","73631&amp;VAR:null=.html"}</definedName>
    <definedName name="_671__FDSAUDITLINK__" localSheetId="1" hidden="1">{"fdsup://directions/FAT%20Viewer?VAR:PED=LTM&amp;VAR:AUDIT_MODE=SUMMARY&amp;VAR:PERIOD=FIXED&amp;VAR:AUDIT_ID=00000117&amp;VAR:DATE=20070515&amp;action=UPDATE&amp;creator=factset&amp;DOC_NAME=FAT:FMA_audit_SUMMARY.fat&amp;DISPLAY_STRING=Display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EBITDA&amp;VAR:CHGPERIOD=NA&amp;VAR:FQLFORMULA=FMA_EVAL_EBITDA&amp;VAR:CURRENCY=NA&amp;VAR:P=NA&amp;VAR:V=11.0","09130&amp;VAR:null=.html"}</definedName>
    <definedName name="_671__FDSAUDITLINK__" hidden="1">{"fdsup://directions/FAT%20Viewer?VAR:PED=LTM&amp;VAR:AUDIT_MODE=SUMMARY&amp;VAR:PERIOD=FIXED&amp;VAR:AUDIT_ID=00000117&amp;VAR:DATE=20070515&amp;action=UPDATE&amp;creator=factset&amp;DOC_NAME=FAT:FMA_audit_SUMMARY.fat&amp;DISPLAY_STRING=Display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EBITDA&amp;VAR:CHGPERIOD=NA&amp;VAR:FQLFORMULA=FMA_EVAL_EBITDA&amp;VAR:CURRENCY=NA&amp;VAR:P=NA&amp;VAR:V=11.0","09130&amp;VAR:null=.html"}</definedName>
    <definedName name="_672__FDSAUDITLINK__" localSheetId="1" hidden="1">{"fdsup://directions/FAT%20Viewer?VAR:PED=LTM&amp;VAR:AUDIT_MODE=SUMMARY&amp;VAR:PERIOD=FIXED&amp;VAR:AUDIT_ID=00000117&amp;VAR:DATE=20070514&amp;action=UPDATE&amp;creator=factset&amp;DOC_NAME=FAT:FMA_audit_SUMMARY.fat&amp;DISPLAY_STRING=Display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EBITDA&amp;VAR:CHGPERIOD=NA&amp;VAR:FQLFORMULA=FMA_EVAL_EBITDA&amp;VAR:CURRENCY=NA&amp;VAR:P=NA&amp;VAR:V=11.0","27015&amp;VAR:null=.html"}</definedName>
    <definedName name="_672__FDSAUDITLINK__" hidden="1">{"fdsup://directions/FAT%20Viewer?VAR:PED=LTM&amp;VAR:AUDIT_MODE=SUMMARY&amp;VAR:PERIOD=FIXED&amp;VAR:AUDIT_ID=00000117&amp;VAR:DATE=20070514&amp;action=UPDATE&amp;creator=factset&amp;DOC_NAME=FAT:FMA_audit_SUMMARY.fat&amp;DISPLAY_STRING=Display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EBITDA&amp;VAR:CHGPERIOD=NA&amp;VAR:FQLFORMULA=FMA_EVAL_EBITDA&amp;VAR:CURRENCY=NA&amp;VAR:P=NA&amp;VAR:V=11.0","27015&amp;VAR:null=.html"}</definedName>
    <definedName name="_673__FDSAUDITLINK__" localSheetId="1" hidden="1">{"fdsup://directions/FAT%20Viewer?VAR:PED=LTM&amp;VAR:AUDIT_MODE=SUMMARY&amp;VAR:PERIOD=FIXED&amp;VAR:AUDIT_ID=00000117&amp;VAR:DATE=20070511&amp;action=UPDATE&amp;creator=factset&amp;DOC_NAME=FAT:FMA_audit_SUMMARY.fat&amp;DISPLAY_STRING=Display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EBITDA&amp;VAR:CHGPERIOD=NA&amp;VAR:FQLFORMULA=FMA_EVAL_EBITDA&amp;VAR:CURRENCY=NA&amp;VAR:P=NA&amp;VAR:V=11.1","01560&amp;VAR:null=.html"}</definedName>
    <definedName name="_673__FDSAUDITLINK__" hidden="1">{"fdsup://directions/FAT%20Viewer?VAR:PED=LTM&amp;VAR:AUDIT_MODE=SUMMARY&amp;VAR:PERIOD=FIXED&amp;VAR:AUDIT_ID=00000117&amp;VAR:DATE=20070511&amp;action=UPDATE&amp;creator=factset&amp;DOC_NAME=FAT:FMA_audit_SUMMARY.fat&amp;DISPLAY_STRING=Display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EBITDA&amp;VAR:CHGPERIOD=NA&amp;VAR:FQLFORMULA=FMA_EVAL_EBITDA&amp;VAR:CURRENCY=NA&amp;VAR:P=NA&amp;VAR:V=11.1","01560&amp;VAR:null=.html"}</definedName>
    <definedName name="_674__FDSAUDITLINK__" localSheetId="1" hidden="1">{"fdsup://directions/FAT%20Viewer?VAR:PED=LTM&amp;VAR:AUDIT_MODE=SUMMARY&amp;VAR:PERIOD=FIXED&amp;VAR:AUDIT_ID=00000117&amp;VAR:DATE=20070510&amp;action=UPDATE&amp;creator=factset&amp;DOC_NAME=FAT:FMA_audit_SUMMARY.fat&amp;DISPLAY_STRING=Display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EBITDA&amp;VAR:CHGPERIOD=NA&amp;VAR:FQLFORMULA=FMA_EVAL_EBITDA&amp;VAR:CURRENCY=NA&amp;VAR:P=NA&amp;VAR:V=11.0","13553&amp;VAR:null=.html"}</definedName>
    <definedName name="_674__FDSAUDITLINK__" hidden="1">{"fdsup://directions/FAT%20Viewer?VAR:PED=LTM&amp;VAR:AUDIT_MODE=SUMMARY&amp;VAR:PERIOD=FIXED&amp;VAR:AUDIT_ID=00000117&amp;VAR:DATE=20070510&amp;action=UPDATE&amp;creator=factset&amp;DOC_NAME=FAT:FMA_audit_SUMMARY.fat&amp;DISPLAY_STRING=Display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EBITDA&amp;VAR:CHGPERIOD=NA&amp;VAR:FQLFORMULA=FMA_EVAL_EBITDA&amp;VAR:CURRENCY=NA&amp;VAR:P=NA&amp;VAR:V=11.0","13553&amp;VAR:null=.html"}</definedName>
    <definedName name="_675__FDSAUDITLINK__" localSheetId="1" hidden="1">{"fdsup://directions/FAT%20Viewer?VAR:PED=LTM&amp;VAR:AUDIT_MODE=SUMMARY&amp;VAR:PERIOD=FIXED&amp;VAR:AUDIT_ID=00000117&amp;VAR:DATE=20070509&amp;action=UPDATE&amp;creator=factset&amp;DOC_NAME=FAT:FMA_audit_SUMMARY.fat&amp;DISPLAY_STRING=Display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EBITDA&amp;VAR:CHGPERIOD=NA&amp;VAR:FQLFORMULA=FMA_EVAL_EBITDA&amp;VAR:CURRENCY=NA&amp;VAR:P=NA&amp;VAR:V=11.1","37933&amp;VAR:null=.html"}</definedName>
    <definedName name="_675__FDSAUDITLINK__" hidden="1">{"fdsup://directions/FAT%20Viewer?VAR:PED=LTM&amp;VAR:AUDIT_MODE=SUMMARY&amp;VAR:PERIOD=FIXED&amp;VAR:AUDIT_ID=00000117&amp;VAR:DATE=20070509&amp;action=UPDATE&amp;creator=factset&amp;DOC_NAME=FAT:FMA_audit_SUMMARY.fat&amp;DISPLAY_STRING=Display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EBITDA&amp;VAR:CHGPERIOD=NA&amp;VAR:FQLFORMULA=FMA_EVAL_EBITDA&amp;VAR:CURRENCY=NA&amp;VAR:P=NA&amp;VAR:V=11.1","37933&amp;VAR:null=.html"}</definedName>
    <definedName name="_676__FDSAUDITLINK__" localSheetId="1" hidden="1">{"fdsup://directions/FAT%20Viewer?VAR:PED=LTM&amp;VAR:AUDIT_MODE=SUMMARY&amp;VAR:PERIOD=FIXED&amp;VAR:AUDIT_ID=00000117&amp;VAR:DATE=20070508&amp;action=UPDATE&amp;creator=factset&amp;DOC_NAME=FAT:FMA_audit_SUMMARY.fat&amp;DISPLAY_STRING=Display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EBITDA&amp;VAR:CHGPERIOD=NA&amp;VAR:FQLFORMULA=FMA_EVAL_EBITDA&amp;VAR:CURRENCY=NA&amp;VAR:P=NA&amp;VAR:V=11.1","13802&amp;VAR:null=.html"}</definedName>
    <definedName name="_676__FDSAUDITLINK__" hidden="1">{"fdsup://directions/FAT%20Viewer?VAR:PED=LTM&amp;VAR:AUDIT_MODE=SUMMARY&amp;VAR:PERIOD=FIXED&amp;VAR:AUDIT_ID=00000117&amp;VAR:DATE=20070508&amp;action=UPDATE&amp;creator=factset&amp;DOC_NAME=FAT:FMA_audit_SUMMARY.fat&amp;DISPLAY_STRING=Display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EBITDA&amp;VAR:CHGPERIOD=NA&amp;VAR:FQLFORMULA=FMA_EVAL_EBITDA&amp;VAR:CURRENCY=NA&amp;VAR:P=NA&amp;VAR:V=11.1","13802&amp;VAR:null=.html"}</definedName>
    <definedName name="_677__FDSAUDITLINK__" localSheetId="1" hidden="1">{"fdsup://directions/FAT%20Viewer?VAR:PED=LTM&amp;VAR:AUDIT_MODE=SUMMARY&amp;VAR:PERIOD=FIXED&amp;VAR:AUDIT_ID=00000117&amp;VAR:DATE=20070507&amp;action=UPDATE&amp;creator=factset&amp;DOC_NAME=FAT:FMA_audit_SUMMARY.fat&amp;DISPLAY_STRING=Display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EBITDA&amp;VAR:CHGPERIOD=NA&amp;VAR:FQLFORMULA=FMA_EVAL_EBITDA&amp;VAR:CURRENCY=NA&amp;VAR:P=NA&amp;VAR:V=11.1","22453&amp;VAR:null=.html"}</definedName>
    <definedName name="_677__FDSAUDITLINK__" hidden="1">{"fdsup://directions/FAT%20Viewer?VAR:PED=LTM&amp;VAR:AUDIT_MODE=SUMMARY&amp;VAR:PERIOD=FIXED&amp;VAR:AUDIT_ID=00000117&amp;VAR:DATE=20070507&amp;action=UPDATE&amp;creator=factset&amp;DOC_NAME=FAT:FMA_audit_SUMMARY.fat&amp;DISPLAY_STRING=Display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EBITDA&amp;VAR:CHGPERIOD=NA&amp;VAR:FQLFORMULA=FMA_EVAL_EBITDA&amp;VAR:CURRENCY=NA&amp;VAR:P=NA&amp;VAR:V=11.1","22453&amp;VAR:null=.html"}</definedName>
    <definedName name="_678__FDSAUDITLINK__" localSheetId="1" hidden="1">{"fdsup://directions/FAT%20Viewer?VAR:PED=LTM&amp;VAR:AUDIT_MODE=SUMMARY&amp;VAR:PERIOD=FIXED&amp;VAR:AUDIT_ID=00000117&amp;VAR:DATE=20070504&amp;action=UPDATE&amp;creator=factset&amp;DOC_NAME=FAT:FMA_audit_SUMMARY.fat&amp;DISPLAY_STRING=Display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EBITDA&amp;VAR:CHGPERIOD=NA&amp;VAR:FQLFORMULA=FMA_EVAL_EBITDA&amp;VAR:CURRENCY=NA&amp;VAR:P=NA&amp;VAR:V=11.1","02147&amp;VAR:null=.html"}</definedName>
    <definedName name="_678__FDSAUDITLINK__" hidden="1">{"fdsup://directions/FAT%20Viewer?VAR:PED=LTM&amp;VAR:AUDIT_MODE=SUMMARY&amp;VAR:PERIOD=FIXED&amp;VAR:AUDIT_ID=00000117&amp;VAR:DATE=20070504&amp;action=UPDATE&amp;creator=factset&amp;DOC_NAME=FAT:FMA_audit_SUMMARY.fat&amp;DISPLAY_STRING=Display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EBITDA&amp;VAR:CHGPERIOD=NA&amp;VAR:FQLFORMULA=FMA_EVAL_EBITDA&amp;VAR:CURRENCY=NA&amp;VAR:P=NA&amp;VAR:V=11.1","02147&amp;VAR:null=.html"}</definedName>
    <definedName name="_679__FDSAUDITLINK__" localSheetId="1" hidden="1">{"fdsup://directions/FAT%20Viewer?VAR:PED=LTM&amp;VAR:AUDIT_MODE=SUMMARY&amp;VAR:PERIOD=FIXED&amp;VAR:AUDIT_ID=00000117&amp;VAR:DATE=20070503&amp;action=UPDATE&amp;creator=factset&amp;DOC_NAME=FAT:FMA_audit_SUMMARY.fat&amp;DISPLAY_STRING=Display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EBITDA&amp;VAR:CHGPERIOD=NA&amp;VAR:FQLFORMULA=FMA_EVAL_EBITDA&amp;VAR:CURRENCY=NA&amp;VAR:P=NA&amp;VAR:V=11.0","83091&amp;VAR:null=.html"}</definedName>
    <definedName name="_679__FDSAUDITLINK__" hidden="1">{"fdsup://directions/FAT%20Viewer?VAR:PED=LTM&amp;VAR:AUDIT_MODE=SUMMARY&amp;VAR:PERIOD=FIXED&amp;VAR:AUDIT_ID=00000117&amp;VAR:DATE=20070503&amp;action=UPDATE&amp;creator=factset&amp;DOC_NAME=FAT:FMA_audit_SUMMARY.fat&amp;DISPLAY_STRING=Display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EBITDA&amp;VAR:CHGPERIOD=NA&amp;VAR:FQLFORMULA=FMA_EVAL_EBITDA&amp;VAR:CURRENCY=NA&amp;VAR:P=NA&amp;VAR:V=11.0","83091&amp;VAR:null=.html"}</definedName>
    <definedName name="_68__FDSAUDITLINK__" localSheetId="1" hidden="1">{"fdsup://directions/FAT%20Viewer?VAR:PED=LTM&amp;VAR:AUDIT_MODE=SUMMARY&amp;VAR:PERIOD=FIXED&amp;VAR:AUDIT_ID=00000117&amp;VAR:DATE=20091005&amp;action=UPDATE&amp;creator=factset&amp;DOC_NAME=FAT:FMA_audit_SUMMARY.fat&amp;DISPLAY_STRING=Display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EBITDA&amp;VAR:CHGPERIOD=NA&amp;VAR:FQLFORMULA=FMA_EVAL_EBITDA&amp;VAR:CURRENCY=NA&amp;VAR:P=NA&amp;VAR:V=10.6","48469&amp;VAR:null=.html"}</definedName>
    <definedName name="_68__FDSAUDITLINK__" hidden="1">{"fdsup://directions/FAT%20Viewer?VAR:PED=LTM&amp;VAR:AUDIT_MODE=SUMMARY&amp;VAR:PERIOD=FIXED&amp;VAR:AUDIT_ID=00000117&amp;VAR:DATE=20091005&amp;action=UPDATE&amp;creator=factset&amp;DOC_NAME=FAT:FMA_audit_SUMMARY.fat&amp;DISPLAY_STRING=Display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EBITDA&amp;VAR:CHGPERIOD=NA&amp;VAR:FQLFORMULA=FMA_EVAL_EBITDA&amp;VAR:CURRENCY=NA&amp;VAR:P=NA&amp;VAR:V=10.6","48469&amp;VAR:null=.html"}</definedName>
    <definedName name="_680__FDSAUDITLINK__" localSheetId="1" hidden="1">{"fdsup://directions/FAT%20Viewer?VAR:PED=LTM&amp;VAR:AUDIT_MODE=SUMMARY&amp;VAR:PERIOD=FIXED&amp;VAR:AUDIT_ID=00000117&amp;VAR:DATE=20070502&amp;action=UPDATE&amp;creator=factset&amp;DOC_NAME=FAT:FMA_audit_SUMMARY.fat&amp;DISPLAY_STRING=Display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EBITDA&amp;VAR:CHGPERIOD=NA&amp;VAR:FQLFORMULA=FMA_EVAL_EBITDA&amp;VAR:CURRENCY=NA&amp;VAR:P=NA&amp;VAR:V=11.0","45269&amp;VAR:null=.html"}</definedName>
    <definedName name="_680__FDSAUDITLINK__" hidden="1">{"fdsup://directions/FAT%20Viewer?VAR:PED=LTM&amp;VAR:AUDIT_MODE=SUMMARY&amp;VAR:PERIOD=FIXED&amp;VAR:AUDIT_ID=00000117&amp;VAR:DATE=20070502&amp;action=UPDATE&amp;creator=factset&amp;DOC_NAME=FAT:FMA_audit_SUMMARY.fat&amp;DISPLAY_STRING=Display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EBITDA&amp;VAR:CHGPERIOD=NA&amp;VAR:FQLFORMULA=FMA_EVAL_EBITDA&amp;VAR:CURRENCY=NA&amp;VAR:P=NA&amp;VAR:V=11.0","45269&amp;VAR:null=.html"}</definedName>
    <definedName name="_681__FDSAUDITLINK__" localSheetId="1" hidden="1">{"fdsup://directions/FAT%20Viewer?VAR:PED=LTM&amp;VAR:AUDIT_MODE=SUMMARY&amp;VAR:PERIOD=FIXED&amp;VAR:AUDIT_ID=00000117&amp;VAR:DATE=20070501&amp;action=UPDATE&amp;creator=factset&amp;DOC_NAME=FAT:FMA_audit_SUMMARY.fat&amp;DISPLAY_STRING=Display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EBITDA&amp;VAR:CHGPERIOD=NA&amp;VAR:FQLFORMULA=FMA_EVAL_EBITDA&amp;VAR:CURRENCY=NA&amp;VAR:P=NA&amp;VAR:V=10.9","83106&amp;VAR:null=.html"}</definedName>
    <definedName name="_681__FDSAUDITLINK__" hidden="1">{"fdsup://directions/FAT%20Viewer?VAR:PED=LTM&amp;VAR:AUDIT_MODE=SUMMARY&amp;VAR:PERIOD=FIXED&amp;VAR:AUDIT_ID=00000117&amp;VAR:DATE=20070501&amp;action=UPDATE&amp;creator=factset&amp;DOC_NAME=FAT:FMA_audit_SUMMARY.fat&amp;DISPLAY_STRING=Display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EBITDA&amp;VAR:CHGPERIOD=NA&amp;VAR:FQLFORMULA=FMA_EVAL_EBITDA&amp;VAR:CURRENCY=NA&amp;VAR:P=NA&amp;VAR:V=10.9","83106&amp;VAR:null=.html"}</definedName>
    <definedName name="_682__FDSAUDITLINK__" localSheetId="1" hidden="1">{"fdsup://directions/FAT%20Viewer?VAR:PED=LTM&amp;VAR:AUDIT_MODE=SUMMARY&amp;VAR:PERIOD=FIXED&amp;VAR:AUDIT_ID=00000117&amp;VAR:DATE=20070430&amp;action=UPDATE&amp;creator=factset&amp;DOC_NAME=FAT:FMA_audit_SUMMARY.fat&amp;DISPLAY_STRING=Display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EBITDA&amp;VAR:CHGPERIOD=NA&amp;VAR:FQLFORMULA=FMA_EVAL_EBITDA&amp;VAR:CURRENCY=NA&amp;VAR:P=NA&amp;VAR:V=10.9","60632&amp;VAR:null=.html"}</definedName>
    <definedName name="_682__FDSAUDITLINK__" hidden="1">{"fdsup://directions/FAT%20Viewer?VAR:PED=LTM&amp;VAR:AUDIT_MODE=SUMMARY&amp;VAR:PERIOD=FIXED&amp;VAR:AUDIT_ID=00000117&amp;VAR:DATE=20070430&amp;action=UPDATE&amp;creator=factset&amp;DOC_NAME=FAT:FMA_audit_SUMMARY.fat&amp;DISPLAY_STRING=Display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EBITDA&amp;VAR:CHGPERIOD=NA&amp;VAR:FQLFORMULA=FMA_EVAL_EBITDA&amp;VAR:CURRENCY=NA&amp;VAR:P=NA&amp;VAR:V=10.9","60632&amp;VAR:null=.html"}</definedName>
    <definedName name="_683__FDSAUDITLINK__" localSheetId="1" hidden="1">{"fdsup://directions/FAT%20Viewer?VAR:PED=LTM&amp;VAR:AUDIT_MODE=SUMMARY&amp;VAR:PERIOD=FIXED&amp;VAR:AUDIT_ID=00000117&amp;VAR:DATE=20070427&amp;action=UPDATE&amp;creator=factset&amp;DOC_NAME=FAT:FMA_audit_SUMMARY.fat&amp;DISPLAY_STRING=Display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EBITDA&amp;VAR:CHGPERIOD=NA&amp;VAR:FQLFORMULA=FMA_EVAL_EBITDA&amp;VAR:CURRENCY=NA&amp;VAR:P=NA&amp;VAR:V=11.0","38990&amp;VAR:null=.html"}</definedName>
    <definedName name="_683__FDSAUDITLINK__" hidden="1">{"fdsup://directions/FAT%20Viewer?VAR:PED=LTM&amp;VAR:AUDIT_MODE=SUMMARY&amp;VAR:PERIOD=FIXED&amp;VAR:AUDIT_ID=00000117&amp;VAR:DATE=20070427&amp;action=UPDATE&amp;creator=factset&amp;DOC_NAME=FAT:FMA_audit_SUMMARY.fat&amp;DISPLAY_STRING=Display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EBITDA&amp;VAR:CHGPERIOD=NA&amp;VAR:FQLFORMULA=FMA_EVAL_EBITDA&amp;VAR:CURRENCY=NA&amp;VAR:P=NA&amp;VAR:V=11.0","38990&amp;VAR:null=.html"}</definedName>
    <definedName name="_684__FDSAUDITLINK__" localSheetId="1" hidden="1">{"fdsup://directions/FAT%20Viewer?VAR:PED=LTM&amp;VAR:AUDIT_MODE=SUMMARY&amp;VAR:PERIOD=FIXED&amp;VAR:AUDIT_ID=00000117&amp;VAR:DATE=20070426&amp;action=UPDATE&amp;creator=factset&amp;DOC_NAME=FAT:FMA_audit_SUMMARY.fat&amp;DISPLAY_STRING=Display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EBITDA&amp;VAR:CHGPERIOD=NA&amp;VAR:FQLFORMULA=FMA_EVAL_EBITDA&amp;VAR:CURRENCY=NA&amp;VAR:P=NA&amp;VAR:V=11.0","37574&amp;VAR:null=.html"}</definedName>
    <definedName name="_684__FDSAUDITLINK__" hidden="1">{"fdsup://directions/FAT%20Viewer?VAR:PED=LTM&amp;VAR:AUDIT_MODE=SUMMARY&amp;VAR:PERIOD=FIXED&amp;VAR:AUDIT_ID=00000117&amp;VAR:DATE=20070426&amp;action=UPDATE&amp;creator=factset&amp;DOC_NAME=FAT:FMA_audit_SUMMARY.fat&amp;DISPLAY_STRING=Display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EBITDA&amp;VAR:CHGPERIOD=NA&amp;VAR:FQLFORMULA=FMA_EVAL_EBITDA&amp;VAR:CURRENCY=NA&amp;VAR:P=NA&amp;VAR:V=11.0","37574&amp;VAR:null=.html"}</definedName>
    <definedName name="_685__FDSAUDITLINK__" localSheetId="1" hidden="1">{"fdsup://directions/FAT%20Viewer?VAR:PED=LTM&amp;VAR:AUDIT_MODE=SUMMARY&amp;VAR:PERIOD=FIXED&amp;VAR:AUDIT_ID=00000117&amp;VAR:DATE=20070425&amp;action=UPDATE&amp;creator=factset&amp;DOC_NAME=FAT:FMA_audit_SUMMARY.fat&amp;DISPLAY_STRING=Display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EBITDA&amp;VAR:CHGPERIOD=NA&amp;VAR:FQLFORMULA=FMA_EVAL_EBITDA&amp;VAR:CURRENCY=NA&amp;VAR:P=NA&amp;VAR:V=11.0","38381&amp;VAR:null=.html"}</definedName>
    <definedName name="_685__FDSAUDITLINK__" hidden="1">{"fdsup://directions/FAT%20Viewer?VAR:PED=LTM&amp;VAR:AUDIT_MODE=SUMMARY&amp;VAR:PERIOD=FIXED&amp;VAR:AUDIT_ID=00000117&amp;VAR:DATE=20070425&amp;action=UPDATE&amp;creator=factset&amp;DOC_NAME=FAT:FMA_audit_SUMMARY.fat&amp;DISPLAY_STRING=Display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EBITDA&amp;VAR:CHGPERIOD=NA&amp;VAR:FQLFORMULA=FMA_EVAL_EBITDA&amp;VAR:CURRENCY=NA&amp;VAR:P=NA&amp;VAR:V=11.0","38381&amp;VAR:null=.html"}</definedName>
    <definedName name="_686__FDSAUDITLINK__" localSheetId="1" hidden="1">{"fdsup://directions/FAT%20Viewer?VAR:PED=LTM&amp;VAR:AUDIT_MODE=SUMMARY&amp;VAR:PERIOD=FIXED&amp;VAR:AUDIT_ID=00000117&amp;VAR:DATE=20070424&amp;action=UPDATE&amp;creator=factset&amp;DOC_NAME=FAT:FMA_audit_SUMMARY.fat&amp;DISPLAY_STRING=Display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EBITDA&amp;VAR:CHGPERIOD=NA&amp;VAR:FQLFORMULA=FMA_EVAL_EBITDA&amp;VAR:CURRENCY=NA&amp;VAR:P=NA&amp;VAR:V=10.9","53745&amp;VAR:null=.html"}</definedName>
    <definedName name="_686__FDSAUDITLINK__" hidden="1">{"fdsup://directions/FAT%20Viewer?VAR:PED=LTM&amp;VAR:AUDIT_MODE=SUMMARY&amp;VAR:PERIOD=FIXED&amp;VAR:AUDIT_ID=00000117&amp;VAR:DATE=20070424&amp;action=UPDATE&amp;creator=factset&amp;DOC_NAME=FAT:FMA_audit_SUMMARY.fat&amp;DISPLAY_STRING=Display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EBITDA&amp;VAR:CHGPERIOD=NA&amp;VAR:FQLFORMULA=FMA_EVAL_EBITDA&amp;VAR:CURRENCY=NA&amp;VAR:P=NA&amp;VAR:V=10.9","53745&amp;VAR:null=.html"}</definedName>
    <definedName name="_687__FDSAUDITLINK__" localSheetId="1" hidden="1">{"fdsup://directions/FAT%20Viewer?VAR:PED=LTM&amp;VAR:AUDIT_MODE=SUMMARY&amp;VAR:PERIOD=FIXED&amp;VAR:AUDIT_ID=00000117&amp;VAR:DATE=20070423&amp;action=UPDATE&amp;creator=factset&amp;DOC_NAME=FAT:FMA_audit_SUMMARY.fat&amp;DISPLAY_STRING=Display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EBITDA&amp;VAR:CHGPERIOD=NA&amp;VAR:FQLFORMULA=FMA_EVAL_EBITDA&amp;VAR:CURRENCY=NA&amp;VAR:P=NA&amp;VAR:V=10.9","55349&amp;VAR:null=.html"}</definedName>
    <definedName name="_687__FDSAUDITLINK__" hidden="1">{"fdsup://directions/FAT%20Viewer?VAR:PED=LTM&amp;VAR:AUDIT_MODE=SUMMARY&amp;VAR:PERIOD=FIXED&amp;VAR:AUDIT_ID=00000117&amp;VAR:DATE=20070423&amp;action=UPDATE&amp;creator=factset&amp;DOC_NAME=FAT:FMA_audit_SUMMARY.fat&amp;DISPLAY_STRING=Display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EBITDA&amp;VAR:CHGPERIOD=NA&amp;VAR:FQLFORMULA=FMA_EVAL_EBITDA&amp;VAR:CURRENCY=NA&amp;VAR:P=NA&amp;VAR:V=10.9","55349&amp;VAR:null=.html"}</definedName>
    <definedName name="_688__FDSAUDITLINK__" localSheetId="1" hidden="1">{"fdsup://directions/FAT%20Viewer?VAR:PED=LTM&amp;VAR:AUDIT_MODE=SUMMARY&amp;VAR:PERIOD=FIXED&amp;VAR:AUDIT_ID=00000117&amp;VAR:DATE=20070420&amp;action=UPDATE&amp;creator=factset&amp;DOC_NAME=FAT:FMA_audit_SUMMARY.fat&amp;DISPLAY_STRING=Display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EBITDA&amp;VAR:CHGPERIOD=NA&amp;VAR:FQLFORMULA=FMA_EVAL_EBITDA&amp;VAR:CURRENCY=NA&amp;VAR:P=NA&amp;VAR:V=10.9","70589&amp;VAR:null=.html"}</definedName>
    <definedName name="_688__FDSAUDITLINK__" hidden="1">{"fdsup://directions/FAT%20Viewer?VAR:PED=LTM&amp;VAR:AUDIT_MODE=SUMMARY&amp;VAR:PERIOD=FIXED&amp;VAR:AUDIT_ID=00000117&amp;VAR:DATE=20070420&amp;action=UPDATE&amp;creator=factset&amp;DOC_NAME=FAT:FMA_audit_SUMMARY.fat&amp;DISPLAY_STRING=Display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EBITDA&amp;VAR:CHGPERIOD=NA&amp;VAR:FQLFORMULA=FMA_EVAL_EBITDA&amp;VAR:CURRENCY=NA&amp;VAR:P=NA&amp;VAR:V=10.9","70589&amp;VAR:null=.html"}</definedName>
    <definedName name="_689__FDSAUDITLINK__" localSheetId="1" hidden="1">{"fdsup://directions/FAT%20Viewer?VAR:PED=LTM&amp;VAR:AUDIT_MODE=SUMMARY&amp;VAR:PERIOD=FIXED&amp;VAR:AUDIT_ID=00000117&amp;VAR:DATE=20070419&amp;action=UPDATE&amp;creator=factset&amp;DOC_NAME=FAT:FMA_audit_SUMMARY.fat&amp;DISPLAY_STRING=Display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EBITDA&amp;VAR:CHGPERIOD=NA&amp;VAR:FQLFORMULA=FMA_EVAL_EBITDA&amp;VAR:CURRENCY=NA&amp;VAR:P=NA&amp;VAR:V=10.8","86345&amp;VAR:null=.html"}</definedName>
    <definedName name="_689__FDSAUDITLINK__" hidden="1">{"fdsup://directions/FAT%20Viewer?VAR:PED=LTM&amp;VAR:AUDIT_MODE=SUMMARY&amp;VAR:PERIOD=FIXED&amp;VAR:AUDIT_ID=00000117&amp;VAR:DATE=20070419&amp;action=UPDATE&amp;creator=factset&amp;DOC_NAME=FAT:FMA_audit_SUMMARY.fat&amp;DISPLAY_STRING=Display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EBITDA&amp;VAR:CHGPERIOD=NA&amp;VAR:FQLFORMULA=FMA_EVAL_EBITDA&amp;VAR:CURRENCY=NA&amp;VAR:P=NA&amp;VAR:V=10.8","86345&amp;VAR:null=.html"}</definedName>
    <definedName name="_69__FDSAUDITLINK__" localSheetId="1" hidden="1">{"fdsup://directions/FAT%20Viewer?VAR:PED=LTM&amp;VAR:AUDIT_MODE=SUMMARY&amp;VAR:PERIOD=FIXED&amp;VAR:AUDIT_ID=00000117&amp;VAR:DATE=20091002&amp;action=UPDATE&amp;creator=factset&amp;DOC_NAME=FAT:FMA_audit_SUMMARY.fat&amp;DISPLAY_STRING=Display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EBITDA&amp;VAR:CHGPERIOD=NA&amp;VAR:FQLFORMULA=FMA_EVAL_EBITDA&amp;VAR:CURRENCY=NA&amp;VAR:P=NA&amp;VAR:V=10.5","50384&amp;VAR:null=.html"}</definedName>
    <definedName name="_69__FDSAUDITLINK__" hidden="1">{"fdsup://directions/FAT%20Viewer?VAR:PED=LTM&amp;VAR:AUDIT_MODE=SUMMARY&amp;VAR:PERIOD=FIXED&amp;VAR:AUDIT_ID=00000117&amp;VAR:DATE=20091002&amp;action=UPDATE&amp;creator=factset&amp;DOC_NAME=FAT:FMA_audit_SUMMARY.fat&amp;DISPLAY_STRING=Display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EBITDA&amp;VAR:CHGPERIOD=NA&amp;VAR:FQLFORMULA=FMA_EVAL_EBITDA&amp;VAR:CURRENCY=NA&amp;VAR:P=NA&amp;VAR:V=10.5","50384&amp;VAR:null=.html"}</definedName>
    <definedName name="_690__FDSAUDITLINK__" localSheetId="1" hidden="1">{"fdsup://directions/FAT%20Viewer?VAR:PED=LTM&amp;VAR:AUDIT_MODE=SUMMARY&amp;VAR:PERIOD=FIXED&amp;VAR:AUDIT_ID=00000117&amp;VAR:DATE=20070418&amp;action=UPDATE&amp;creator=factset&amp;DOC_NAME=FAT:FMA_audit_SUMMARY.fat&amp;DISPLAY_STRING=Display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EBITDA&amp;VAR:CHGPERIOD=NA&amp;VAR:FQLFORMULA=FMA_EVAL_EBITDA&amp;VAR:CURRENCY=NA&amp;VAR:P=NA&amp;VAR:V=10.8","95249&amp;VAR:null=.html"}</definedName>
    <definedName name="_690__FDSAUDITLINK__" hidden="1">{"fdsup://directions/FAT%20Viewer?VAR:PED=LTM&amp;VAR:AUDIT_MODE=SUMMARY&amp;VAR:PERIOD=FIXED&amp;VAR:AUDIT_ID=00000117&amp;VAR:DATE=20070418&amp;action=UPDATE&amp;creator=factset&amp;DOC_NAME=FAT:FMA_audit_SUMMARY.fat&amp;DISPLAY_STRING=Display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EBITDA&amp;VAR:CHGPERIOD=NA&amp;VAR:FQLFORMULA=FMA_EVAL_EBITDA&amp;VAR:CURRENCY=NA&amp;VAR:P=NA&amp;VAR:V=10.8","95249&amp;VAR:null=.html"}</definedName>
    <definedName name="_691__FDSAUDITLINK__" localSheetId="1" hidden="1">{"fdsup://directions/FAT%20Viewer?VAR:PED=LTM&amp;VAR:AUDIT_MODE=SUMMARY&amp;VAR:PERIOD=FIXED&amp;VAR:AUDIT_ID=00000117&amp;VAR:DATE=20070417&amp;action=UPDATE&amp;creator=factset&amp;DOC_NAME=FAT:FMA_audit_SUMMARY.fat&amp;DISPLAY_STRING=Display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EBITDA&amp;VAR:CHGPERIOD=NA&amp;VAR:FQLFORMULA=FMA_EVAL_EBITDA&amp;VAR:CURRENCY=NA&amp;VAR:P=NA&amp;VAR:V=10.9","13826&amp;VAR:null=.html"}</definedName>
    <definedName name="_691__FDSAUDITLINK__" hidden="1">{"fdsup://directions/FAT%20Viewer?VAR:PED=LTM&amp;VAR:AUDIT_MODE=SUMMARY&amp;VAR:PERIOD=FIXED&amp;VAR:AUDIT_ID=00000117&amp;VAR:DATE=20070417&amp;action=UPDATE&amp;creator=factset&amp;DOC_NAME=FAT:FMA_audit_SUMMARY.fat&amp;DISPLAY_STRING=Display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EBITDA&amp;VAR:CHGPERIOD=NA&amp;VAR:FQLFORMULA=FMA_EVAL_EBITDA&amp;VAR:CURRENCY=NA&amp;VAR:P=NA&amp;VAR:V=10.9","13826&amp;VAR:null=.html"}</definedName>
    <definedName name="_692__FDSAUDITLINK__" localSheetId="1" hidden="1">{"fdsup://directions/FAT%20Viewer?VAR:PED=LTM&amp;VAR:AUDIT_MODE=SUMMARY&amp;VAR:PERIOD=FIXED&amp;VAR:AUDIT_ID=00000117&amp;VAR:DATE=20070416&amp;action=UPDATE&amp;creator=factset&amp;DOC_NAME=FAT:FMA_audit_SUMMARY.fat&amp;DISPLAY_STRING=Display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EBITDA&amp;VAR:CHGPERIOD=NA&amp;VAR:FQLFORMULA=FMA_EVAL_EBITDA&amp;VAR:CURRENCY=NA&amp;VAR:P=NA&amp;VAR:V=10.8","94570&amp;VAR:null=.html"}</definedName>
    <definedName name="_692__FDSAUDITLINK__" hidden="1">{"fdsup://directions/FAT%20Viewer?VAR:PED=LTM&amp;VAR:AUDIT_MODE=SUMMARY&amp;VAR:PERIOD=FIXED&amp;VAR:AUDIT_ID=00000117&amp;VAR:DATE=20070416&amp;action=UPDATE&amp;creator=factset&amp;DOC_NAME=FAT:FMA_audit_SUMMARY.fat&amp;DISPLAY_STRING=Display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EBITDA&amp;VAR:CHGPERIOD=NA&amp;VAR:FQLFORMULA=FMA_EVAL_EBITDA&amp;VAR:CURRENCY=NA&amp;VAR:P=NA&amp;VAR:V=10.8","94570&amp;VAR:null=.html"}</definedName>
    <definedName name="_693__FDSAUDITLINK__" localSheetId="1" hidden="1">{"fdsup://directions/FAT%20Viewer?VAR:PED=LTM&amp;VAR:AUDIT_MODE=SUMMARY&amp;VAR:PERIOD=FIXED&amp;VAR:AUDIT_ID=00000117&amp;VAR:DATE=20070413&amp;action=UPDATE&amp;creator=factset&amp;DOC_NAME=FAT:FMA_audit_SUMMARY.fat&amp;DISPLAY_STRING=Display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EBITDA&amp;VAR:CHGPERIOD=NA&amp;VAR:FQLFORMULA=FMA_EVAL_EBITDA&amp;VAR:CURRENCY=NA&amp;VAR:P=NA&amp;VAR:V=10.8","16862&amp;VAR:null=.html"}</definedName>
    <definedName name="_693__FDSAUDITLINK__" hidden="1">{"fdsup://directions/FAT%20Viewer?VAR:PED=LTM&amp;VAR:AUDIT_MODE=SUMMARY&amp;VAR:PERIOD=FIXED&amp;VAR:AUDIT_ID=00000117&amp;VAR:DATE=20070413&amp;action=UPDATE&amp;creator=factset&amp;DOC_NAME=FAT:FMA_audit_SUMMARY.fat&amp;DISPLAY_STRING=Display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EBITDA&amp;VAR:CHGPERIOD=NA&amp;VAR:FQLFORMULA=FMA_EVAL_EBITDA&amp;VAR:CURRENCY=NA&amp;VAR:P=NA&amp;VAR:V=10.8","16862&amp;VAR:null=.html"}</definedName>
    <definedName name="_694__FDSAUDITLINK__" localSheetId="1" hidden="1">{"fdsup://directions/FAT%20Viewer?VAR:PED=LTM&amp;VAR:AUDIT_MODE=SUMMARY&amp;VAR:PERIOD=FIXED&amp;VAR:AUDIT_ID=00000117&amp;VAR:DATE=20070412&amp;action=UPDATE&amp;creator=factset&amp;DOC_NAME=FAT:FMA_audit_SUMMARY.fat&amp;DISPLAY_STRING=Display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EBITDA&amp;VAR:CHGPERIOD=NA&amp;VAR:FQLFORMULA=FMA_EVAL_EBITDA&amp;VAR:CURRENCY=NA&amp;VAR:P=NA&amp;VAR:V=10.3","68305&amp;VAR:null=.html"}</definedName>
    <definedName name="_694__FDSAUDITLINK__" hidden="1">{"fdsup://directions/FAT%20Viewer?VAR:PED=LTM&amp;VAR:AUDIT_MODE=SUMMARY&amp;VAR:PERIOD=FIXED&amp;VAR:AUDIT_ID=00000117&amp;VAR:DATE=20070412&amp;action=UPDATE&amp;creator=factset&amp;DOC_NAME=FAT:FMA_audit_SUMMARY.fat&amp;DISPLAY_STRING=Display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EBITDA&amp;VAR:CHGPERIOD=NA&amp;VAR:FQLFORMULA=FMA_EVAL_EBITDA&amp;VAR:CURRENCY=NA&amp;VAR:P=NA&amp;VAR:V=10.3","68305&amp;VAR:null=.html"}</definedName>
    <definedName name="_695__FDSAUDITLINK__" localSheetId="1" hidden="1">{"fdsup://directions/FAT%20Viewer?VAR:PED=LTM&amp;VAR:AUDIT_MODE=SUMMARY&amp;VAR:PERIOD=FIXED&amp;VAR:AUDIT_ID=00000117&amp;VAR:DATE=20070411&amp;action=UPDATE&amp;creator=factset&amp;DOC_NAME=FAT:FMA_audit_SUMMARY.fat&amp;DISPLAY_STRING=Display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EBITDA&amp;VAR:CHGPERIOD=NA&amp;VAR:FQLFORMULA=FMA_EVAL_EBITDA&amp;VAR:CURRENCY=NA&amp;VAR:P=NA&amp;VAR:V=10.3","09257&amp;VAR:null=.html"}</definedName>
    <definedName name="_695__FDSAUDITLINK__" hidden="1">{"fdsup://directions/FAT%20Viewer?VAR:PED=LTM&amp;VAR:AUDIT_MODE=SUMMARY&amp;VAR:PERIOD=FIXED&amp;VAR:AUDIT_ID=00000117&amp;VAR:DATE=20070411&amp;action=UPDATE&amp;creator=factset&amp;DOC_NAME=FAT:FMA_audit_SUMMARY.fat&amp;DISPLAY_STRING=Display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EBITDA&amp;VAR:CHGPERIOD=NA&amp;VAR:FQLFORMULA=FMA_EVAL_EBITDA&amp;VAR:CURRENCY=NA&amp;VAR:P=NA&amp;VAR:V=10.3","09257&amp;VAR:null=.html"}</definedName>
    <definedName name="_696__FDSAUDITLINK__" localSheetId="1" hidden="1">{"fdsup://directions/FAT%20Viewer?VAR:PED=LTM&amp;VAR:AUDIT_MODE=SUMMARY&amp;VAR:PERIOD=FIXED&amp;VAR:AUDIT_ID=00000117&amp;VAR:DATE=20070410&amp;action=UPDATE&amp;creator=factset&amp;DOC_NAME=FAT:FMA_audit_SUMMARY.fat&amp;DISPLAY_STRING=Display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EBITDA&amp;VAR:CHGPERIOD=NA&amp;VAR:FQLFORMULA=FMA_EVAL_EBITDA&amp;VAR:CURRENCY=NA&amp;VAR:P=NA&amp;VAR:V=10.3","62621&amp;VAR:null=.html"}</definedName>
    <definedName name="_696__FDSAUDITLINK__" hidden="1">{"fdsup://directions/FAT%20Viewer?VAR:PED=LTM&amp;VAR:AUDIT_MODE=SUMMARY&amp;VAR:PERIOD=FIXED&amp;VAR:AUDIT_ID=00000117&amp;VAR:DATE=20070410&amp;action=UPDATE&amp;creator=factset&amp;DOC_NAME=FAT:FMA_audit_SUMMARY.fat&amp;DISPLAY_STRING=Display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EBITDA&amp;VAR:CHGPERIOD=NA&amp;VAR:FQLFORMULA=FMA_EVAL_EBITDA&amp;VAR:CURRENCY=NA&amp;VAR:P=NA&amp;VAR:V=10.3","62621&amp;VAR:null=.html"}</definedName>
    <definedName name="_697__FDSAUDITLINK__" localSheetId="1" hidden="1">{"fdsup://directions/FAT%20Viewer?VAR:PED=LTM&amp;VAR:AUDIT_MODE=SUMMARY&amp;VAR:PERIOD=FIXED&amp;VAR:AUDIT_ID=00000117&amp;VAR:DATE=20070409&amp;action=UPDATE&amp;creator=factset&amp;DOC_NAME=FAT:FMA_audit_SUMMARY.fat&amp;DISPLAY_STRING=Display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EBITDA&amp;VAR:CHGPERIOD=NA&amp;VAR:FQLFORMULA=FMA_EVAL_EBITDA&amp;VAR:CURRENCY=NA&amp;VAR:P=NA&amp;VAR:V=10.3","41006&amp;VAR:null=.html"}</definedName>
    <definedName name="_697__FDSAUDITLINK__" hidden="1">{"fdsup://directions/FAT%20Viewer?VAR:PED=LTM&amp;VAR:AUDIT_MODE=SUMMARY&amp;VAR:PERIOD=FIXED&amp;VAR:AUDIT_ID=00000117&amp;VAR:DATE=20070409&amp;action=UPDATE&amp;creator=factset&amp;DOC_NAME=FAT:FMA_audit_SUMMARY.fat&amp;DISPLAY_STRING=Display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EBITDA&amp;VAR:CHGPERIOD=NA&amp;VAR:FQLFORMULA=FMA_EVAL_EBITDA&amp;VAR:CURRENCY=NA&amp;VAR:P=NA&amp;VAR:V=10.3","41006&amp;VAR:null=.html"}</definedName>
    <definedName name="_698__FDSAUDITLINK__" localSheetId="1" hidden="1">{"fdsup://directions/FAT%20Viewer?VAR:PED=LTM&amp;VAR:AUDIT_MODE=SUMMARY&amp;VAR:PERIOD=FIXED&amp;VAR:AUDIT_ID=00000117&amp;VAR:DATE=20070405&amp;action=UPDATE&amp;creator=factset&amp;DOC_NAME=FAT:FMA_audit_SUMMARY.fat&amp;DISPLAY_STRING=Display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EBITDA&amp;VAR:CHGPERIOD=NA&amp;VAR:FQLFORMULA=FMA_EVAL_EBITDA&amp;VAR:CURRENCY=NA&amp;VAR:P=NA&amp;VAR:V=10.3","33067&amp;VAR:null=.html"}</definedName>
    <definedName name="_698__FDSAUDITLINK__" hidden="1">{"fdsup://directions/FAT%20Viewer?VAR:PED=LTM&amp;VAR:AUDIT_MODE=SUMMARY&amp;VAR:PERIOD=FIXED&amp;VAR:AUDIT_ID=00000117&amp;VAR:DATE=20070405&amp;action=UPDATE&amp;creator=factset&amp;DOC_NAME=FAT:FMA_audit_SUMMARY.fat&amp;DISPLAY_STRING=Display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EBITDA&amp;VAR:CHGPERIOD=NA&amp;VAR:FQLFORMULA=FMA_EVAL_EBITDA&amp;VAR:CURRENCY=NA&amp;VAR:P=NA&amp;VAR:V=10.3","33067&amp;VAR:null=.html"}</definedName>
    <definedName name="_699__FDSAUDITLINK__" localSheetId="1" hidden="1">{"fdsup://directions/FAT%20Viewer?VAR:PED=LTM&amp;VAR:AUDIT_MODE=SUMMARY&amp;VAR:PERIOD=FIXED&amp;VAR:AUDIT_ID=00000117&amp;VAR:DATE=20070404&amp;action=UPDATE&amp;creator=factset&amp;DOC_NAME=FAT:FMA_audit_SUMMARY.fat&amp;DISPLAY_STRING=Display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EBITDA&amp;VAR:CHGPERIOD=NA&amp;VAR:FQLFORMULA=FMA_EVAL_EBITDA&amp;VAR:CURRENCY=NA&amp;VAR:P=NA&amp;VAR:V=10.3","09851&amp;VAR:null=.html"}</definedName>
    <definedName name="_699__FDSAUDITLINK__" hidden="1">{"fdsup://directions/FAT%20Viewer?VAR:PED=LTM&amp;VAR:AUDIT_MODE=SUMMARY&amp;VAR:PERIOD=FIXED&amp;VAR:AUDIT_ID=00000117&amp;VAR:DATE=20070404&amp;action=UPDATE&amp;creator=factset&amp;DOC_NAME=FAT:FMA_audit_SUMMARY.fat&amp;DISPLAY_STRING=Display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EBITDA&amp;VAR:CHGPERIOD=NA&amp;VAR:FQLFORMULA=FMA_EVAL_EBITDA&amp;VAR:CURRENCY=NA&amp;VAR:P=NA&amp;VAR:V=10.3","09851&amp;VAR:null=.html"}</definedName>
    <definedName name="_7__FDSAUDITLINK__" localSheetId="1" hidden="1">{"fdsup://directions/FAT%20Viewer?VAR:PED=LTM&amp;VAR:AUDIT_MODE=SUMMARY&amp;VAR:PERIOD=FIXED&amp;VAR:AUDIT_ID=00000117&amp;VAR:DATE=20091231&amp;action=UPDATE&amp;creator=factset&amp;DOC_NAME=FAT:FMA_audit_SUMMARY.fat&amp;DISPLAY_STRING=Display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EBITDA&amp;VAR:CHGPERIOD=NA&amp;VAR:FQLFORMULA=FMA_EVAL_EBITDA&amp;VAR:CURRENCY=NA&amp;VAR:P=NA&amp;VAR:V=12.0","89384&amp;VAR:null=.html"}</definedName>
    <definedName name="_7__FDSAUDITLINK__" hidden="1">{"fdsup://directions/FAT%20Viewer?VAR:PED=LTM&amp;VAR:AUDIT_MODE=SUMMARY&amp;VAR:PERIOD=FIXED&amp;VAR:AUDIT_ID=00000117&amp;VAR:DATE=20091231&amp;action=UPDATE&amp;creator=factset&amp;DOC_NAME=FAT:FMA_audit_SUMMARY.fat&amp;DISPLAY_STRING=Display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EBITDA&amp;VAR:CHGPERIOD=NA&amp;VAR:FQLFORMULA=FMA_EVAL_EBITDA&amp;VAR:CURRENCY=NA&amp;VAR:P=NA&amp;VAR:V=12.0","89384&amp;VAR:null=.html"}</definedName>
    <definedName name="_70__FDSAUDITLINK__" localSheetId="1" hidden="1">{"fdsup://directions/FAT%20Viewer?VAR:PED=LTM&amp;VAR:AUDIT_MODE=SUMMARY&amp;VAR:PERIOD=FIXED&amp;VAR:AUDIT_ID=00000117&amp;VAR:DATE=20091001&amp;action=UPDATE&amp;creator=factset&amp;DOC_NAME=FAT:FMA_audit_SUMMARY.fat&amp;DISPLAY_STRING=Display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EBITDA&amp;VAR:CHGPERIOD=NA&amp;VAR:FQLFORMULA=FMA_EVAL_EBITDA&amp;VAR:CURRENCY=NA&amp;VAR:P=NA&amp;VAR:V=10.5","89530&amp;VAR:null=.html"}</definedName>
    <definedName name="_70__FDSAUDITLINK__" hidden="1">{"fdsup://directions/FAT%20Viewer?VAR:PED=LTM&amp;VAR:AUDIT_MODE=SUMMARY&amp;VAR:PERIOD=FIXED&amp;VAR:AUDIT_ID=00000117&amp;VAR:DATE=20091001&amp;action=UPDATE&amp;creator=factset&amp;DOC_NAME=FAT:FMA_audit_SUMMARY.fat&amp;DISPLAY_STRING=Display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EBITDA&amp;VAR:CHGPERIOD=NA&amp;VAR:FQLFORMULA=FMA_EVAL_EBITDA&amp;VAR:CURRENCY=NA&amp;VAR:P=NA&amp;VAR:V=10.5","89530&amp;VAR:null=.html"}</definedName>
    <definedName name="_700__FDSAUDITLINK__" localSheetId="1" hidden="1">{"fdsup://directions/FAT%20Viewer?VAR:PED=LTM&amp;VAR:AUDIT_MODE=SUMMARY&amp;VAR:PERIOD=FIXED&amp;VAR:AUDIT_ID=00000117&amp;VAR:DATE=20070403&amp;action=UPDATE&amp;creator=factset&amp;DOC_NAME=FAT:FMA_audit_SUMMARY.fat&amp;DISPLAY_STRING=Display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EBITDA&amp;VAR:CHGPERIOD=NA&amp;VAR:FQLFORMULA=FMA_EVAL_EBITDA&amp;VAR:CURRENCY=NA&amp;VAR:P=NA&amp;VAR:V=10.2","97971&amp;VAR:null=.html"}</definedName>
    <definedName name="_700__FDSAUDITLINK__" hidden="1">{"fdsup://directions/FAT%20Viewer?VAR:PED=LTM&amp;VAR:AUDIT_MODE=SUMMARY&amp;VAR:PERIOD=FIXED&amp;VAR:AUDIT_ID=00000117&amp;VAR:DATE=20070403&amp;action=UPDATE&amp;creator=factset&amp;DOC_NAME=FAT:FMA_audit_SUMMARY.fat&amp;DISPLAY_STRING=Display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EBITDA&amp;VAR:CHGPERIOD=NA&amp;VAR:FQLFORMULA=FMA_EVAL_EBITDA&amp;VAR:CURRENCY=NA&amp;VAR:P=NA&amp;VAR:V=10.2","97971&amp;VAR:null=.html"}</definedName>
    <definedName name="_701__FDSAUDITLINK__" localSheetId="1" hidden="1">{"fdsup://directions/FAT%20Viewer?VAR:PED=LTM&amp;VAR:AUDIT_MODE=SUMMARY&amp;VAR:PERIOD=FIXED&amp;VAR:AUDIT_ID=00000117&amp;VAR:DATE=20070402&amp;action=UPDATE&amp;creator=factset&amp;DOC_NAME=FAT:FMA_audit_SUMMARY.fat&amp;DISPLAY_STRING=Display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EBITDA&amp;VAR:CHGPERIOD=NA&amp;VAR:FQLFORMULA=FMA_EVAL_EBITDA&amp;VAR:CURRENCY=NA&amp;VAR:P=NA&amp;VAR:V=10.2","29153&amp;VAR:null=.html"}</definedName>
    <definedName name="_701__FDSAUDITLINK__" hidden="1">{"fdsup://directions/FAT%20Viewer?VAR:PED=LTM&amp;VAR:AUDIT_MODE=SUMMARY&amp;VAR:PERIOD=FIXED&amp;VAR:AUDIT_ID=00000117&amp;VAR:DATE=20070402&amp;action=UPDATE&amp;creator=factset&amp;DOC_NAME=FAT:FMA_audit_SUMMARY.fat&amp;DISPLAY_STRING=Display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EBITDA&amp;VAR:CHGPERIOD=NA&amp;VAR:FQLFORMULA=FMA_EVAL_EBITDA&amp;VAR:CURRENCY=NA&amp;VAR:P=NA&amp;VAR:V=10.2","29153&amp;VAR:null=.html"}</definedName>
    <definedName name="_702__FDSAUDITLINK__" localSheetId="1" hidden="1">{"fdsup://directions/FAT%20Viewer?VAR:PED=LTM&amp;VAR:AUDIT_MODE=SUMMARY&amp;VAR:PERIOD=FIXED&amp;VAR:AUDIT_ID=00000117&amp;VAR:DATE=20070330&amp;action=UPDATE&amp;creator=factset&amp;DOC_NAME=FAT:FMA_audit_SUMMARY.fat&amp;DISPLAY_STRING=Display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EBITDA&amp;VAR:CHGPERIOD=NA&amp;VAR:FQLFORMULA=FMA_EVAL_EBITDA&amp;VAR:CURRENCY=NA&amp;VAR:P=NA&amp;VAR:V=10.1","96217&amp;VAR:null=.html"}</definedName>
    <definedName name="_702__FDSAUDITLINK__" hidden="1">{"fdsup://directions/FAT%20Viewer?VAR:PED=LTM&amp;VAR:AUDIT_MODE=SUMMARY&amp;VAR:PERIOD=FIXED&amp;VAR:AUDIT_ID=00000117&amp;VAR:DATE=20070330&amp;action=UPDATE&amp;creator=factset&amp;DOC_NAME=FAT:FMA_audit_SUMMARY.fat&amp;DISPLAY_STRING=Display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EBITDA&amp;VAR:CHGPERIOD=NA&amp;VAR:FQLFORMULA=FMA_EVAL_EBITDA&amp;VAR:CURRENCY=NA&amp;VAR:P=NA&amp;VAR:V=10.1","96217&amp;VAR:null=.html"}</definedName>
    <definedName name="_703__FDSAUDITLINK__" localSheetId="1" hidden="1">{"fdsup://directions/FAT%20Viewer?VAR:PED=LTM&amp;VAR:AUDIT_MODE=SUMMARY&amp;VAR:PERIOD=FIXED&amp;VAR:AUDIT_ID=00000117&amp;VAR:DATE=20070329&amp;action=UPDATE&amp;creator=factset&amp;DOC_NAME=FAT:FMA_audit_SUMMARY.fat&amp;DISPLAY_STRING=Display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EBITDA&amp;VAR:CHGPERIOD=NA&amp;VAR:FQLFORMULA=FMA_EVAL_EBITDA&amp;VAR:CURRENCY=NA&amp;VAR:P=NA&amp;VAR:V=10.2","03726&amp;VAR:null=.html"}</definedName>
    <definedName name="_703__FDSAUDITLINK__" hidden="1">{"fdsup://directions/FAT%20Viewer?VAR:PED=LTM&amp;VAR:AUDIT_MODE=SUMMARY&amp;VAR:PERIOD=FIXED&amp;VAR:AUDIT_ID=00000117&amp;VAR:DATE=20070329&amp;action=UPDATE&amp;creator=factset&amp;DOC_NAME=FAT:FMA_audit_SUMMARY.fat&amp;DISPLAY_STRING=Display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EBITDA&amp;VAR:CHGPERIOD=NA&amp;VAR:FQLFORMULA=FMA_EVAL_EBITDA&amp;VAR:CURRENCY=NA&amp;VAR:P=NA&amp;VAR:V=10.2","03726&amp;VAR:null=.html"}</definedName>
    <definedName name="_704__FDSAUDITLINK__" localSheetId="1" hidden="1">{"fdsup://directions/FAT%20Viewer?VAR:PED=LTM&amp;VAR:AUDIT_MODE=SUMMARY&amp;VAR:PERIOD=FIXED&amp;VAR:AUDIT_ID=00000117&amp;VAR:DATE=20070328&amp;action=UPDATE&amp;creator=factset&amp;DOC_NAME=FAT:FMA_audit_SUMMARY.fat&amp;DISPLAY_STRING=Display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EBITDA&amp;VAR:CHGPERIOD=NA&amp;VAR:FQLFORMULA=FMA_EVAL_EBITDA&amp;VAR:CURRENCY=NA&amp;VAR:P=NA&amp;VAR:V=10.1","76219&amp;VAR:null=.html"}</definedName>
    <definedName name="_704__FDSAUDITLINK__" hidden="1">{"fdsup://directions/FAT%20Viewer?VAR:PED=LTM&amp;VAR:AUDIT_MODE=SUMMARY&amp;VAR:PERIOD=FIXED&amp;VAR:AUDIT_ID=00000117&amp;VAR:DATE=20070328&amp;action=UPDATE&amp;creator=factset&amp;DOC_NAME=FAT:FMA_audit_SUMMARY.fat&amp;DISPLAY_STRING=Display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EBITDA&amp;VAR:CHGPERIOD=NA&amp;VAR:FQLFORMULA=FMA_EVAL_EBITDA&amp;VAR:CURRENCY=NA&amp;VAR:P=NA&amp;VAR:V=10.1","76219&amp;VAR:null=.html"}</definedName>
    <definedName name="_705__FDSAUDITLINK__" localSheetId="1" hidden="1">{"fdsup://directions/FAT%20Viewer?VAR:PED=LTM&amp;VAR:AUDIT_MODE=SUMMARY&amp;VAR:PERIOD=FIXED&amp;VAR:AUDIT_ID=00000117&amp;VAR:DATE=20070327&amp;action=UPDATE&amp;creator=factset&amp;DOC_NAME=FAT:FMA_audit_SUMMARY.fat&amp;DISPLAY_STRING=Display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EBITDA&amp;VAR:CHGPERIOD=NA&amp;VAR:FQLFORMULA=FMA_EVAL_EBITDA&amp;VAR:CURRENCY=NA&amp;VAR:P=NA&amp;VAR:V=10.2","36112&amp;VAR:null=.html"}</definedName>
    <definedName name="_705__FDSAUDITLINK__" hidden="1">{"fdsup://directions/FAT%20Viewer?VAR:PED=LTM&amp;VAR:AUDIT_MODE=SUMMARY&amp;VAR:PERIOD=FIXED&amp;VAR:AUDIT_ID=00000117&amp;VAR:DATE=20070327&amp;action=UPDATE&amp;creator=factset&amp;DOC_NAME=FAT:FMA_audit_SUMMARY.fat&amp;DISPLAY_STRING=Display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EBITDA&amp;VAR:CHGPERIOD=NA&amp;VAR:FQLFORMULA=FMA_EVAL_EBITDA&amp;VAR:CURRENCY=NA&amp;VAR:P=NA&amp;VAR:V=10.2","36112&amp;VAR:null=.html"}</definedName>
    <definedName name="_706__FDSAUDITLINK__" localSheetId="1" hidden="1">{"fdsup://directions/FAT%20Viewer?VAR:PED=LTM&amp;VAR:AUDIT_MODE=SUMMARY&amp;VAR:PERIOD=FIXED&amp;VAR:AUDIT_ID=00000117&amp;VAR:DATE=20070326&amp;action=UPDATE&amp;creator=factset&amp;DOC_NAME=FAT:FMA_audit_SUMMARY.fat&amp;DISPLAY_STRING=Display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EBITDA&amp;VAR:CHGPERIOD=NA&amp;VAR:FQLFORMULA=FMA_EVAL_EBITDA&amp;VAR:CURRENCY=NA&amp;VAR:P=NA&amp;VAR:V=10.2","83302&amp;VAR:null=.html"}</definedName>
    <definedName name="_706__FDSAUDITLINK__" hidden="1">{"fdsup://directions/FAT%20Viewer?VAR:PED=LTM&amp;VAR:AUDIT_MODE=SUMMARY&amp;VAR:PERIOD=FIXED&amp;VAR:AUDIT_ID=00000117&amp;VAR:DATE=20070326&amp;action=UPDATE&amp;creator=factset&amp;DOC_NAME=FAT:FMA_audit_SUMMARY.fat&amp;DISPLAY_STRING=Display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EBITDA&amp;VAR:CHGPERIOD=NA&amp;VAR:FQLFORMULA=FMA_EVAL_EBITDA&amp;VAR:CURRENCY=NA&amp;VAR:P=NA&amp;VAR:V=10.2","83302&amp;VAR:null=.html"}</definedName>
    <definedName name="_707__FDSAUDITLINK__" localSheetId="1" hidden="1">{"fdsup://directions/FAT%20Viewer?VAR:PED=LTM&amp;VAR:AUDIT_MODE=SUMMARY&amp;VAR:PERIOD=FIXED&amp;VAR:AUDIT_ID=00000117&amp;VAR:DATE=20070323&amp;action=UPDATE&amp;creator=factset&amp;DOC_NAME=FAT:FMA_audit_SUMMARY.fat&amp;DISPLAY_STRING=Display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EBITDA&amp;VAR:CHGPERIOD=NA&amp;VAR:FQLFORMULA=FMA_EVAL_EBITDA&amp;VAR:CURRENCY=NA&amp;VAR:P=NA&amp;VAR:V=10.2","72204&amp;VAR:null=.html"}</definedName>
    <definedName name="_707__FDSAUDITLINK__" hidden="1">{"fdsup://directions/FAT%20Viewer?VAR:PED=LTM&amp;VAR:AUDIT_MODE=SUMMARY&amp;VAR:PERIOD=FIXED&amp;VAR:AUDIT_ID=00000117&amp;VAR:DATE=20070323&amp;action=UPDATE&amp;creator=factset&amp;DOC_NAME=FAT:FMA_audit_SUMMARY.fat&amp;DISPLAY_STRING=Display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EBITDA&amp;VAR:CHGPERIOD=NA&amp;VAR:FQLFORMULA=FMA_EVAL_EBITDA&amp;VAR:CURRENCY=NA&amp;VAR:P=NA&amp;VAR:V=10.2","72204&amp;VAR:null=.html"}</definedName>
    <definedName name="_708__FDSAUDITLINK__" localSheetId="1" hidden="1">{"fdsup://directions/FAT%20Viewer?VAR:PED=LTM&amp;VAR:AUDIT_MODE=SUMMARY&amp;VAR:PERIOD=FIXED&amp;VAR:AUDIT_ID=00000117&amp;VAR:DATE=20070322&amp;action=UPDATE&amp;creator=factset&amp;DOC_NAME=FAT:FMA_audit_SUMMARY.fat&amp;DISPLAY_STRING=Display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EBITDA&amp;VAR:CHGPERIOD=NA&amp;VAR:FQLFORMULA=FMA_EVAL_EBITDA&amp;VAR:CURRENCY=NA&amp;VAR:P=NA&amp;VAR:V=10.2","64097&amp;VAR:null=.html"}</definedName>
    <definedName name="_708__FDSAUDITLINK__" hidden="1">{"fdsup://directions/FAT%20Viewer?VAR:PED=LTM&amp;VAR:AUDIT_MODE=SUMMARY&amp;VAR:PERIOD=FIXED&amp;VAR:AUDIT_ID=00000117&amp;VAR:DATE=20070322&amp;action=UPDATE&amp;creator=factset&amp;DOC_NAME=FAT:FMA_audit_SUMMARY.fat&amp;DISPLAY_STRING=Display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EBITDA&amp;VAR:CHGPERIOD=NA&amp;VAR:FQLFORMULA=FMA_EVAL_EBITDA&amp;VAR:CURRENCY=NA&amp;VAR:P=NA&amp;VAR:V=10.2","64097&amp;VAR:null=.html"}</definedName>
    <definedName name="_709__FDSAUDITLINK__" localSheetId="1" hidden="1">{"fdsup://directions/FAT%20Viewer?VAR:PED=LTM&amp;VAR:AUDIT_MODE=SUMMARY&amp;VAR:PERIOD=FIXED&amp;VAR:AUDIT_ID=00000117&amp;VAR:DATE=20070321&amp;action=UPDATE&amp;creator=factset&amp;DOC_NAME=FAT:FMA_audit_SUMMARY.fat&amp;DISPLAY_STRING=Display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EBITDA&amp;VAR:CHGPERIOD=NA&amp;VAR:FQLFORMULA=FMA_EVAL_EBITDA&amp;VAR:CURRENCY=NA&amp;VAR:P=NA&amp;VAR:V=10.2","57050&amp;VAR:null=.html"}</definedName>
    <definedName name="_709__FDSAUDITLINK__" hidden="1">{"fdsup://directions/FAT%20Viewer?VAR:PED=LTM&amp;VAR:AUDIT_MODE=SUMMARY&amp;VAR:PERIOD=FIXED&amp;VAR:AUDIT_ID=00000117&amp;VAR:DATE=20070321&amp;action=UPDATE&amp;creator=factset&amp;DOC_NAME=FAT:FMA_audit_SUMMARY.fat&amp;DISPLAY_STRING=Display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EBITDA&amp;VAR:CHGPERIOD=NA&amp;VAR:FQLFORMULA=FMA_EVAL_EBITDA&amp;VAR:CURRENCY=NA&amp;VAR:P=NA&amp;VAR:V=10.2","57050&amp;VAR:null=.html"}</definedName>
    <definedName name="_71__FDSAUDITLINK__" localSheetId="1" hidden="1">{"fdsup://directions/FAT%20Viewer?VAR:PED=LTM&amp;VAR:AUDIT_MODE=SUMMARY&amp;VAR:PERIOD=FIXED&amp;VAR:AUDIT_ID=00000117&amp;VAR:DATE=20090930&amp;action=UPDATE&amp;creator=factset&amp;DOC_NAME=FAT:FMA_audit_SUMMARY.fat&amp;DISPLAY_STRING=Display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EBITDA&amp;VAR:CHGPERIOD=NA&amp;VAR:FQLFORMULA=FMA_EVAL_EBITDA&amp;VAR:CURRENCY=NA&amp;VAR:P=NA&amp;VAR:V=10.7","77292&amp;VAR:null=.html"}</definedName>
    <definedName name="_71__FDSAUDITLINK__" hidden="1">{"fdsup://directions/FAT%20Viewer?VAR:PED=LTM&amp;VAR:AUDIT_MODE=SUMMARY&amp;VAR:PERIOD=FIXED&amp;VAR:AUDIT_ID=00000117&amp;VAR:DATE=20090930&amp;action=UPDATE&amp;creator=factset&amp;DOC_NAME=FAT:FMA_audit_SUMMARY.fat&amp;DISPLAY_STRING=Display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EBITDA&amp;VAR:CHGPERIOD=NA&amp;VAR:FQLFORMULA=FMA_EVAL_EBITDA&amp;VAR:CURRENCY=NA&amp;VAR:P=NA&amp;VAR:V=10.7","77292&amp;VAR:null=.html"}</definedName>
    <definedName name="_710__FDSAUDITLINK__" localSheetId="1" hidden="1">{"fdsup://directions/FAT%20Viewer?VAR:PED=LTM&amp;VAR:AUDIT_MODE=SUMMARY&amp;VAR:PERIOD=FIXED&amp;VAR:AUDIT_ID=00000117&amp;VAR:DATE=20070320&amp;action=UPDATE&amp;creator=factset&amp;DOC_NAME=FAT:FMA_audit_SUMMARY.fat&amp;DISPLAY_STRING=Display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EBITDA&amp;VAR:CHGPERIOD=NA&amp;VAR:FQLFORMULA=FMA_EVAL_EBITDA&amp;VAR:CURRENCY=NA&amp;VAR:P=NA&amp;VAR:V=10.1","26857&amp;VAR:null=.html"}</definedName>
    <definedName name="_710__FDSAUDITLINK__" hidden="1">{"fdsup://directions/FAT%20Viewer?VAR:PED=LTM&amp;VAR:AUDIT_MODE=SUMMARY&amp;VAR:PERIOD=FIXED&amp;VAR:AUDIT_ID=00000117&amp;VAR:DATE=20070320&amp;action=UPDATE&amp;creator=factset&amp;DOC_NAME=FAT:FMA_audit_SUMMARY.fat&amp;DISPLAY_STRING=Display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EBITDA&amp;VAR:CHGPERIOD=NA&amp;VAR:FQLFORMULA=FMA_EVAL_EBITDA&amp;VAR:CURRENCY=NA&amp;VAR:P=NA&amp;VAR:V=10.1","26857&amp;VAR:null=.html"}</definedName>
    <definedName name="_711__FDSAUDITLINK__" localSheetId="1" hidden="1">{"fdsup://directions/FAT%20Viewer?VAR:PED=LTM&amp;VAR:AUDIT_MODE=SUMMARY&amp;VAR:PERIOD=FIXED&amp;VAR:AUDIT_ID=00000117&amp;VAR:DATE=20070319&amp;action=UPDATE&amp;creator=factset&amp;DOC_NAME=FAT:FMA_audit_SUMMARY.fat&amp;DISPLAY_STRING=Display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EBITDA&amp;VAR:CHGPERIOD=NA&amp;VAR:FQLFORMULA=FMA_EVAL_EBITDA&amp;VAR:CURRENCY=NA&amp;VAR:P=NA&amp;VAR:V=10.0","77629&amp;VAR:null=.html"}</definedName>
    <definedName name="_711__FDSAUDITLINK__" hidden="1">{"fdsup://directions/FAT%20Viewer?VAR:PED=LTM&amp;VAR:AUDIT_MODE=SUMMARY&amp;VAR:PERIOD=FIXED&amp;VAR:AUDIT_ID=00000117&amp;VAR:DATE=20070319&amp;action=UPDATE&amp;creator=factset&amp;DOC_NAME=FAT:FMA_audit_SUMMARY.fat&amp;DISPLAY_STRING=Display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EBITDA&amp;VAR:CHGPERIOD=NA&amp;VAR:FQLFORMULA=FMA_EVAL_EBITDA&amp;VAR:CURRENCY=NA&amp;VAR:P=NA&amp;VAR:V=10.0","77629&amp;VAR:null=.html"}</definedName>
    <definedName name="_712__FDSAUDITLINK__" localSheetId="1" hidden="1">{"fdsup://directions/FAT%20Viewer?VAR:PED=LTM&amp;VAR:AUDIT_MODE=SUMMARY&amp;VAR:PERIOD=FIXED&amp;VAR:AUDIT_ID=00000117&amp;VAR:DATE=20070316&amp;action=UPDATE&amp;creator=factset&amp;DOC_NAME=FAT:FMA_audit_SUMMARY.fat&amp;DISPLAY_STRING=Display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EBITDA&amp;VAR:CHGPERIOD=NA&amp;VAR:FQLFORMULA=FMA_EVAL_EBITDA&amp;VAR:CURRENCY=NA&amp;VAR:P=NA&amp;VAR:V=9.99","2729&amp;VAR:null=.html"}</definedName>
    <definedName name="_712__FDSAUDITLINK__" hidden="1">{"fdsup://directions/FAT%20Viewer?VAR:PED=LTM&amp;VAR:AUDIT_MODE=SUMMARY&amp;VAR:PERIOD=FIXED&amp;VAR:AUDIT_ID=00000117&amp;VAR:DATE=20070316&amp;action=UPDATE&amp;creator=factset&amp;DOC_NAME=FAT:FMA_audit_SUMMARY.fat&amp;DISPLAY_STRING=Display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EBITDA&amp;VAR:CHGPERIOD=NA&amp;VAR:FQLFORMULA=FMA_EVAL_EBITDA&amp;VAR:CURRENCY=NA&amp;VAR:P=NA&amp;VAR:V=9.99","2729&amp;VAR:null=.html"}</definedName>
    <definedName name="_713__FDSAUDITLINK__" localSheetId="1" hidden="1">{"fdsup://directions/FAT%20Viewer?VAR:PED=LTM&amp;VAR:AUDIT_MODE=SUMMARY&amp;VAR:PERIOD=FIXED&amp;VAR:AUDIT_ID=00000117&amp;VAR:DATE=20070315&amp;action=UPDATE&amp;creator=factset&amp;DOC_NAME=FAT:FMA_audit_SUMMARY.fat&amp;DISPLAY_STRING=Display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EBITDA&amp;VAR:CHGPERIOD=NA&amp;VAR:FQLFORMULA=FMA_EVAL_EBITDA&amp;VAR:CURRENCY=NA&amp;VAR:P=NA&amp;VAR:V=10.0","18945&amp;VAR:null=.html"}</definedName>
    <definedName name="_713__FDSAUDITLINK__" hidden="1">{"fdsup://directions/FAT%20Viewer?VAR:PED=LTM&amp;VAR:AUDIT_MODE=SUMMARY&amp;VAR:PERIOD=FIXED&amp;VAR:AUDIT_ID=00000117&amp;VAR:DATE=20070315&amp;action=UPDATE&amp;creator=factset&amp;DOC_NAME=FAT:FMA_audit_SUMMARY.fat&amp;DISPLAY_STRING=Display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EBITDA&amp;VAR:CHGPERIOD=NA&amp;VAR:FQLFORMULA=FMA_EVAL_EBITDA&amp;VAR:CURRENCY=NA&amp;VAR:P=NA&amp;VAR:V=10.0","18945&amp;VAR:null=.html"}</definedName>
    <definedName name="_714__FDSAUDITLINK__" localSheetId="1" hidden="1">{"fdsup://directions/FAT%20Viewer?VAR:PED=LTM&amp;VAR:AUDIT_MODE=SUMMARY&amp;VAR:PERIOD=FIXED&amp;VAR:AUDIT_ID=00000117&amp;VAR:DATE=20070314&amp;action=UPDATE&amp;creator=factset&amp;DOC_NAME=FAT:FMA_audit_SUMMARY.fat&amp;DISPLAY_STRING=Display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EBITDA&amp;VAR:CHGPERIOD=NA&amp;VAR:FQLFORMULA=FMA_EVAL_EBITDA&amp;VAR:CURRENCY=NA&amp;VAR:P=NA&amp;VAR:V=9.99","6985&amp;VAR:null=.html"}</definedName>
    <definedName name="_714__FDSAUDITLINK__" hidden="1">{"fdsup://directions/FAT%20Viewer?VAR:PED=LTM&amp;VAR:AUDIT_MODE=SUMMARY&amp;VAR:PERIOD=FIXED&amp;VAR:AUDIT_ID=00000117&amp;VAR:DATE=20070314&amp;action=UPDATE&amp;creator=factset&amp;DOC_NAME=FAT:FMA_audit_SUMMARY.fat&amp;DISPLAY_STRING=Display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EBITDA&amp;VAR:CHGPERIOD=NA&amp;VAR:FQLFORMULA=FMA_EVAL_EBITDA&amp;VAR:CURRENCY=NA&amp;VAR:P=NA&amp;VAR:V=9.99","6985&amp;VAR:null=.html"}</definedName>
    <definedName name="_715__FDSAUDITLINK__" localSheetId="1" hidden="1">{"fdsup://directions/FAT%20Viewer?VAR:PED=LTM&amp;VAR:AUDIT_MODE=SUMMARY&amp;VAR:PERIOD=FIXED&amp;VAR:AUDIT_ID=00000117&amp;VAR:DATE=20070313&amp;action=UPDATE&amp;creator=factset&amp;DOC_NAME=FAT:FMA_audit_SUMMARY.fat&amp;DISPLAY_STRING=Display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EBITDA&amp;VAR:CHGPERIOD=NA&amp;VAR:FQLFORMULA=FMA_EVAL_EBITDA&amp;VAR:CURRENCY=NA&amp;VAR:P=NA&amp;VAR:V=9.94","4856&amp;VAR:null=.html"}</definedName>
    <definedName name="_715__FDSAUDITLINK__" hidden="1">{"fdsup://directions/FAT%20Viewer?VAR:PED=LTM&amp;VAR:AUDIT_MODE=SUMMARY&amp;VAR:PERIOD=FIXED&amp;VAR:AUDIT_ID=00000117&amp;VAR:DATE=20070313&amp;action=UPDATE&amp;creator=factset&amp;DOC_NAME=FAT:FMA_audit_SUMMARY.fat&amp;DISPLAY_STRING=Display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EBITDA&amp;VAR:CHGPERIOD=NA&amp;VAR:FQLFORMULA=FMA_EVAL_EBITDA&amp;VAR:CURRENCY=NA&amp;VAR:P=NA&amp;VAR:V=9.94","4856&amp;VAR:null=.html"}</definedName>
    <definedName name="_716__FDSAUDITLINK__" localSheetId="1" hidden="1">{"fdsup://directions/FAT%20Viewer?VAR:PED=LTM&amp;VAR:AUDIT_MODE=SUMMARY&amp;VAR:PERIOD=FIXED&amp;VAR:AUDIT_ID=00000117&amp;VAR:DATE=20070312&amp;action=UPDATE&amp;creator=factset&amp;DOC_NAME=FAT:FMA_audit_SUMMARY.fat&amp;DISPLAY_STRING=Display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EBITDA&amp;VAR:CHGPERIOD=NA&amp;VAR:FQLFORMULA=FMA_EVAL_EBITDA&amp;VAR:CURRENCY=NA&amp;VAR:P=NA&amp;VAR:V=10.0","88804&amp;VAR:null=.html"}</definedName>
    <definedName name="_716__FDSAUDITLINK__" hidden="1">{"fdsup://directions/FAT%20Viewer?VAR:PED=LTM&amp;VAR:AUDIT_MODE=SUMMARY&amp;VAR:PERIOD=FIXED&amp;VAR:AUDIT_ID=00000117&amp;VAR:DATE=20070312&amp;action=UPDATE&amp;creator=factset&amp;DOC_NAME=FAT:FMA_audit_SUMMARY.fat&amp;DISPLAY_STRING=Display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EBITDA&amp;VAR:CHGPERIOD=NA&amp;VAR:FQLFORMULA=FMA_EVAL_EBITDA&amp;VAR:CURRENCY=NA&amp;VAR:P=NA&amp;VAR:V=10.0","88804&amp;VAR:null=.html"}</definedName>
    <definedName name="_717__FDSAUDITLINK__" localSheetId="1" hidden="1">{"fdsup://directions/FAT%20Viewer?VAR:PED=LTM&amp;VAR:AUDIT_MODE=SUMMARY&amp;VAR:PERIOD=FIXED&amp;VAR:AUDIT_ID=00000117&amp;VAR:DATE=20070309&amp;action=UPDATE&amp;creator=factset&amp;DOC_NAME=FAT:FMA_audit_SUMMARY.fat&amp;DISPLAY_STRING=Display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EBITDA&amp;VAR:CHGPERIOD=NA&amp;VAR:FQLFORMULA=FMA_EVAL_EBITDA&amp;VAR:CURRENCY=NA&amp;VAR:P=NA&amp;VAR:V=10.0","59958&amp;VAR:null=.html"}</definedName>
    <definedName name="_717__FDSAUDITLINK__" hidden="1">{"fdsup://directions/FAT%20Viewer?VAR:PED=LTM&amp;VAR:AUDIT_MODE=SUMMARY&amp;VAR:PERIOD=FIXED&amp;VAR:AUDIT_ID=00000117&amp;VAR:DATE=20070309&amp;action=UPDATE&amp;creator=factset&amp;DOC_NAME=FAT:FMA_audit_SUMMARY.fat&amp;DISPLAY_STRING=Display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EBITDA&amp;VAR:CHGPERIOD=NA&amp;VAR:FQLFORMULA=FMA_EVAL_EBITDA&amp;VAR:CURRENCY=NA&amp;VAR:P=NA&amp;VAR:V=10.0","59958&amp;VAR:null=.html"}</definedName>
    <definedName name="_718__FDSAUDITLINK__" localSheetId="1" hidden="1">{"fdsup://directions/FAT%20Viewer?VAR:PED=LTM&amp;VAR:AUDIT_MODE=SUMMARY&amp;VAR:PERIOD=FIXED&amp;VAR:AUDIT_ID=00000117&amp;VAR:DATE=20070308&amp;action=UPDATE&amp;creator=factset&amp;DOC_NAME=FAT:FMA_audit_SUMMARY.fat&amp;DISPLAY_STRING=Display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EBITDA&amp;VAR:CHGPERIOD=NA&amp;VAR:FQLFORMULA=FMA_EVAL_EBITDA&amp;VAR:CURRENCY=NA&amp;VAR:P=NA&amp;VAR:V=10.0","53259&amp;VAR:null=.html"}</definedName>
    <definedName name="_718__FDSAUDITLINK__" hidden="1">{"fdsup://directions/FAT%20Viewer?VAR:PED=LTM&amp;VAR:AUDIT_MODE=SUMMARY&amp;VAR:PERIOD=FIXED&amp;VAR:AUDIT_ID=00000117&amp;VAR:DATE=20070308&amp;action=UPDATE&amp;creator=factset&amp;DOC_NAME=FAT:FMA_audit_SUMMARY.fat&amp;DISPLAY_STRING=Display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EBITDA&amp;VAR:CHGPERIOD=NA&amp;VAR:FQLFORMULA=FMA_EVAL_EBITDA&amp;VAR:CURRENCY=NA&amp;VAR:P=NA&amp;VAR:V=10.0","53259&amp;VAR:null=.html"}</definedName>
    <definedName name="_719__FDSAUDITLINK__" localSheetId="1" hidden="1">{"fdsup://directions/FAT%20Viewer?VAR:PED=LTM&amp;VAR:AUDIT_MODE=SUMMARY&amp;VAR:PERIOD=FIXED&amp;VAR:AUDIT_ID=00000117&amp;VAR:DATE=20070307&amp;action=UPDATE&amp;creator=factset&amp;DOC_NAME=FAT:FMA_audit_SUMMARY.fat&amp;DISPLAY_STRING=Display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EBITDA&amp;VAR:CHGPERIOD=NA&amp;VAR:FQLFORMULA=FMA_EVAL_EBITDA&amp;VAR:CURRENCY=NA&amp;VAR:P=NA&amp;VAR:V=9.99","4552&amp;VAR:null=.html"}</definedName>
    <definedName name="_719__FDSAUDITLINK__" hidden="1">{"fdsup://directions/FAT%20Viewer?VAR:PED=LTM&amp;VAR:AUDIT_MODE=SUMMARY&amp;VAR:PERIOD=FIXED&amp;VAR:AUDIT_ID=00000117&amp;VAR:DATE=20070307&amp;action=UPDATE&amp;creator=factset&amp;DOC_NAME=FAT:FMA_audit_SUMMARY.fat&amp;DISPLAY_STRING=Display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EBITDA&amp;VAR:CHGPERIOD=NA&amp;VAR:FQLFORMULA=FMA_EVAL_EBITDA&amp;VAR:CURRENCY=NA&amp;VAR:P=NA&amp;VAR:V=9.99","4552&amp;VAR:null=.html"}</definedName>
    <definedName name="_720__FDSAUDITLINK__" localSheetId="1" hidden="1">{"fdsup://directions/FAT%20Viewer?VAR:PED=LTM&amp;VAR:AUDIT_MODE=SUMMARY&amp;VAR:PERIOD=FIXED&amp;VAR:AUDIT_ID=00000117&amp;VAR:DATE=20070306&amp;action=UPDATE&amp;creator=factset&amp;DOC_NAME=FAT:FMA_audit_SUMMARY.fat&amp;DISPLAY_STRING=Display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EBITDA&amp;VAR:CHGPERIOD=NA&amp;VAR:FQLFORMULA=FMA_EVAL_EBITDA&amp;VAR:CURRENCY=NA&amp;VAR:P=NA&amp;VAR:V=10.0","11883&amp;VAR:null=.html"}</definedName>
    <definedName name="_720__FDSAUDITLINK__" hidden="1">{"fdsup://directions/FAT%20Viewer?VAR:PED=LTM&amp;VAR:AUDIT_MODE=SUMMARY&amp;VAR:PERIOD=FIXED&amp;VAR:AUDIT_ID=00000117&amp;VAR:DATE=20070306&amp;action=UPDATE&amp;creator=factset&amp;DOC_NAME=FAT:FMA_audit_SUMMARY.fat&amp;DISPLAY_STRING=Display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EBITDA&amp;VAR:CHGPERIOD=NA&amp;VAR:FQLFORMULA=FMA_EVAL_EBITDA&amp;VAR:CURRENCY=NA&amp;VAR:P=NA&amp;VAR:V=10.0","11883&amp;VAR:null=.html"}</definedName>
    <definedName name="_721__FDSAUDITLINK__" localSheetId="1" hidden="1">{"fdsup://directions/FAT%20Viewer?VAR:PED=LTM&amp;VAR:AUDIT_MODE=SUMMARY&amp;VAR:PERIOD=FIXED&amp;VAR:AUDIT_ID=00000117&amp;VAR:DATE=20070305&amp;action=UPDATE&amp;creator=factset&amp;DOC_NAME=FAT:FMA_audit_SUMMARY.fat&amp;DISPLAY_STRING=Display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EBITDA&amp;VAR:CHGPERIOD=NA&amp;VAR:FQLFORMULA=FMA_EVAL_EBITDA&amp;VAR:CURRENCY=NA&amp;VAR:P=NA&amp;VAR:V=9.89","4753&amp;VAR:null=.html"}</definedName>
    <definedName name="_721__FDSAUDITLINK__" hidden="1">{"fdsup://directions/FAT%20Viewer?VAR:PED=LTM&amp;VAR:AUDIT_MODE=SUMMARY&amp;VAR:PERIOD=FIXED&amp;VAR:AUDIT_ID=00000117&amp;VAR:DATE=20070305&amp;action=UPDATE&amp;creator=factset&amp;DOC_NAME=FAT:FMA_audit_SUMMARY.fat&amp;DISPLAY_STRING=Display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EBITDA&amp;VAR:CHGPERIOD=NA&amp;VAR:FQLFORMULA=FMA_EVAL_EBITDA&amp;VAR:CURRENCY=NA&amp;VAR:P=NA&amp;VAR:V=9.89","4753&amp;VAR:null=.html"}</definedName>
    <definedName name="_722__FDSAUDITLINK__" localSheetId="1" hidden="1">{"fdsup://directions/FAT%20Viewer?VAR:PED=LTM&amp;VAR:AUDIT_MODE=SUMMARY&amp;VAR:PERIOD=FIXED&amp;VAR:AUDIT_ID=00000117&amp;VAR:DATE=20070302&amp;action=UPDATE&amp;creator=factset&amp;DOC_NAME=FAT:FMA_audit_SUMMARY.fat&amp;DISPLAY_STRING=Display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EBITDA&amp;VAR:CHGPERIOD=NA&amp;VAR:FQLFORMULA=FMA_EVAL_EBITDA&amp;VAR:CURRENCY=NA&amp;VAR:P=NA&amp;VAR:V=9.96","5158&amp;VAR:null=.html"}</definedName>
    <definedName name="_722__FDSAUDITLINK__" hidden="1">{"fdsup://directions/FAT%20Viewer?VAR:PED=LTM&amp;VAR:AUDIT_MODE=SUMMARY&amp;VAR:PERIOD=FIXED&amp;VAR:AUDIT_ID=00000117&amp;VAR:DATE=20070302&amp;action=UPDATE&amp;creator=factset&amp;DOC_NAME=FAT:FMA_audit_SUMMARY.fat&amp;DISPLAY_STRING=Display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EBITDA&amp;VAR:CHGPERIOD=NA&amp;VAR:FQLFORMULA=FMA_EVAL_EBITDA&amp;VAR:CURRENCY=NA&amp;VAR:P=NA&amp;VAR:V=9.96","5158&amp;VAR:null=.html"}</definedName>
    <definedName name="_723__FDSAUDITLINK__" localSheetId="1" hidden="1">{"fdsup://directions/FAT%20Viewer?VAR:PED=LTM&amp;VAR:AUDIT_MODE=SUMMARY&amp;VAR:PERIOD=FIXED&amp;VAR:AUDIT_ID=00000117&amp;VAR:DATE=20070301&amp;action=UPDATE&amp;creator=factset&amp;DOC_NAME=FAT:FMA_audit_SUMMARY.fat&amp;DISPLAY_STRING=Display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EBITDA&amp;VAR:CHGPERIOD=NA&amp;VAR:FQLFORMULA=FMA_EVAL_EBITDA&amp;VAR:CURRENCY=NA&amp;VAR:P=NA&amp;VAR:V=10.0","64437&amp;VAR:null=.html"}</definedName>
    <definedName name="_723__FDSAUDITLINK__" hidden="1">{"fdsup://directions/FAT%20Viewer?VAR:PED=LTM&amp;VAR:AUDIT_MODE=SUMMARY&amp;VAR:PERIOD=FIXED&amp;VAR:AUDIT_ID=00000117&amp;VAR:DATE=20070301&amp;action=UPDATE&amp;creator=factset&amp;DOC_NAME=FAT:FMA_audit_SUMMARY.fat&amp;DISPLAY_STRING=Display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EBITDA&amp;VAR:CHGPERIOD=NA&amp;VAR:FQLFORMULA=FMA_EVAL_EBITDA&amp;VAR:CURRENCY=NA&amp;VAR:P=NA&amp;VAR:V=10.0","64437&amp;VAR:null=.html"}</definedName>
    <definedName name="_724__FDSAUDITLINK__" localSheetId="1" hidden="1">{"fdsup://directions/FAT%20Viewer?VAR:PED=LTM&amp;VAR:AUDIT_MODE=SUMMARY&amp;VAR:PERIOD=FIXED&amp;VAR:AUDIT_ID=00000117&amp;VAR:DATE=20070228&amp;action=UPDATE&amp;creator=factset&amp;DOC_NAME=FAT:FMA_audit_SUMMARY.fat&amp;DISPLAY_STRING=Display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EBITDA&amp;VAR:CHGPERIOD=NA&amp;VAR:FQLFORMULA=FMA_EVAL_EBITDA&amp;VAR:CURRENCY=NA&amp;VAR:P=NA&amp;VAR:V=10.0","87702&amp;VAR:null=.html"}</definedName>
    <definedName name="_724__FDSAUDITLINK__" hidden="1">{"fdsup://directions/FAT%20Viewer?VAR:PED=LTM&amp;VAR:AUDIT_MODE=SUMMARY&amp;VAR:PERIOD=FIXED&amp;VAR:AUDIT_ID=00000117&amp;VAR:DATE=20070228&amp;action=UPDATE&amp;creator=factset&amp;DOC_NAME=FAT:FMA_audit_SUMMARY.fat&amp;DISPLAY_STRING=Display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EBITDA&amp;VAR:CHGPERIOD=NA&amp;VAR:FQLFORMULA=FMA_EVAL_EBITDA&amp;VAR:CURRENCY=NA&amp;VAR:P=NA&amp;VAR:V=10.0","87702&amp;VAR:null=.html"}</definedName>
    <definedName name="_725__FDSAUDITLINK__" localSheetId="1" hidden="1">{"fdsup://directions/FAT%20Viewer?VAR:PED=LTM&amp;VAR:AUDIT_MODE=SUMMARY&amp;VAR:PERIOD=FIXED&amp;VAR:AUDIT_ID=00000117&amp;VAR:DATE=20070227&amp;action=UPDATE&amp;creator=factset&amp;DOC_NAME=FAT:FMA_audit_SUMMARY.fat&amp;DISPLAY_STRING=Display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EBITDA&amp;VAR:CHGPERIOD=NA&amp;VAR:FQLFORMULA=FMA_EVAL_EBITDA&amp;VAR:CURRENCY=NA&amp;VAR:P=NA&amp;VAR:V=10.0","42451&amp;VAR:null=.html"}</definedName>
    <definedName name="_725__FDSAUDITLINK__" hidden="1">{"fdsup://directions/FAT%20Viewer?VAR:PED=LTM&amp;VAR:AUDIT_MODE=SUMMARY&amp;VAR:PERIOD=FIXED&amp;VAR:AUDIT_ID=00000117&amp;VAR:DATE=20070227&amp;action=UPDATE&amp;creator=factset&amp;DOC_NAME=FAT:FMA_audit_SUMMARY.fat&amp;DISPLAY_STRING=Display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EBITDA&amp;VAR:CHGPERIOD=NA&amp;VAR:FQLFORMULA=FMA_EVAL_EBITDA&amp;VAR:CURRENCY=NA&amp;VAR:P=NA&amp;VAR:V=10.0","42451&amp;VAR:null=.html"}</definedName>
    <definedName name="_726__FDSAUDITLINK__" localSheetId="1" hidden="1">{"fdsup://directions/FAT%20Viewer?VAR:PED=LTM&amp;VAR:AUDIT_MODE=SUMMARY&amp;VAR:PERIOD=FIXED&amp;VAR:AUDIT_ID=00000117&amp;VAR:DATE=20070226&amp;action=UPDATE&amp;creator=factset&amp;DOC_NAME=FAT:FMA_audit_SUMMARY.fat&amp;DISPLAY_STRING=Display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EBITDA&amp;VAR:CHGPERIOD=NA&amp;VAR:FQLFORMULA=FMA_EVAL_EBITDA&amp;VAR:CURRENCY=NA&amp;VAR:P=NA&amp;VAR:V=10.3","31000&amp;VAR:null=.html"}</definedName>
    <definedName name="_726__FDSAUDITLINK__" hidden="1">{"fdsup://directions/FAT%20Viewer?VAR:PED=LTM&amp;VAR:AUDIT_MODE=SUMMARY&amp;VAR:PERIOD=FIXED&amp;VAR:AUDIT_ID=00000117&amp;VAR:DATE=20070226&amp;action=UPDATE&amp;creator=factset&amp;DOC_NAME=FAT:FMA_audit_SUMMARY.fat&amp;DISPLAY_STRING=Display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EBITDA&amp;VAR:CHGPERIOD=NA&amp;VAR:FQLFORMULA=FMA_EVAL_EBITDA&amp;VAR:CURRENCY=NA&amp;VAR:P=NA&amp;VAR:V=10.3","31000&amp;VAR:null=.html"}</definedName>
    <definedName name="_727__FDSAUDITLINK__" localSheetId="1" hidden="1">{"fdsup://directions/FAT%20Viewer?VAR:PED=LTM&amp;VAR:AUDIT_MODE=SUMMARY&amp;VAR:PERIOD=FIXED&amp;VAR:AUDIT_ID=00000117&amp;VAR:DATE=20070223&amp;action=UPDATE&amp;creator=factset&amp;DOC_NAME=FAT:FMA_audit_SUMMARY.fat&amp;DISPLAY_STRING=Display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EBITDA&amp;VAR:CHGPERIOD=NA&amp;VAR:FQLFORMULA=FMA_EVAL_EBITDA&amp;VAR:CURRENCY=NA&amp;VAR:P=NA&amp;VAR:V=10.3","36015&amp;VAR:null=.html"}</definedName>
    <definedName name="_727__FDSAUDITLINK__" hidden="1">{"fdsup://directions/FAT%20Viewer?VAR:PED=LTM&amp;VAR:AUDIT_MODE=SUMMARY&amp;VAR:PERIOD=FIXED&amp;VAR:AUDIT_ID=00000117&amp;VAR:DATE=20070223&amp;action=UPDATE&amp;creator=factset&amp;DOC_NAME=FAT:FMA_audit_SUMMARY.fat&amp;DISPLAY_STRING=Display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EBITDA&amp;VAR:CHGPERIOD=NA&amp;VAR:FQLFORMULA=FMA_EVAL_EBITDA&amp;VAR:CURRENCY=NA&amp;VAR:P=NA&amp;VAR:V=10.3","36015&amp;VAR:null=.html"}</definedName>
    <definedName name="_728__FDSAUDITLINK__" localSheetId="1" hidden="1">{"fdsup://directions/FAT%20Viewer?VAR:PED=LTM&amp;VAR:AUDIT_MODE=SUMMARY&amp;VAR:PERIOD=FIXED&amp;VAR:AUDIT_ID=00000117&amp;VAR:DATE=20070222&amp;action=UPDATE&amp;creator=factset&amp;DOC_NAME=FAT:FMA_audit_SUMMARY.fat&amp;DISPLAY_STRING=Display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EBITDA&amp;VAR:CHGPERIOD=NA&amp;VAR:FQLFORMULA=FMA_EVAL_EBITDA&amp;VAR:CURRENCY=NA&amp;VAR:P=NA&amp;VAR:V=10.3","56554&amp;VAR:null=.html"}</definedName>
    <definedName name="_728__FDSAUDITLINK__" hidden="1">{"fdsup://directions/FAT%20Viewer?VAR:PED=LTM&amp;VAR:AUDIT_MODE=SUMMARY&amp;VAR:PERIOD=FIXED&amp;VAR:AUDIT_ID=00000117&amp;VAR:DATE=20070222&amp;action=UPDATE&amp;creator=factset&amp;DOC_NAME=FAT:FMA_audit_SUMMARY.fat&amp;DISPLAY_STRING=Display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EBITDA&amp;VAR:CHGPERIOD=NA&amp;VAR:FQLFORMULA=FMA_EVAL_EBITDA&amp;VAR:CURRENCY=NA&amp;VAR:P=NA&amp;VAR:V=10.3","56554&amp;VAR:null=.html"}</definedName>
    <definedName name="_729__FDSAUDITLINK__" localSheetId="1" hidden="1">{"fdsup://directions/FAT%20Viewer?VAR:PED=LTM&amp;VAR:AUDIT_MODE=SUMMARY&amp;VAR:PERIOD=FIXED&amp;VAR:AUDIT_ID=00000117&amp;VAR:DATE=20070221&amp;action=UPDATE&amp;creator=factset&amp;DOC_NAME=FAT:FMA_audit_SUMMARY.fat&amp;DISPLAY_STRING=Display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EBITDA&amp;VAR:CHGPERIOD=NA&amp;VAR:FQLFORMULA=FMA_EVAL_EBITDA&amp;VAR:CURRENCY=NA&amp;VAR:P=NA&amp;VAR:V=10.3","66242&amp;VAR:null=.html"}</definedName>
    <definedName name="_729__FDSAUDITLINK__" hidden="1">{"fdsup://directions/FAT%20Viewer?VAR:PED=LTM&amp;VAR:AUDIT_MODE=SUMMARY&amp;VAR:PERIOD=FIXED&amp;VAR:AUDIT_ID=00000117&amp;VAR:DATE=20070221&amp;action=UPDATE&amp;creator=factset&amp;DOC_NAME=FAT:FMA_audit_SUMMARY.fat&amp;DISPLAY_STRING=Display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EBITDA&amp;VAR:CHGPERIOD=NA&amp;VAR:FQLFORMULA=FMA_EVAL_EBITDA&amp;VAR:CURRENCY=NA&amp;VAR:P=NA&amp;VAR:V=10.3","66242&amp;VAR:null=.html"}</definedName>
    <definedName name="_730__FDSAUDITLINK__" localSheetId="1" hidden="1">{"fdsup://directions/FAT%20Viewer?VAR:PED=LTM&amp;VAR:AUDIT_MODE=SUMMARY&amp;VAR:PERIOD=FIXED&amp;VAR:AUDIT_ID=00000117&amp;VAR:DATE=20070220&amp;action=UPDATE&amp;creator=factset&amp;DOC_NAME=FAT:FMA_audit_SUMMARY.fat&amp;DISPLAY_STRING=Display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EBITDA&amp;VAR:CHGPERIOD=NA&amp;VAR:FQLFORMULA=FMA_EVAL_EBITDA&amp;VAR:CURRENCY=NA&amp;VAR:P=NA&amp;VAR:V=10.3","72589&amp;VAR:null=.html"}</definedName>
    <definedName name="_730__FDSAUDITLINK__" hidden="1">{"fdsup://directions/FAT%20Viewer?VAR:PED=LTM&amp;VAR:AUDIT_MODE=SUMMARY&amp;VAR:PERIOD=FIXED&amp;VAR:AUDIT_ID=00000117&amp;VAR:DATE=20070220&amp;action=UPDATE&amp;creator=factset&amp;DOC_NAME=FAT:FMA_audit_SUMMARY.fat&amp;DISPLAY_STRING=Display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EBITDA&amp;VAR:CHGPERIOD=NA&amp;VAR:FQLFORMULA=FMA_EVAL_EBITDA&amp;VAR:CURRENCY=NA&amp;VAR:P=NA&amp;VAR:V=10.3","72589&amp;VAR:null=.html"}</definedName>
    <definedName name="_731__FDSAUDITLINK__" localSheetId="1" hidden="1">{"fdsup://directions/FAT%20Viewer?VAR:PED=LTM&amp;VAR:AUDIT_MODE=SUMMARY&amp;VAR:PERIOD=FIXED&amp;VAR:AUDIT_ID=00000117&amp;VAR:DATE=20070216&amp;action=UPDATE&amp;creator=factset&amp;DOC_NAME=FAT:FMA_audit_SUMMARY.fat&amp;DISPLAY_STRING=Display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EBITDA&amp;VAR:CHGPERIOD=NA&amp;VAR:FQLFORMULA=FMA_EVAL_EBITDA&amp;VAR:CURRENCY=NA&amp;VAR:P=NA&amp;VAR:V=10.3","45791&amp;VAR:null=.html"}</definedName>
    <definedName name="_731__FDSAUDITLINK__" hidden="1">{"fdsup://directions/FAT%20Viewer?VAR:PED=LTM&amp;VAR:AUDIT_MODE=SUMMARY&amp;VAR:PERIOD=FIXED&amp;VAR:AUDIT_ID=00000117&amp;VAR:DATE=20070216&amp;action=UPDATE&amp;creator=factset&amp;DOC_NAME=FAT:FMA_audit_SUMMARY.fat&amp;DISPLAY_STRING=Display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EBITDA&amp;VAR:CHGPERIOD=NA&amp;VAR:FQLFORMULA=FMA_EVAL_EBITDA&amp;VAR:CURRENCY=NA&amp;VAR:P=NA&amp;VAR:V=10.3","45791&amp;VAR:null=.html"}</definedName>
    <definedName name="_732__FDSAUDITLINK__" localSheetId="1" hidden="1">{"fdsup://directions/FAT%20Viewer?VAR:PED=LTM&amp;VAR:AUDIT_MODE=SUMMARY&amp;VAR:PERIOD=FIXED&amp;VAR:AUDIT_ID=00000117&amp;VAR:DATE=20070215&amp;action=UPDATE&amp;creator=factset&amp;DOC_NAME=FAT:FMA_audit_SUMMARY.fat&amp;DISPLAY_STRING=Display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EBITDA&amp;VAR:CHGPERIOD=NA&amp;VAR:FQLFORMULA=FMA_EVAL_EBITDA&amp;VAR:CURRENCY=NA&amp;VAR:P=NA&amp;VAR:V=10.3","53308&amp;VAR:null=.html"}</definedName>
    <definedName name="_732__FDSAUDITLINK__" hidden="1">{"fdsup://directions/FAT%20Viewer?VAR:PED=LTM&amp;VAR:AUDIT_MODE=SUMMARY&amp;VAR:PERIOD=FIXED&amp;VAR:AUDIT_ID=00000117&amp;VAR:DATE=20070215&amp;action=UPDATE&amp;creator=factset&amp;DOC_NAME=FAT:FMA_audit_SUMMARY.fat&amp;DISPLAY_STRING=Display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EBITDA&amp;VAR:CHGPERIOD=NA&amp;VAR:FQLFORMULA=FMA_EVAL_EBITDA&amp;VAR:CURRENCY=NA&amp;VAR:P=NA&amp;VAR:V=10.3","53308&amp;VAR:null=.html"}</definedName>
    <definedName name="_733__FDSAUDITLINK__" localSheetId="1" hidden="1">{"fdsup://directions/FAT%20Viewer?VAR:PED=LTM&amp;VAR:AUDIT_MODE=SUMMARY&amp;VAR:PERIOD=FIXED&amp;VAR:AUDIT_ID=00000117&amp;VAR:DATE=20070214&amp;action=UPDATE&amp;creator=factset&amp;DOC_NAME=FAT:FMA_audit_SUMMARY.fat&amp;DISPLAY_STRING=Display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EBITDA&amp;VAR:CHGPERIOD=NA&amp;VAR:FQLFORMULA=FMA_EVAL_EBITDA&amp;VAR:CURRENCY=NA&amp;VAR:P=NA&amp;VAR:V=10.3","46642&amp;VAR:null=.html"}</definedName>
    <definedName name="_733__FDSAUDITLINK__" hidden="1">{"fdsup://directions/FAT%20Viewer?VAR:PED=LTM&amp;VAR:AUDIT_MODE=SUMMARY&amp;VAR:PERIOD=FIXED&amp;VAR:AUDIT_ID=00000117&amp;VAR:DATE=20070214&amp;action=UPDATE&amp;creator=factset&amp;DOC_NAME=FAT:FMA_audit_SUMMARY.fat&amp;DISPLAY_STRING=Display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EBITDA&amp;VAR:CHGPERIOD=NA&amp;VAR:FQLFORMULA=FMA_EVAL_EBITDA&amp;VAR:CURRENCY=NA&amp;VAR:P=NA&amp;VAR:V=10.3","46642&amp;VAR:null=.html"}</definedName>
    <definedName name="_734__FDSAUDITLINK__" localSheetId="1" hidden="1">{"fdsup://directions/FAT%20Viewer?VAR:PED=LTM&amp;VAR:AUDIT_MODE=SUMMARY&amp;VAR:PERIOD=FIXED&amp;VAR:AUDIT_ID=00000117&amp;VAR:DATE=20070213&amp;action=UPDATE&amp;creator=factset&amp;DOC_NAME=FAT:FMA_audit_SUMMARY.fat&amp;DISPLAY_STRING=Display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EBITDA&amp;VAR:CHGPERIOD=NA&amp;VAR:FQLFORMULA=FMA_EVAL_EBITDA&amp;VAR:CURRENCY=NA&amp;VAR:P=NA&amp;VAR:V=10.2","78834&amp;VAR:null=.html"}</definedName>
    <definedName name="_734__FDSAUDITLINK__" hidden="1">{"fdsup://directions/FAT%20Viewer?VAR:PED=LTM&amp;VAR:AUDIT_MODE=SUMMARY&amp;VAR:PERIOD=FIXED&amp;VAR:AUDIT_ID=00000117&amp;VAR:DATE=20070213&amp;action=UPDATE&amp;creator=factset&amp;DOC_NAME=FAT:FMA_audit_SUMMARY.fat&amp;DISPLAY_STRING=Display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EBITDA&amp;VAR:CHGPERIOD=NA&amp;VAR:FQLFORMULA=FMA_EVAL_EBITDA&amp;VAR:CURRENCY=NA&amp;VAR:P=NA&amp;VAR:V=10.2","78834&amp;VAR:null=.html"}</definedName>
    <definedName name="_735__FDSAUDITLINK__" localSheetId="1" hidden="1">{"fdsup://directions/FAT%20Viewer?VAR:PED=LTM&amp;VAR:AUDIT_MODE=SUMMARY&amp;VAR:PERIOD=FIXED&amp;VAR:AUDIT_ID=00000117&amp;VAR:DATE=20070212&amp;action=UPDATE&amp;creator=factset&amp;DOC_NAME=FAT:FMA_audit_SUMMARY.fat&amp;DISPLAY_STRING=Display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EBITDA&amp;VAR:CHGPERIOD=NA&amp;VAR:FQLFORMULA=FMA_EVAL_EBITDA&amp;VAR:CURRENCY=NA&amp;VAR:P=NA&amp;VAR:V=10.2","23121&amp;VAR:null=.html"}</definedName>
    <definedName name="_735__FDSAUDITLINK__" hidden="1">{"fdsup://directions/FAT%20Viewer?VAR:PED=LTM&amp;VAR:AUDIT_MODE=SUMMARY&amp;VAR:PERIOD=FIXED&amp;VAR:AUDIT_ID=00000117&amp;VAR:DATE=20070212&amp;action=UPDATE&amp;creator=factset&amp;DOC_NAME=FAT:FMA_audit_SUMMARY.fat&amp;DISPLAY_STRING=Display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EBITDA&amp;VAR:CHGPERIOD=NA&amp;VAR:FQLFORMULA=FMA_EVAL_EBITDA&amp;VAR:CURRENCY=NA&amp;VAR:P=NA&amp;VAR:V=10.2","23121&amp;VAR:null=.html"}</definedName>
    <definedName name="_736__FDSAUDITLINK__" localSheetId="1" hidden="1">{"fdsup://directions/FAT%20Viewer?VAR:PED=LTM&amp;VAR:AUDIT_MODE=SUMMARY&amp;VAR:PERIOD=FIXED&amp;VAR:AUDIT_ID=00000117&amp;VAR:DATE=20070209&amp;action=UPDATE&amp;creator=factset&amp;DOC_NAME=FAT:FMA_audit_SUMMARY.fat&amp;DISPLAY_STRING=Display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EBITDA&amp;VAR:CHGPERIOD=NA&amp;VAR:FQLFORMULA=FMA_EVAL_EBITDA&amp;VAR:CURRENCY=NA&amp;VAR:P=NA&amp;VAR:V=10.4","05453&amp;VAR:null=.html"}</definedName>
    <definedName name="_736__FDSAUDITLINK__" hidden="1">{"fdsup://directions/FAT%20Viewer?VAR:PED=LTM&amp;VAR:AUDIT_MODE=SUMMARY&amp;VAR:PERIOD=FIXED&amp;VAR:AUDIT_ID=00000117&amp;VAR:DATE=20070209&amp;action=UPDATE&amp;creator=factset&amp;DOC_NAME=FAT:FMA_audit_SUMMARY.fat&amp;DISPLAY_STRING=Display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EBITDA&amp;VAR:CHGPERIOD=NA&amp;VAR:FQLFORMULA=FMA_EVAL_EBITDA&amp;VAR:CURRENCY=NA&amp;VAR:P=NA&amp;VAR:V=10.4","05453&amp;VAR:null=.html"}</definedName>
    <definedName name="_737__FDSAUDITLINK__" localSheetId="1" hidden="1">{"fdsup://directions/FAT%20Viewer?VAR:PED=LTM&amp;VAR:AUDIT_MODE=SUMMARY&amp;VAR:PERIOD=FIXED&amp;VAR:AUDIT_ID=00000117&amp;VAR:DATE=20070208&amp;action=UPDATE&amp;creator=factset&amp;DOC_NAME=FAT:FMA_audit_SUMMARY.fat&amp;DISPLAY_STRING=Display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EBITDA&amp;VAR:CHGPERIOD=NA&amp;VAR:FQLFORMULA=FMA_EVAL_EBITDA&amp;VAR:CURRENCY=NA&amp;VAR:P=NA&amp;VAR:V=10.4","63093&amp;VAR:null=.html"}</definedName>
    <definedName name="_737__FDSAUDITLINK__" hidden="1">{"fdsup://directions/FAT%20Viewer?VAR:PED=LTM&amp;VAR:AUDIT_MODE=SUMMARY&amp;VAR:PERIOD=FIXED&amp;VAR:AUDIT_ID=00000117&amp;VAR:DATE=20070208&amp;action=UPDATE&amp;creator=factset&amp;DOC_NAME=FAT:FMA_audit_SUMMARY.fat&amp;DISPLAY_STRING=Display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EBITDA&amp;VAR:CHGPERIOD=NA&amp;VAR:FQLFORMULA=FMA_EVAL_EBITDA&amp;VAR:CURRENCY=NA&amp;VAR:P=NA&amp;VAR:V=10.4","63093&amp;VAR:null=.html"}</definedName>
    <definedName name="_738__FDSAUDITLINK__" localSheetId="1" hidden="1">{"fdsup://directions/FAT%20Viewer?VAR:PED=LTM&amp;VAR:AUDIT_MODE=SUMMARY&amp;VAR:PERIOD=FIXED&amp;VAR:AUDIT_ID=00000117&amp;VAR:DATE=20070207&amp;action=UPDATE&amp;creator=factset&amp;DOC_NAME=FAT:FMA_audit_SUMMARY.fat&amp;DISPLAY_STRING=Display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EBITDA&amp;VAR:CHGPERIOD=NA&amp;VAR:FQLFORMULA=FMA_EVAL_EBITDA&amp;VAR:CURRENCY=NA&amp;VAR:P=NA&amp;VAR:V=10.4","64755&amp;VAR:null=.html"}</definedName>
    <definedName name="_738__FDSAUDITLINK__" hidden="1">{"fdsup://directions/FAT%20Viewer?VAR:PED=LTM&amp;VAR:AUDIT_MODE=SUMMARY&amp;VAR:PERIOD=FIXED&amp;VAR:AUDIT_ID=00000117&amp;VAR:DATE=20070207&amp;action=UPDATE&amp;creator=factset&amp;DOC_NAME=FAT:FMA_audit_SUMMARY.fat&amp;DISPLAY_STRING=Display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EBITDA&amp;VAR:CHGPERIOD=NA&amp;VAR:FQLFORMULA=FMA_EVAL_EBITDA&amp;VAR:CURRENCY=NA&amp;VAR:P=NA&amp;VAR:V=10.4","64755&amp;VAR:null=.html"}</definedName>
    <definedName name="_739__FDSAUDITLINK__" localSheetId="1" hidden="1">{"fdsup://directions/FAT%20Viewer?VAR:PED=LTM&amp;VAR:AUDIT_MODE=SUMMARY&amp;VAR:PERIOD=FIXED&amp;VAR:AUDIT_ID=00000117&amp;VAR:DATE=20070206&amp;action=UPDATE&amp;creator=factset&amp;DOC_NAME=FAT:FMA_audit_SUMMARY.fat&amp;DISPLAY_STRING=Display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EBITDA&amp;VAR:CHGPERIOD=NA&amp;VAR:FQLFORMULA=FMA_EVAL_EBITDA&amp;VAR:CURRENCY=NA&amp;VAR:P=NA&amp;VAR:V=10.4","52221&amp;VAR:null=.html"}</definedName>
    <definedName name="_739__FDSAUDITLINK__" hidden="1">{"fdsup://directions/FAT%20Viewer?VAR:PED=LTM&amp;VAR:AUDIT_MODE=SUMMARY&amp;VAR:PERIOD=FIXED&amp;VAR:AUDIT_ID=00000117&amp;VAR:DATE=20070206&amp;action=UPDATE&amp;creator=factset&amp;DOC_NAME=FAT:FMA_audit_SUMMARY.fat&amp;DISPLAY_STRING=Display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EBITDA&amp;VAR:CHGPERIOD=NA&amp;VAR:FQLFORMULA=FMA_EVAL_EBITDA&amp;VAR:CURRENCY=NA&amp;VAR:P=NA&amp;VAR:V=10.4","52221&amp;VAR:null=.html"}</definedName>
    <definedName name="_74__FDSAUDITLINK__" localSheetId="1" hidden="1">{"fdsup://directions/FAT Viewer?action=UPDATE&amp;creator=factset&amp;DYN_ARGS=TRUE&amp;DOC_NAME=FAT:FQL_AUDITING_CLIENT_TEMPLATE.FAT&amp;display_string=Audit&amp;VAR:KEY=RWFWTSLIHW&amp;VAR:QUERY=RkZfREVCVChBTk4sMTIvMjYvMjAwOSk=&amp;WINDOW=FIRST_POPUP&amp;HEIGHT=450&amp;WIDTH=450&amp;START_MAXIMI","ZED=FALSE&amp;VAR:CALENDAR=US&amp;VAR:SYMBOL=438042&amp;VAR:INDEX=0"}</definedName>
    <definedName name="_74__FDSAUDITLINK__" hidden="1">{"fdsup://directions/FAT Viewer?action=UPDATE&amp;creator=factset&amp;DYN_ARGS=TRUE&amp;DOC_NAME=FAT:FQL_AUDITING_CLIENT_TEMPLATE.FAT&amp;display_string=Audit&amp;VAR:KEY=RWFWTSLIHW&amp;VAR:QUERY=RkZfREVCVChBTk4sMTIvMjYvMjAwOSk=&amp;WINDOW=FIRST_POPUP&amp;HEIGHT=450&amp;WIDTH=450&amp;START_MAXIMI","ZED=FALSE&amp;VAR:CALENDAR=US&amp;VAR:SYMBOL=438042&amp;VAR:INDEX=0"}</definedName>
    <definedName name="_740__FDSAUDITLINK__" localSheetId="1" hidden="1">{"fdsup://directions/FAT%20Viewer?VAR:PED=LTM&amp;VAR:AUDIT_MODE=SUMMARY&amp;VAR:PERIOD=FIXED&amp;VAR:AUDIT_ID=00000117&amp;VAR:DATE=20070205&amp;action=UPDATE&amp;creator=factset&amp;DOC_NAME=FAT:FMA_audit_SUMMARY.fat&amp;DISPLAY_STRING=Display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EBITDA&amp;VAR:CHGPERIOD=NA&amp;VAR:FQLFORMULA=FMA_EVAL_EBITDA&amp;VAR:CURRENCY=NA&amp;VAR:P=NA&amp;VAR:V=10.4","48567&amp;VAR:null=.html"}</definedName>
    <definedName name="_740__FDSAUDITLINK__" hidden="1">{"fdsup://directions/FAT%20Viewer?VAR:PED=LTM&amp;VAR:AUDIT_MODE=SUMMARY&amp;VAR:PERIOD=FIXED&amp;VAR:AUDIT_ID=00000117&amp;VAR:DATE=20070205&amp;action=UPDATE&amp;creator=factset&amp;DOC_NAME=FAT:FMA_audit_SUMMARY.fat&amp;DISPLAY_STRING=Display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EBITDA&amp;VAR:CHGPERIOD=NA&amp;VAR:FQLFORMULA=FMA_EVAL_EBITDA&amp;VAR:CURRENCY=NA&amp;VAR:P=NA&amp;VAR:V=10.4","48567&amp;VAR:null=.html"}</definedName>
    <definedName name="_741__FDSAUDITLINK__" localSheetId="1" hidden="1">{"fdsup://directions/FAT%20Viewer?VAR:PED=LTM&amp;VAR:AUDIT_MODE=SUMMARY&amp;VAR:PERIOD=FIXED&amp;VAR:AUDIT_ID=00000117&amp;VAR:DATE=20070202&amp;action=UPDATE&amp;creator=factset&amp;DOC_NAME=FAT:FMA_audit_SUMMARY.fat&amp;DISPLAY_STRING=Display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EBITDA&amp;VAR:CHGPERIOD=NA&amp;VAR:FQLFORMULA=FMA_EVAL_EBITDA&amp;VAR:CURRENCY=NA&amp;VAR:P=NA&amp;VAR:V=10.4","58784&amp;VAR:null=.html"}</definedName>
    <definedName name="_741__FDSAUDITLINK__" hidden="1">{"fdsup://directions/FAT%20Viewer?VAR:PED=LTM&amp;VAR:AUDIT_MODE=SUMMARY&amp;VAR:PERIOD=FIXED&amp;VAR:AUDIT_ID=00000117&amp;VAR:DATE=20070202&amp;action=UPDATE&amp;creator=factset&amp;DOC_NAME=FAT:FMA_audit_SUMMARY.fat&amp;DISPLAY_STRING=Display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EBITDA&amp;VAR:CHGPERIOD=NA&amp;VAR:FQLFORMULA=FMA_EVAL_EBITDA&amp;VAR:CURRENCY=NA&amp;VAR:P=NA&amp;VAR:V=10.4","58784&amp;VAR:null=.html"}</definedName>
    <definedName name="_742__FDSAUDITLINK__" localSheetId="1" hidden="1">{"fdsup://directions/FAT%20Viewer?VAR:PED=LTM&amp;VAR:AUDIT_MODE=SUMMARY&amp;VAR:PERIOD=FIXED&amp;VAR:AUDIT_ID=00000117&amp;VAR:DATE=20070201&amp;action=UPDATE&amp;creator=factset&amp;DOC_NAME=FAT:FMA_audit_SUMMARY.fat&amp;DISPLAY_STRING=Display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EBITDA&amp;VAR:CHGPERIOD=NA&amp;VAR:FQLFORMULA=FMA_EVAL_EBITDA&amp;VAR:CURRENCY=NA&amp;VAR:P=NA&amp;VAR:V=10.4","45012&amp;VAR:null=.html"}</definedName>
    <definedName name="_742__FDSAUDITLINK__" hidden="1">{"fdsup://directions/FAT%20Viewer?VAR:PED=LTM&amp;VAR:AUDIT_MODE=SUMMARY&amp;VAR:PERIOD=FIXED&amp;VAR:AUDIT_ID=00000117&amp;VAR:DATE=20070201&amp;action=UPDATE&amp;creator=factset&amp;DOC_NAME=FAT:FMA_audit_SUMMARY.fat&amp;DISPLAY_STRING=Display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EBITDA&amp;VAR:CHGPERIOD=NA&amp;VAR:FQLFORMULA=FMA_EVAL_EBITDA&amp;VAR:CURRENCY=NA&amp;VAR:P=NA&amp;VAR:V=10.4","45012&amp;VAR:null=.html"}</definedName>
    <definedName name="_743__FDSAUDITLINK__" localSheetId="1" hidden="1">{"fdsup://directions/FAT%20Viewer?VAR:PED=LTM&amp;VAR:AUDIT_MODE=SUMMARY&amp;VAR:PERIOD=FIXED&amp;VAR:AUDIT_ID=00000117&amp;VAR:DATE=20070131&amp;action=UPDATE&amp;creator=factset&amp;DOC_NAME=FAT:FMA_audit_SUMMARY.fat&amp;DISPLAY_STRING=Display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EBITDA&amp;VAR:CHGPERIOD=NA&amp;VAR:FQLFORMULA=FMA_EVAL_EBITDA&amp;VAR:CURRENCY=NA&amp;VAR:P=NA&amp;VAR:V=10.4","03737&amp;VAR:null=.html"}</definedName>
    <definedName name="_743__FDSAUDITLINK__" hidden="1">{"fdsup://directions/FAT%20Viewer?VAR:PED=LTM&amp;VAR:AUDIT_MODE=SUMMARY&amp;VAR:PERIOD=FIXED&amp;VAR:AUDIT_ID=00000117&amp;VAR:DATE=20070131&amp;action=UPDATE&amp;creator=factset&amp;DOC_NAME=FAT:FMA_audit_SUMMARY.fat&amp;DISPLAY_STRING=Display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EBITDA&amp;VAR:CHGPERIOD=NA&amp;VAR:FQLFORMULA=FMA_EVAL_EBITDA&amp;VAR:CURRENCY=NA&amp;VAR:P=NA&amp;VAR:V=10.4","03737&amp;VAR:null=.html"}</definedName>
    <definedName name="_744__FDSAUDITLINK__" localSheetId="1" hidden="1">{"fdsup://directions/FAT%20Viewer?VAR:PED=LTM&amp;VAR:AUDIT_MODE=SUMMARY&amp;VAR:PERIOD=FIXED&amp;VAR:AUDIT_ID=00000117&amp;VAR:DATE=20070130&amp;action=UPDATE&amp;creator=factset&amp;DOC_NAME=FAT:FMA_audit_SUMMARY.fat&amp;DISPLAY_STRING=Display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EBITDA&amp;VAR:CHGPERIOD=NA&amp;VAR:FQLFORMULA=FMA_EVAL_EBITDA&amp;VAR:CURRENCY=NA&amp;VAR:P=NA&amp;VAR:V=10.3","44529&amp;VAR:null=.html"}</definedName>
    <definedName name="_744__FDSAUDITLINK__" hidden="1">{"fdsup://directions/FAT%20Viewer?VAR:PED=LTM&amp;VAR:AUDIT_MODE=SUMMARY&amp;VAR:PERIOD=FIXED&amp;VAR:AUDIT_ID=00000117&amp;VAR:DATE=20070130&amp;action=UPDATE&amp;creator=factset&amp;DOC_NAME=FAT:FMA_audit_SUMMARY.fat&amp;DISPLAY_STRING=Display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EBITDA&amp;VAR:CHGPERIOD=NA&amp;VAR:FQLFORMULA=FMA_EVAL_EBITDA&amp;VAR:CURRENCY=NA&amp;VAR:P=NA&amp;VAR:V=10.3","44529&amp;VAR:null=.html"}</definedName>
    <definedName name="_745__FDSAUDITLINK__" localSheetId="1" hidden="1">{"fdsup://directions/FAT%20Viewer?VAR:PED=LTM&amp;VAR:AUDIT_MODE=SUMMARY&amp;VAR:PERIOD=FIXED&amp;VAR:AUDIT_ID=00000117&amp;VAR:DATE=20070129&amp;action=UPDATE&amp;creator=factset&amp;DOC_NAME=FAT:FMA_audit_SUMMARY.fat&amp;DISPLAY_STRING=Display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EBITDA&amp;VAR:CHGPERIOD=NA&amp;VAR:FQLFORMULA=FMA_EVAL_EBITDA&amp;VAR:CURRENCY=NA&amp;VAR:P=NA&amp;VAR:V=10.3","00776&amp;VAR:null=.html"}</definedName>
    <definedName name="_745__FDSAUDITLINK__" hidden="1">{"fdsup://directions/FAT%20Viewer?VAR:PED=LTM&amp;VAR:AUDIT_MODE=SUMMARY&amp;VAR:PERIOD=FIXED&amp;VAR:AUDIT_ID=00000117&amp;VAR:DATE=20070129&amp;action=UPDATE&amp;creator=factset&amp;DOC_NAME=FAT:FMA_audit_SUMMARY.fat&amp;DISPLAY_STRING=Display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EBITDA&amp;VAR:CHGPERIOD=NA&amp;VAR:FQLFORMULA=FMA_EVAL_EBITDA&amp;VAR:CURRENCY=NA&amp;VAR:P=NA&amp;VAR:V=10.3","00776&amp;VAR:null=.html"}</definedName>
    <definedName name="_746__FDSAUDITLINK__" localSheetId="1" hidden="1">{"fdsup://directions/FAT%20Viewer?VAR:PED=LTM&amp;VAR:AUDIT_MODE=SUMMARY&amp;VAR:PERIOD=FIXED&amp;VAR:AUDIT_ID=00000117&amp;VAR:DATE=20070126&amp;action=UPDATE&amp;creator=factset&amp;DOC_NAME=FAT:FMA_audit_SUMMARY.fat&amp;DISPLAY_STRING=Display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EBITDA&amp;VAR:CHGPERIOD=NA&amp;VAR:FQLFORMULA=FMA_EVAL_EBITDA&amp;VAR:CURRENCY=NA&amp;VAR:P=NA&amp;VAR:V=10.3","00616&amp;VAR:null=.html"}</definedName>
    <definedName name="_746__FDSAUDITLINK__" hidden="1">{"fdsup://directions/FAT%20Viewer?VAR:PED=LTM&amp;VAR:AUDIT_MODE=SUMMARY&amp;VAR:PERIOD=FIXED&amp;VAR:AUDIT_ID=00000117&amp;VAR:DATE=20070126&amp;action=UPDATE&amp;creator=factset&amp;DOC_NAME=FAT:FMA_audit_SUMMARY.fat&amp;DISPLAY_STRING=Display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EBITDA&amp;VAR:CHGPERIOD=NA&amp;VAR:FQLFORMULA=FMA_EVAL_EBITDA&amp;VAR:CURRENCY=NA&amp;VAR:P=NA&amp;VAR:V=10.3","00616&amp;VAR:null=.html"}</definedName>
    <definedName name="_747__FDSAUDITLINK__" localSheetId="1" hidden="1">{"fdsup://directions/FAT%20Viewer?VAR:PED=LTM&amp;VAR:AUDIT_MODE=SUMMARY&amp;VAR:PERIOD=FIXED&amp;VAR:AUDIT_ID=00000117&amp;VAR:DATE=20070125&amp;action=UPDATE&amp;creator=factset&amp;DOC_NAME=FAT:FMA_audit_SUMMARY.fat&amp;DISPLAY_STRING=Display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EBITDA&amp;VAR:CHGPERIOD=NA&amp;VAR:FQLFORMULA=FMA_EVAL_EBITDA&amp;VAR:CURRENCY=NA&amp;VAR:P=NA&amp;VAR:V=10.3","09907&amp;VAR:null=.html"}</definedName>
    <definedName name="_747__FDSAUDITLINK__" hidden="1">{"fdsup://directions/FAT%20Viewer?VAR:PED=LTM&amp;VAR:AUDIT_MODE=SUMMARY&amp;VAR:PERIOD=FIXED&amp;VAR:AUDIT_ID=00000117&amp;VAR:DATE=20070125&amp;action=UPDATE&amp;creator=factset&amp;DOC_NAME=FAT:FMA_audit_SUMMARY.fat&amp;DISPLAY_STRING=Display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EBITDA&amp;VAR:CHGPERIOD=NA&amp;VAR:FQLFORMULA=FMA_EVAL_EBITDA&amp;VAR:CURRENCY=NA&amp;VAR:P=NA&amp;VAR:V=10.3","09907&amp;VAR:null=.html"}</definedName>
    <definedName name="_748__FDSAUDITLINK__" localSheetId="1" hidden="1">{"fdsup://directions/FAT%20Viewer?VAR:PED=LTM&amp;VAR:AUDIT_MODE=SUMMARY&amp;VAR:PERIOD=FIXED&amp;VAR:AUDIT_ID=00000117&amp;VAR:DATE=20070124&amp;action=UPDATE&amp;creator=factset&amp;DOC_NAME=FAT:FMA_audit_SUMMARY.fat&amp;DISPLAY_STRING=Display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EBITDA&amp;VAR:CHGPERIOD=NA&amp;VAR:FQLFORMULA=FMA_EVAL_EBITDA&amp;VAR:CURRENCY=NA&amp;VAR:P=NA&amp;VAR:V=10.4","02979&amp;VAR:null=.html"}</definedName>
    <definedName name="_748__FDSAUDITLINK__" hidden="1">{"fdsup://directions/FAT%20Viewer?VAR:PED=LTM&amp;VAR:AUDIT_MODE=SUMMARY&amp;VAR:PERIOD=FIXED&amp;VAR:AUDIT_ID=00000117&amp;VAR:DATE=20070124&amp;action=UPDATE&amp;creator=factset&amp;DOC_NAME=FAT:FMA_audit_SUMMARY.fat&amp;DISPLAY_STRING=Display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EBITDA&amp;VAR:CHGPERIOD=NA&amp;VAR:FQLFORMULA=FMA_EVAL_EBITDA&amp;VAR:CURRENCY=NA&amp;VAR:P=NA&amp;VAR:V=10.4","02979&amp;VAR:null=.html"}</definedName>
    <definedName name="_749__FDSAUDITLINK__" localSheetId="1" hidden="1">{"fdsup://directions/FAT%20Viewer?VAR:PED=LTM&amp;VAR:AUDIT_MODE=SUMMARY&amp;VAR:PERIOD=FIXED&amp;VAR:AUDIT_ID=00000117&amp;VAR:DATE=20070123&amp;action=UPDATE&amp;creator=factset&amp;DOC_NAME=FAT:FMA_audit_SUMMARY.fat&amp;DISPLAY_STRING=Display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EBITDA&amp;VAR:CHGPERIOD=NA&amp;VAR:FQLFORMULA=FMA_EVAL_EBITDA&amp;VAR:CURRENCY=NA&amp;VAR:P=NA&amp;VAR:V=10.3","22504&amp;VAR:null=.html"}</definedName>
    <definedName name="_749__FDSAUDITLINK__" hidden="1">{"fdsup://directions/FAT%20Viewer?VAR:PED=LTM&amp;VAR:AUDIT_MODE=SUMMARY&amp;VAR:PERIOD=FIXED&amp;VAR:AUDIT_ID=00000117&amp;VAR:DATE=20070123&amp;action=UPDATE&amp;creator=factset&amp;DOC_NAME=FAT:FMA_audit_SUMMARY.fat&amp;DISPLAY_STRING=Display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EBITDA&amp;VAR:CHGPERIOD=NA&amp;VAR:FQLFORMULA=FMA_EVAL_EBITDA&amp;VAR:CURRENCY=NA&amp;VAR:P=NA&amp;VAR:V=10.3","22504&amp;VAR:null=.html"}</definedName>
    <definedName name="_75__FDSAUDITLINK__" localSheetId="1" hidden="1">{"fdsup://directions/FAT Viewer?action=UPDATE&amp;creator=factset&amp;DYN_ARGS=TRUE&amp;DOC_NAME=FAT:FQL_AUDITING_CLIENT_TEMPLATE.FAT&amp;display_string=Audit&amp;VAR:KEY=RWFWTSLIHW&amp;VAR:QUERY=RkZfREVCVChBTk4sMTIvMjYvMjAwOSk=&amp;WINDOW=FIRST_POPUP&amp;HEIGHT=450&amp;WIDTH=450&amp;START_MAXIMI","ZED=FALSE&amp;VAR:CALENDAR=US&amp;VAR:SYMBOL=438042&amp;VAR:INDEX=0"}</definedName>
    <definedName name="_75__FDSAUDITLINK__" hidden="1">{"fdsup://directions/FAT Viewer?action=UPDATE&amp;creator=factset&amp;DYN_ARGS=TRUE&amp;DOC_NAME=FAT:FQL_AUDITING_CLIENT_TEMPLATE.FAT&amp;display_string=Audit&amp;VAR:KEY=RWFWTSLIHW&amp;VAR:QUERY=RkZfREVCVChBTk4sMTIvMjYvMjAwOSk=&amp;WINDOW=FIRST_POPUP&amp;HEIGHT=450&amp;WIDTH=450&amp;START_MAXIMI","ZED=FALSE&amp;VAR:CALENDAR=US&amp;VAR:SYMBOL=438042&amp;VAR:INDEX=0"}</definedName>
    <definedName name="_750__FDSAUDITLINK__" localSheetId="1" hidden="1">{"fdsup://directions/FAT%20Viewer?VAR:PED=LTM&amp;VAR:AUDIT_MODE=SUMMARY&amp;VAR:PERIOD=FIXED&amp;VAR:AUDIT_ID=00000117&amp;VAR:DATE=20070122&amp;action=UPDATE&amp;creator=factset&amp;DOC_NAME=FAT:FMA_audit_SUMMARY.fat&amp;DISPLAY_STRING=Display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EBITDA&amp;VAR:CHGPERIOD=NA&amp;VAR:FQLFORMULA=FMA_EVAL_EBITDA&amp;VAR:CURRENCY=NA&amp;VAR:P=NA&amp;VAR:V=10.2","92180&amp;VAR:null=.html"}</definedName>
    <definedName name="_750__FDSAUDITLINK__" hidden="1">{"fdsup://directions/FAT%20Viewer?VAR:PED=LTM&amp;VAR:AUDIT_MODE=SUMMARY&amp;VAR:PERIOD=FIXED&amp;VAR:AUDIT_ID=00000117&amp;VAR:DATE=20070122&amp;action=UPDATE&amp;creator=factset&amp;DOC_NAME=FAT:FMA_audit_SUMMARY.fat&amp;DISPLAY_STRING=Display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EBITDA&amp;VAR:CHGPERIOD=NA&amp;VAR:FQLFORMULA=FMA_EVAL_EBITDA&amp;VAR:CURRENCY=NA&amp;VAR:P=NA&amp;VAR:V=10.2","92180&amp;VAR:null=.html"}</definedName>
    <definedName name="_751__FDSAUDITLINK__" localSheetId="1" hidden="1">{"fdsup://directions/FAT%20Viewer?VAR:PED=LTM&amp;VAR:AUDIT_MODE=SUMMARY&amp;VAR:PERIOD=FIXED&amp;VAR:AUDIT_ID=00000117&amp;VAR:DATE=20070119&amp;action=UPDATE&amp;creator=factset&amp;DOC_NAME=FAT:FMA_audit_SUMMARY.fat&amp;DISPLAY_STRING=Display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EBITDA&amp;VAR:CHGPERIOD=NA&amp;VAR:FQLFORMULA=FMA_EVAL_EBITDA&amp;VAR:CURRENCY=NA&amp;VAR:P=NA&amp;VAR:V=10.3","38854&amp;VAR:null=.html"}</definedName>
    <definedName name="_751__FDSAUDITLINK__" hidden="1">{"fdsup://directions/FAT%20Viewer?VAR:PED=LTM&amp;VAR:AUDIT_MODE=SUMMARY&amp;VAR:PERIOD=FIXED&amp;VAR:AUDIT_ID=00000117&amp;VAR:DATE=20070119&amp;action=UPDATE&amp;creator=factset&amp;DOC_NAME=FAT:FMA_audit_SUMMARY.fat&amp;DISPLAY_STRING=Display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EBITDA&amp;VAR:CHGPERIOD=NA&amp;VAR:FQLFORMULA=FMA_EVAL_EBITDA&amp;VAR:CURRENCY=NA&amp;VAR:P=NA&amp;VAR:V=10.3","38854&amp;VAR:null=.html"}</definedName>
    <definedName name="_752__FDSAUDITLINK__" localSheetId="1" hidden="1">{"fdsup://directions/FAT%20Viewer?VAR:PED=LTM&amp;VAR:AUDIT_MODE=SUMMARY&amp;VAR:PERIOD=FIXED&amp;VAR:AUDIT_ID=00000117&amp;VAR:DATE=20070118&amp;action=UPDATE&amp;creator=factset&amp;DOC_NAME=FAT:FMA_audit_SUMMARY.fat&amp;DISPLAY_STRING=Display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EBITDA&amp;VAR:CHGPERIOD=NA&amp;VAR:FQLFORMULA=FMA_EVAL_EBITDA&amp;VAR:CURRENCY=NA&amp;VAR:P=NA&amp;VAR:V=10.3","11472&amp;VAR:null=.html"}</definedName>
    <definedName name="_752__FDSAUDITLINK__" hidden="1">{"fdsup://directions/FAT%20Viewer?VAR:PED=LTM&amp;VAR:AUDIT_MODE=SUMMARY&amp;VAR:PERIOD=FIXED&amp;VAR:AUDIT_ID=00000117&amp;VAR:DATE=20070118&amp;action=UPDATE&amp;creator=factset&amp;DOC_NAME=FAT:FMA_audit_SUMMARY.fat&amp;DISPLAY_STRING=Display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EBITDA&amp;VAR:CHGPERIOD=NA&amp;VAR:FQLFORMULA=FMA_EVAL_EBITDA&amp;VAR:CURRENCY=NA&amp;VAR:P=NA&amp;VAR:V=10.3","11472&amp;VAR:null=.html"}</definedName>
    <definedName name="_753__FDSAUDITLINK__" localSheetId="1" hidden="1">{"fdsup://directions/FAT%20Viewer?VAR:PED=LTM&amp;VAR:AUDIT_MODE=SUMMARY&amp;VAR:PERIOD=FIXED&amp;VAR:AUDIT_ID=00000117&amp;VAR:DATE=20070117&amp;action=UPDATE&amp;creator=factset&amp;DOC_NAME=FAT:FMA_audit_SUMMARY.fat&amp;DISPLAY_STRING=Display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EBITDA&amp;VAR:CHGPERIOD=NA&amp;VAR:FQLFORMULA=FMA_EVAL_EBITDA&amp;VAR:CURRENCY=NA&amp;VAR:P=NA&amp;VAR:V=10.3","40867&amp;VAR:null=.html"}</definedName>
    <definedName name="_753__FDSAUDITLINK__" hidden="1">{"fdsup://directions/FAT%20Viewer?VAR:PED=LTM&amp;VAR:AUDIT_MODE=SUMMARY&amp;VAR:PERIOD=FIXED&amp;VAR:AUDIT_ID=00000117&amp;VAR:DATE=20070117&amp;action=UPDATE&amp;creator=factset&amp;DOC_NAME=FAT:FMA_audit_SUMMARY.fat&amp;DISPLAY_STRING=Display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EBITDA&amp;VAR:CHGPERIOD=NA&amp;VAR:FQLFORMULA=FMA_EVAL_EBITDA&amp;VAR:CURRENCY=NA&amp;VAR:P=NA&amp;VAR:V=10.3","40867&amp;VAR:null=.html"}</definedName>
    <definedName name="_754__FDSAUDITLINK__" localSheetId="1" hidden="1">{"fdsup://directions/FAT%20Viewer?VAR:PED=LTM&amp;VAR:AUDIT_MODE=SUMMARY&amp;VAR:PERIOD=FIXED&amp;VAR:AUDIT_ID=00000117&amp;VAR:DATE=20070116&amp;action=UPDATE&amp;creator=factset&amp;DOC_NAME=FAT:FMA_audit_SUMMARY.fat&amp;DISPLAY_STRING=Display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EBITDA&amp;VAR:CHGPERIOD=NA&amp;VAR:FQLFORMULA=FMA_EVAL_EBITDA&amp;VAR:CURRENCY=NA&amp;VAR:P=NA&amp;VAR:V=10.3","46323&amp;VAR:null=.html"}</definedName>
    <definedName name="_754__FDSAUDITLINK__" hidden="1">{"fdsup://directions/FAT%20Viewer?VAR:PED=LTM&amp;VAR:AUDIT_MODE=SUMMARY&amp;VAR:PERIOD=FIXED&amp;VAR:AUDIT_ID=00000117&amp;VAR:DATE=20070116&amp;action=UPDATE&amp;creator=factset&amp;DOC_NAME=FAT:FMA_audit_SUMMARY.fat&amp;DISPLAY_STRING=Display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EBITDA&amp;VAR:CHGPERIOD=NA&amp;VAR:FQLFORMULA=FMA_EVAL_EBITDA&amp;VAR:CURRENCY=NA&amp;VAR:P=NA&amp;VAR:V=10.3","46323&amp;VAR:null=.html"}</definedName>
    <definedName name="_755__FDSAUDITLINK__" localSheetId="1" hidden="1">{"fdsup://directions/FAT%20Viewer?VAR:PED=LTM&amp;VAR:AUDIT_MODE=SUMMARY&amp;VAR:PERIOD=FIXED&amp;VAR:AUDIT_ID=00000117&amp;VAR:DATE=20070112&amp;action=UPDATE&amp;creator=factset&amp;DOC_NAME=FAT:FMA_audit_SUMMARY.fat&amp;DISPLAY_STRING=Display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EBITDA&amp;VAR:CHGPERIOD=NA&amp;VAR:FQLFORMULA=FMA_EVAL_EBITDA&amp;VAR:CURRENCY=NA&amp;VAR:P=NA&amp;VAR:V=10.9","98223&amp;VAR:null=.html"}</definedName>
    <definedName name="_755__FDSAUDITLINK__" hidden="1">{"fdsup://directions/FAT%20Viewer?VAR:PED=LTM&amp;VAR:AUDIT_MODE=SUMMARY&amp;VAR:PERIOD=FIXED&amp;VAR:AUDIT_ID=00000117&amp;VAR:DATE=20070112&amp;action=UPDATE&amp;creator=factset&amp;DOC_NAME=FAT:FMA_audit_SUMMARY.fat&amp;DISPLAY_STRING=Display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EBITDA&amp;VAR:CHGPERIOD=NA&amp;VAR:FQLFORMULA=FMA_EVAL_EBITDA&amp;VAR:CURRENCY=NA&amp;VAR:P=NA&amp;VAR:V=10.9","98223&amp;VAR:null=.html"}</definedName>
    <definedName name="_756__FDSAUDITLINK__" localSheetId="1" hidden="1">{"fdsup://directions/FAT%20Viewer?VAR:PED=LTM&amp;VAR:AUDIT_MODE=SUMMARY&amp;VAR:PERIOD=FIXED&amp;VAR:AUDIT_ID=00000117&amp;VAR:DATE=20070111&amp;action=UPDATE&amp;creator=factset&amp;DOC_NAME=FAT:FMA_audit_SUMMARY.fat&amp;DISPLAY_STRING=Display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EBITDA&amp;VAR:CHGPERIOD=NA&amp;VAR:FQLFORMULA=FMA_EVAL_EBITDA&amp;VAR:CURRENCY=NA&amp;VAR:P=NA&amp;VAR:V=10.9","46526&amp;VAR:null=.html"}</definedName>
    <definedName name="_756__FDSAUDITLINK__" hidden="1">{"fdsup://directions/FAT%20Viewer?VAR:PED=LTM&amp;VAR:AUDIT_MODE=SUMMARY&amp;VAR:PERIOD=FIXED&amp;VAR:AUDIT_ID=00000117&amp;VAR:DATE=20070111&amp;action=UPDATE&amp;creator=factset&amp;DOC_NAME=FAT:FMA_audit_SUMMARY.fat&amp;DISPLAY_STRING=Display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EBITDA&amp;VAR:CHGPERIOD=NA&amp;VAR:FQLFORMULA=FMA_EVAL_EBITDA&amp;VAR:CURRENCY=NA&amp;VAR:P=NA&amp;VAR:V=10.9","46526&amp;VAR:null=.html"}</definedName>
    <definedName name="_757__FDSAUDITLINK__" localSheetId="1" hidden="1">{"fdsup://directions/FAT%20Viewer?VAR:PED=LTM&amp;VAR:AUDIT_MODE=SUMMARY&amp;VAR:PERIOD=FIXED&amp;VAR:AUDIT_ID=00000117&amp;VAR:DATE=20070110&amp;action=UPDATE&amp;creator=factset&amp;DOC_NAME=FAT:FMA_audit_SUMMARY.fat&amp;DISPLAY_STRING=Display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EBITDA&amp;VAR:CHGPERIOD=NA&amp;VAR:FQLFORMULA=FMA_EVAL_EBITDA&amp;VAR:CURRENCY=NA&amp;VAR:P=NA&amp;VAR:V=10.8","86286&amp;VAR:null=.html"}</definedName>
    <definedName name="_757__FDSAUDITLINK__" hidden="1">{"fdsup://directions/FAT%20Viewer?VAR:PED=LTM&amp;VAR:AUDIT_MODE=SUMMARY&amp;VAR:PERIOD=FIXED&amp;VAR:AUDIT_ID=00000117&amp;VAR:DATE=20070110&amp;action=UPDATE&amp;creator=factset&amp;DOC_NAME=FAT:FMA_audit_SUMMARY.fat&amp;DISPLAY_STRING=Display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EBITDA&amp;VAR:CHGPERIOD=NA&amp;VAR:FQLFORMULA=FMA_EVAL_EBITDA&amp;VAR:CURRENCY=NA&amp;VAR:P=NA&amp;VAR:V=10.8","86286&amp;VAR:null=.html"}</definedName>
    <definedName name="_758__FDSAUDITLINK__" localSheetId="1" hidden="1">{"fdsup://directions/FAT%20Viewer?VAR:PED=LTM&amp;VAR:AUDIT_MODE=SUMMARY&amp;VAR:PERIOD=FIXED&amp;VAR:AUDIT_ID=00000117&amp;VAR:DATE=20070109&amp;action=UPDATE&amp;creator=factset&amp;DOC_NAME=FAT:FMA_audit_SUMMARY.fat&amp;DISPLAY_STRING=Display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EBITDA&amp;VAR:CHGPERIOD=NA&amp;VAR:FQLFORMULA=FMA_EVAL_EBITDA&amp;VAR:CURRENCY=NA&amp;VAR:P=NA&amp;VAR:V=10.8","61917&amp;VAR:null=.html"}</definedName>
    <definedName name="_758__FDSAUDITLINK__" hidden="1">{"fdsup://directions/FAT%20Viewer?VAR:PED=LTM&amp;VAR:AUDIT_MODE=SUMMARY&amp;VAR:PERIOD=FIXED&amp;VAR:AUDIT_ID=00000117&amp;VAR:DATE=20070109&amp;action=UPDATE&amp;creator=factset&amp;DOC_NAME=FAT:FMA_audit_SUMMARY.fat&amp;DISPLAY_STRING=Display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EBITDA&amp;VAR:CHGPERIOD=NA&amp;VAR:FQLFORMULA=FMA_EVAL_EBITDA&amp;VAR:CURRENCY=NA&amp;VAR:P=NA&amp;VAR:V=10.8","61917&amp;VAR:null=.html"}</definedName>
    <definedName name="_759__FDSAUDITLINK__" localSheetId="1" hidden="1">{"fdsup://directions/FAT%20Viewer?VAR:PED=LTM&amp;VAR:AUDIT_MODE=SUMMARY&amp;VAR:PERIOD=FIXED&amp;VAR:AUDIT_ID=00000117&amp;VAR:DATE=20070108&amp;action=UPDATE&amp;creator=factset&amp;DOC_NAME=FAT:FMA_audit_SUMMARY.fat&amp;DISPLAY_STRING=Display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EBITDA&amp;VAR:CHGPERIOD=NA&amp;VAR:FQLFORMULA=FMA_EVAL_EBITDA&amp;VAR:CURRENCY=NA&amp;VAR:P=NA&amp;VAR:V=10.8","60770&amp;VAR:null=.html"}</definedName>
    <definedName name="_759__FDSAUDITLINK__" hidden="1">{"fdsup://directions/FAT%20Viewer?VAR:PED=LTM&amp;VAR:AUDIT_MODE=SUMMARY&amp;VAR:PERIOD=FIXED&amp;VAR:AUDIT_ID=00000117&amp;VAR:DATE=20070108&amp;action=UPDATE&amp;creator=factset&amp;DOC_NAME=FAT:FMA_audit_SUMMARY.fat&amp;DISPLAY_STRING=Display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EBITDA&amp;VAR:CHGPERIOD=NA&amp;VAR:FQLFORMULA=FMA_EVAL_EBITDA&amp;VAR:CURRENCY=NA&amp;VAR:P=NA&amp;VAR:V=10.8","60770&amp;VAR:null=.html"}</definedName>
    <definedName name="_76__FDSAUDITLINK__" localSheetId="1" hidden="1">{"fdsup://directions/FAT Viewer?action=UPDATE&amp;creator=factset&amp;DYN_ARGS=TRUE&amp;DOC_NAME=FAT:FQL_AUDITING_CLIENT_TEMPLATE.FAT&amp;display_string=Audit&amp;VAR:KEY=FYHMTODQJM&amp;VAR:QUERY=RkZfREVCVChBTk4sMTIvMjYvMjAwOSk=&amp;WINDOW=FIRST_POPUP&amp;HEIGHT=450&amp;WIDTH=450&amp;START_MAXIMI","ZED=FALSE&amp;VAR:CALENDAR=US&amp;VAR:SYMBOL=OMC&amp;VAR:INDEX=0"}</definedName>
    <definedName name="_76__FDSAUDITLINK__" hidden="1">{"fdsup://directions/FAT Viewer?action=UPDATE&amp;creator=factset&amp;DYN_ARGS=TRUE&amp;DOC_NAME=FAT:FQL_AUDITING_CLIENT_TEMPLATE.FAT&amp;display_string=Audit&amp;VAR:KEY=FYHMTODQJM&amp;VAR:QUERY=RkZfREVCVChBTk4sMTIvMjYvMjAwOSk=&amp;WINDOW=FIRST_POPUP&amp;HEIGHT=450&amp;WIDTH=450&amp;START_MAXIMI","ZED=FALSE&amp;VAR:CALENDAR=US&amp;VAR:SYMBOL=OMC&amp;VAR:INDEX=0"}</definedName>
    <definedName name="_760__FDSAUDITLINK__" localSheetId="1" hidden="1">{"fdsup://directions/FAT%20Viewer?VAR:PED=LTM&amp;VAR:AUDIT_MODE=SUMMARY&amp;VAR:PERIOD=FIXED&amp;VAR:AUDIT_ID=00000117&amp;VAR:DATE=20070105&amp;action=UPDATE&amp;creator=factset&amp;DOC_NAME=FAT:FMA_audit_SUMMARY.fat&amp;DISPLAY_STRING=Display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EBITDA&amp;VAR:CHGPERIOD=NA&amp;VAR:FQLFORMULA=FMA_EVAL_EBITDA&amp;VAR:CURRENCY=NA&amp;VAR:P=NA&amp;VAR:V=10.8","42318&amp;VAR:null=.html"}</definedName>
    <definedName name="_760__FDSAUDITLINK__" hidden="1">{"fdsup://directions/FAT%20Viewer?VAR:PED=LTM&amp;VAR:AUDIT_MODE=SUMMARY&amp;VAR:PERIOD=FIXED&amp;VAR:AUDIT_ID=00000117&amp;VAR:DATE=20070105&amp;action=UPDATE&amp;creator=factset&amp;DOC_NAME=FAT:FMA_audit_SUMMARY.fat&amp;DISPLAY_STRING=Display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EBITDA&amp;VAR:CHGPERIOD=NA&amp;VAR:FQLFORMULA=FMA_EVAL_EBITDA&amp;VAR:CURRENCY=NA&amp;VAR:P=NA&amp;VAR:V=10.8","42318&amp;VAR:null=.html"}</definedName>
    <definedName name="_761__FDSAUDITLINK__" localSheetId="1" hidden="1">{"fdsup://directions/FAT%20Viewer?VAR:PED=LTM&amp;VAR:AUDIT_MODE=SUMMARY&amp;VAR:PERIOD=FIXED&amp;VAR:AUDIT_ID=00000117&amp;VAR:DATE=20070104&amp;action=UPDATE&amp;creator=factset&amp;DOC_NAME=FAT:FMA_audit_SUMMARY.fat&amp;DISPLAY_STRING=Display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EBITDA&amp;VAR:CHGPERIOD=NA&amp;VAR:FQLFORMULA=FMA_EVAL_EBITDA&amp;VAR:CURRENCY=NA&amp;VAR:P=NA&amp;VAR:V=10.8","79238&amp;VAR:null=.html"}</definedName>
    <definedName name="_761__FDSAUDITLINK__" hidden="1">{"fdsup://directions/FAT%20Viewer?VAR:PED=LTM&amp;VAR:AUDIT_MODE=SUMMARY&amp;VAR:PERIOD=FIXED&amp;VAR:AUDIT_ID=00000117&amp;VAR:DATE=20070104&amp;action=UPDATE&amp;creator=factset&amp;DOC_NAME=FAT:FMA_audit_SUMMARY.fat&amp;DISPLAY_STRING=Display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EBITDA&amp;VAR:CHGPERIOD=NA&amp;VAR:FQLFORMULA=FMA_EVAL_EBITDA&amp;VAR:CURRENCY=NA&amp;VAR:P=NA&amp;VAR:V=10.8","79238&amp;VAR:null=.html"}</definedName>
    <definedName name="_762__FDSAUDITLINK__" localSheetId="1" hidden="1">{"fdsup://directions/FAT%20Viewer?VAR:PED=LTM&amp;VAR:AUDIT_MODE=SUMMARY&amp;VAR:PERIOD=FIXED&amp;VAR:AUDIT_ID=00000117&amp;VAR:DATE=20070103&amp;action=UPDATE&amp;creator=factset&amp;DOC_NAME=FAT:FMA_audit_SUMMARY.fat&amp;DISPLAY_STRING=Display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EBITDA&amp;VAR:CHGPERIOD=NA&amp;VAR:FQLFORMULA=FMA_EVAL_EBITDA&amp;VAR:CURRENCY=NA&amp;VAR:P=NA&amp;VAR:V=10.8","57759&amp;VAR:null=.html"}</definedName>
    <definedName name="_762__FDSAUDITLINK__" hidden="1">{"fdsup://directions/FAT%20Viewer?VAR:PED=LTM&amp;VAR:AUDIT_MODE=SUMMARY&amp;VAR:PERIOD=FIXED&amp;VAR:AUDIT_ID=00000117&amp;VAR:DATE=20070103&amp;action=UPDATE&amp;creator=factset&amp;DOC_NAME=FAT:FMA_audit_SUMMARY.fat&amp;DISPLAY_STRING=Display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EBITDA&amp;VAR:CHGPERIOD=NA&amp;VAR:FQLFORMULA=FMA_EVAL_EBITDA&amp;VAR:CURRENCY=NA&amp;VAR:P=NA&amp;VAR:V=10.8","57759&amp;VAR:null=.html"}</definedName>
    <definedName name="_763__FDSAUDITLINK__" localSheetId="1" hidden="1">{"fdsup://directions/FAT%20Viewer?VAR:PED=LTM&amp;VAR:AUDIT_MODE=SUMMARY&amp;VAR:PERIOD=FIXED&amp;VAR:AUDIT_ID=00000117&amp;VAR:DATE=20061229&amp;action=UPDATE&amp;creator=factset&amp;DOC_NAME=FAT:FMA_audit_SUMMARY.fat&amp;DISPLAY_STRING=Display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EBITDA&amp;VAR:CHGPERIOD=NA&amp;VAR:FQLFORMULA=FMA_EVAL_EBITDA&amp;VAR:CURRENCY=NA&amp;VAR:P=NA&amp;VAR:V=10.8","64499&amp;VAR:null=.html"}</definedName>
    <definedName name="_763__FDSAUDITLINK__" hidden="1">{"fdsup://directions/FAT%20Viewer?VAR:PED=LTM&amp;VAR:AUDIT_MODE=SUMMARY&amp;VAR:PERIOD=FIXED&amp;VAR:AUDIT_ID=00000117&amp;VAR:DATE=20061229&amp;action=UPDATE&amp;creator=factset&amp;DOC_NAME=FAT:FMA_audit_SUMMARY.fat&amp;DISPLAY_STRING=Display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EBITDA&amp;VAR:CHGPERIOD=NA&amp;VAR:FQLFORMULA=FMA_EVAL_EBITDA&amp;VAR:CURRENCY=NA&amp;VAR:P=NA&amp;VAR:V=10.8","64499&amp;VAR:null=.html"}</definedName>
    <definedName name="_764__FDSAUDITLINK__" localSheetId="1" hidden="1">{"fdsup://directions/FAT%20Viewer?VAR:PED=LTM&amp;VAR:AUDIT_MODE=SUMMARY&amp;VAR:PERIOD=FIXED&amp;VAR:AUDIT_ID=00000117&amp;VAR:DATE=20061228&amp;action=UPDATE&amp;creator=factset&amp;DOC_NAME=FAT:FMA_audit_SUMMARY.fat&amp;DISPLAY_STRING=Display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EBITDA&amp;VAR:CHGPERIOD=NA&amp;VAR:FQLFORMULA=FMA_EVAL_EBITDA&amp;VAR:CURRENCY=NA&amp;VAR:P=NA&amp;VAR:V=10.8","98796&amp;VAR:null=.html"}</definedName>
    <definedName name="_764__FDSAUDITLINK__" hidden="1">{"fdsup://directions/FAT%20Viewer?VAR:PED=LTM&amp;VAR:AUDIT_MODE=SUMMARY&amp;VAR:PERIOD=FIXED&amp;VAR:AUDIT_ID=00000117&amp;VAR:DATE=20061228&amp;action=UPDATE&amp;creator=factset&amp;DOC_NAME=FAT:FMA_audit_SUMMARY.fat&amp;DISPLAY_STRING=Display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EBITDA&amp;VAR:CHGPERIOD=NA&amp;VAR:FQLFORMULA=FMA_EVAL_EBITDA&amp;VAR:CURRENCY=NA&amp;VAR:P=NA&amp;VAR:V=10.8","98796&amp;VAR:null=.html"}</definedName>
    <definedName name="_765__FDSAUDITLINK__" localSheetId="1" hidden="1">{"fdsup://directions/FAT%20Viewer?VAR:PED=LTM&amp;VAR:AUDIT_MODE=SUMMARY&amp;VAR:PERIOD=FIXED&amp;VAR:AUDIT_ID=00000117&amp;VAR:DATE=20061227&amp;action=UPDATE&amp;creator=factset&amp;DOC_NAME=FAT:FMA_audit_SUMMARY.fat&amp;DISPLAY_STRING=Display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EBITDA&amp;VAR:CHGPERIOD=NA&amp;VAR:FQLFORMULA=FMA_EVAL_EBITDA&amp;VAR:CURRENCY=NA&amp;VAR:P=NA&amp;VAR:V=10.9","09917&amp;VAR:null=.html"}</definedName>
    <definedName name="_765__FDSAUDITLINK__" hidden="1">{"fdsup://directions/FAT%20Viewer?VAR:PED=LTM&amp;VAR:AUDIT_MODE=SUMMARY&amp;VAR:PERIOD=FIXED&amp;VAR:AUDIT_ID=00000117&amp;VAR:DATE=20061227&amp;action=UPDATE&amp;creator=factset&amp;DOC_NAME=FAT:FMA_audit_SUMMARY.fat&amp;DISPLAY_STRING=Display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EBITDA&amp;VAR:CHGPERIOD=NA&amp;VAR:FQLFORMULA=FMA_EVAL_EBITDA&amp;VAR:CURRENCY=NA&amp;VAR:P=NA&amp;VAR:V=10.9","09917&amp;VAR:null=.html"}</definedName>
    <definedName name="_766__FDSAUDITLINK__" localSheetId="1" hidden="1">{"fdsup://directions/FAT%20Viewer?VAR:PED=LTM&amp;VAR:AUDIT_MODE=SUMMARY&amp;VAR:PERIOD=FIXED&amp;VAR:AUDIT_ID=00000117&amp;VAR:DATE=20061226&amp;action=UPDATE&amp;creator=factset&amp;DOC_NAME=FAT:FMA_audit_SUMMARY.fat&amp;DISPLAY_STRING=Display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EBITDA&amp;VAR:CHGPERIOD=NA&amp;VAR:FQLFORMULA=FMA_EVAL_EBITDA&amp;VAR:CURRENCY=NA&amp;VAR:P=NA&amp;VAR:V=10.8","51092&amp;VAR:null=.html"}</definedName>
    <definedName name="_766__FDSAUDITLINK__" hidden="1">{"fdsup://directions/FAT%20Viewer?VAR:PED=LTM&amp;VAR:AUDIT_MODE=SUMMARY&amp;VAR:PERIOD=FIXED&amp;VAR:AUDIT_ID=00000117&amp;VAR:DATE=20061226&amp;action=UPDATE&amp;creator=factset&amp;DOC_NAME=FAT:FMA_audit_SUMMARY.fat&amp;DISPLAY_STRING=Display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EBITDA&amp;VAR:CHGPERIOD=NA&amp;VAR:FQLFORMULA=FMA_EVAL_EBITDA&amp;VAR:CURRENCY=NA&amp;VAR:P=NA&amp;VAR:V=10.8","51092&amp;VAR:null=.html"}</definedName>
    <definedName name="_767__FDSAUDITLINK__" localSheetId="1" hidden="1">{"fdsup://directions/FAT%20Viewer?VAR:PED=LTM&amp;VAR:AUDIT_MODE=SUMMARY&amp;VAR:PERIOD=FIXED&amp;VAR:AUDIT_ID=00000117&amp;VAR:DATE=20061222&amp;action=UPDATE&amp;creator=factset&amp;DOC_NAME=FAT:FMA_audit_SUMMARY.fat&amp;DISPLAY_STRING=Display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EBITDA&amp;VAR:CHGPERIOD=NA&amp;VAR:FQLFORMULA=FMA_EVAL_EBITDA&amp;VAR:CURRENCY=NA&amp;VAR:P=NA&amp;VAR:V=10.8","21047&amp;VAR:null=.html"}</definedName>
    <definedName name="_767__FDSAUDITLINK__" hidden="1">{"fdsup://directions/FAT%20Viewer?VAR:PED=LTM&amp;VAR:AUDIT_MODE=SUMMARY&amp;VAR:PERIOD=FIXED&amp;VAR:AUDIT_ID=00000117&amp;VAR:DATE=20061222&amp;action=UPDATE&amp;creator=factset&amp;DOC_NAME=FAT:FMA_audit_SUMMARY.fat&amp;DISPLAY_STRING=Display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EBITDA&amp;VAR:CHGPERIOD=NA&amp;VAR:FQLFORMULA=FMA_EVAL_EBITDA&amp;VAR:CURRENCY=NA&amp;VAR:P=NA&amp;VAR:V=10.8","21047&amp;VAR:null=.html"}</definedName>
    <definedName name="_768__FDSAUDITLINK__" localSheetId="1" hidden="1">{"fdsup://directions/FAT%20Viewer?VAR:PED=LTM&amp;VAR:AUDIT_MODE=SUMMARY&amp;VAR:PERIOD=FIXED&amp;VAR:AUDIT_ID=00000117&amp;VAR:DATE=20061221&amp;action=UPDATE&amp;creator=factset&amp;DOC_NAME=FAT:FMA_audit_SUMMARY.fat&amp;DISPLAY_STRING=Display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EBITDA&amp;VAR:CHGPERIOD=NA&amp;VAR:FQLFORMULA=FMA_EVAL_EBITDA&amp;VAR:CURRENCY=NA&amp;VAR:P=NA&amp;VAR:V=10.8","69978&amp;VAR:null=.html"}</definedName>
    <definedName name="_768__FDSAUDITLINK__" hidden="1">{"fdsup://directions/FAT%20Viewer?VAR:PED=LTM&amp;VAR:AUDIT_MODE=SUMMARY&amp;VAR:PERIOD=FIXED&amp;VAR:AUDIT_ID=00000117&amp;VAR:DATE=20061221&amp;action=UPDATE&amp;creator=factset&amp;DOC_NAME=FAT:FMA_audit_SUMMARY.fat&amp;DISPLAY_STRING=Display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EBITDA&amp;VAR:CHGPERIOD=NA&amp;VAR:FQLFORMULA=FMA_EVAL_EBITDA&amp;VAR:CURRENCY=NA&amp;VAR:P=NA&amp;VAR:V=10.8","69978&amp;VAR:null=.html"}</definedName>
    <definedName name="_769__FDSAUDITLINK__" localSheetId="1" hidden="1">{"fdsup://directions/FAT%20Viewer?VAR:PED=LTM&amp;VAR:AUDIT_MODE=SUMMARY&amp;VAR:PERIOD=FIXED&amp;VAR:AUDIT_ID=00000117&amp;VAR:DATE=20061220&amp;action=UPDATE&amp;creator=factset&amp;DOC_NAME=FAT:FMA_audit_SUMMARY.fat&amp;DISPLAY_STRING=Display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EBITDA&amp;VAR:CHGPERIOD=NA&amp;VAR:FQLFORMULA=FMA_EVAL_EBITDA&amp;VAR:CURRENCY=NA&amp;VAR:P=NA&amp;VAR:V=10.9","10637&amp;VAR:null=.html"}</definedName>
    <definedName name="_769__FDSAUDITLINK__" hidden="1">{"fdsup://directions/FAT%20Viewer?VAR:PED=LTM&amp;VAR:AUDIT_MODE=SUMMARY&amp;VAR:PERIOD=FIXED&amp;VAR:AUDIT_ID=00000117&amp;VAR:DATE=20061220&amp;action=UPDATE&amp;creator=factset&amp;DOC_NAME=FAT:FMA_audit_SUMMARY.fat&amp;DISPLAY_STRING=Display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EBITDA&amp;VAR:CHGPERIOD=NA&amp;VAR:FQLFORMULA=FMA_EVAL_EBITDA&amp;VAR:CURRENCY=NA&amp;VAR:P=NA&amp;VAR:V=10.9","10637&amp;VAR:null=.html"}</definedName>
    <definedName name="_77__FDSAUDITLINK__" localSheetId="1" hidden="1">{"fdsup://directions/FAT Viewer?action=UPDATE&amp;creator=factset&amp;DYN_ARGS=TRUE&amp;DOC_NAME=FAT:FQL_AUDITING_CLIENT_TEMPLATE.FAT&amp;display_string=Audit&amp;VAR:KEY=FYHMTODQJM&amp;VAR:QUERY=RkZfREVCVChBTk4sMTIvMjYvMjAwOSk=&amp;WINDOW=FIRST_POPUP&amp;HEIGHT=450&amp;WIDTH=450&amp;START_MAXIMI","ZED=FALSE&amp;VAR:CALENDAR=US&amp;VAR:SYMBOL=OMC&amp;VAR:INDEX=0"}</definedName>
    <definedName name="_77__FDSAUDITLINK__" hidden="1">{"fdsup://directions/FAT Viewer?action=UPDATE&amp;creator=factset&amp;DYN_ARGS=TRUE&amp;DOC_NAME=FAT:FQL_AUDITING_CLIENT_TEMPLATE.FAT&amp;display_string=Audit&amp;VAR:KEY=FYHMTODQJM&amp;VAR:QUERY=RkZfREVCVChBTk4sMTIvMjYvMjAwOSk=&amp;WINDOW=FIRST_POPUP&amp;HEIGHT=450&amp;WIDTH=450&amp;START_MAXIMI","ZED=FALSE&amp;VAR:CALENDAR=US&amp;VAR:SYMBOL=OMC&amp;VAR:INDEX=0"}</definedName>
    <definedName name="_770__FDSAUDITLINK__" localSheetId="1" hidden="1">{"fdsup://directions/FAT%20Viewer?VAR:PED=LTM&amp;VAR:AUDIT_MODE=SUMMARY&amp;VAR:PERIOD=FIXED&amp;VAR:AUDIT_ID=00000117&amp;VAR:DATE=20061219&amp;action=UPDATE&amp;creator=factset&amp;DOC_NAME=FAT:FMA_audit_SUMMARY.fat&amp;DISPLAY_STRING=Display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EBITDA&amp;VAR:CHGPERIOD=NA&amp;VAR:FQLFORMULA=FMA_EVAL_EBITDA&amp;VAR:CURRENCY=NA&amp;VAR:P=NA&amp;VAR:V=10.9","30145&amp;VAR:null=.html"}</definedName>
    <definedName name="_770__FDSAUDITLINK__" hidden="1">{"fdsup://directions/FAT%20Viewer?VAR:PED=LTM&amp;VAR:AUDIT_MODE=SUMMARY&amp;VAR:PERIOD=FIXED&amp;VAR:AUDIT_ID=00000117&amp;VAR:DATE=20061219&amp;action=UPDATE&amp;creator=factset&amp;DOC_NAME=FAT:FMA_audit_SUMMARY.fat&amp;DISPLAY_STRING=Display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EBITDA&amp;VAR:CHGPERIOD=NA&amp;VAR:FQLFORMULA=FMA_EVAL_EBITDA&amp;VAR:CURRENCY=NA&amp;VAR:P=NA&amp;VAR:V=10.9","30145&amp;VAR:null=.html"}</definedName>
    <definedName name="_771__FDSAUDITLINK__" localSheetId="1" hidden="1">{"fdsup://directions/FAT%20Viewer?VAR:PED=LTM&amp;VAR:AUDIT_MODE=SUMMARY&amp;VAR:PERIOD=FIXED&amp;VAR:AUDIT_ID=00000117&amp;VAR:DATE=20061218&amp;action=UPDATE&amp;creator=factset&amp;DOC_NAME=FAT:FMA_audit_SUMMARY.fat&amp;DISPLAY_STRING=Display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EBITDA&amp;VAR:CHGPERIOD=NA&amp;VAR:FQLFORMULA=FMA_EVAL_EBITDA&amp;VAR:CURRENCY=NA&amp;VAR:P=NA&amp;VAR:V=10.9","11165&amp;VAR:null=.html"}</definedName>
    <definedName name="_771__FDSAUDITLINK__" hidden="1">{"fdsup://directions/FAT%20Viewer?VAR:PED=LTM&amp;VAR:AUDIT_MODE=SUMMARY&amp;VAR:PERIOD=FIXED&amp;VAR:AUDIT_ID=00000117&amp;VAR:DATE=20061218&amp;action=UPDATE&amp;creator=factset&amp;DOC_NAME=FAT:FMA_audit_SUMMARY.fat&amp;DISPLAY_STRING=Display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EBITDA&amp;VAR:CHGPERIOD=NA&amp;VAR:FQLFORMULA=FMA_EVAL_EBITDA&amp;VAR:CURRENCY=NA&amp;VAR:P=NA&amp;VAR:V=10.9","11165&amp;VAR:null=.html"}</definedName>
    <definedName name="_772__FDSAUDITLINK__" localSheetId="1" hidden="1">{"fdsup://directions/FAT%20Viewer?VAR:PED=LTM&amp;VAR:AUDIT_MODE=SUMMARY&amp;VAR:PERIOD=FIXED&amp;VAR:AUDIT_ID=00000117&amp;VAR:DATE=20061215&amp;action=UPDATE&amp;creator=factset&amp;DOC_NAME=FAT:FMA_audit_SUMMARY.fat&amp;DISPLAY_STRING=Display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EBITDA&amp;VAR:CHGPERIOD=NA&amp;VAR:FQLFORMULA=FMA_EVAL_EBITDA&amp;VAR:CURRENCY=NA&amp;VAR:P=NA&amp;VAR:V=10.9","58761&amp;VAR:null=.html"}</definedName>
    <definedName name="_772__FDSAUDITLINK__" hidden="1">{"fdsup://directions/FAT%20Viewer?VAR:PED=LTM&amp;VAR:AUDIT_MODE=SUMMARY&amp;VAR:PERIOD=FIXED&amp;VAR:AUDIT_ID=00000117&amp;VAR:DATE=20061215&amp;action=UPDATE&amp;creator=factset&amp;DOC_NAME=FAT:FMA_audit_SUMMARY.fat&amp;DISPLAY_STRING=Display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EBITDA&amp;VAR:CHGPERIOD=NA&amp;VAR:FQLFORMULA=FMA_EVAL_EBITDA&amp;VAR:CURRENCY=NA&amp;VAR:P=NA&amp;VAR:V=10.9","58761&amp;VAR:null=.html"}</definedName>
    <definedName name="_773__FDSAUDITLINK__" localSheetId="1" hidden="1">{"fdsup://directions/FAT%20Viewer?VAR:PED=LTM&amp;VAR:AUDIT_MODE=SUMMARY&amp;VAR:PERIOD=FIXED&amp;VAR:AUDIT_ID=00000117&amp;VAR:DATE=20061214&amp;action=UPDATE&amp;creator=factset&amp;DOC_NAME=FAT:FMA_audit_SUMMARY.fat&amp;DISPLAY_STRING=Display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EBITDA&amp;VAR:CHGPERIOD=NA&amp;VAR:FQLFORMULA=FMA_EVAL_EBITDA&amp;VAR:CURRENCY=NA&amp;VAR:P=NA&amp;VAR:V=10.9","55045&amp;VAR:null=.html"}</definedName>
    <definedName name="_773__FDSAUDITLINK__" hidden="1">{"fdsup://directions/FAT%20Viewer?VAR:PED=LTM&amp;VAR:AUDIT_MODE=SUMMARY&amp;VAR:PERIOD=FIXED&amp;VAR:AUDIT_ID=00000117&amp;VAR:DATE=20061214&amp;action=UPDATE&amp;creator=factset&amp;DOC_NAME=FAT:FMA_audit_SUMMARY.fat&amp;DISPLAY_STRING=Display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EBITDA&amp;VAR:CHGPERIOD=NA&amp;VAR:FQLFORMULA=FMA_EVAL_EBITDA&amp;VAR:CURRENCY=NA&amp;VAR:P=NA&amp;VAR:V=10.9","55045&amp;VAR:null=.html"}</definedName>
    <definedName name="_774__FDSAUDITLINK__" localSheetId="1" hidden="1">{"fdsup://directions/FAT%20Viewer?VAR:PED=LTM&amp;VAR:AUDIT_MODE=SUMMARY&amp;VAR:PERIOD=FIXED&amp;VAR:AUDIT_ID=00000117&amp;VAR:DATE=20061213&amp;action=UPDATE&amp;creator=factset&amp;DOC_NAME=FAT:FMA_audit_SUMMARY.fat&amp;DISPLAY_STRING=Display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EBITDA&amp;VAR:CHGPERIOD=NA&amp;VAR:FQLFORMULA=FMA_EVAL_EBITDA&amp;VAR:CURRENCY=NA&amp;VAR:P=NA&amp;VAR:V=10.9","20352&amp;VAR:null=.html"}</definedName>
    <definedName name="_774__FDSAUDITLINK__" hidden="1">{"fdsup://directions/FAT%20Viewer?VAR:PED=LTM&amp;VAR:AUDIT_MODE=SUMMARY&amp;VAR:PERIOD=FIXED&amp;VAR:AUDIT_ID=00000117&amp;VAR:DATE=20061213&amp;action=UPDATE&amp;creator=factset&amp;DOC_NAME=FAT:FMA_audit_SUMMARY.fat&amp;DISPLAY_STRING=Display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EBITDA&amp;VAR:CHGPERIOD=NA&amp;VAR:FQLFORMULA=FMA_EVAL_EBITDA&amp;VAR:CURRENCY=NA&amp;VAR:P=NA&amp;VAR:V=10.9","20352&amp;VAR:null=.html"}</definedName>
    <definedName name="_775__FDSAUDITLINK__" localSheetId="1" hidden="1">{"fdsup://directions/FAT%20Viewer?VAR:PED=LTM&amp;VAR:AUDIT_MODE=SUMMARY&amp;VAR:PERIOD=FIXED&amp;VAR:AUDIT_ID=00000117&amp;VAR:DATE=20061212&amp;action=UPDATE&amp;creator=factset&amp;DOC_NAME=FAT:FMA_audit_SUMMARY.fat&amp;DISPLAY_STRING=Display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EBITDA&amp;VAR:CHGPERIOD=NA&amp;VAR:FQLFORMULA=FMA_EVAL_EBITDA&amp;VAR:CURRENCY=NA&amp;VAR:P=NA&amp;VAR:V=10.9","13882&amp;VAR:null=.html"}</definedName>
    <definedName name="_775__FDSAUDITLINK__" hidden="1">{"fdsup://directions/FAT%20Viewer?VAR:PED=LTM&amp;VAR:AUDIT_MODE=SUMMARY&amp;VAR:PERIOD=FIXED&amp;VAR:AUDIT_ID=00000117&amp;VAR:DATE=20061212&amp;action=UPDATE&amp;creator=factset&amp;DOC_NAME=FAT:FMA_audit_SUMMARY.fat&amp;DISPLAY_STRING=Display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EBITDA&amp;VAR:CHGPERIOD=NA&amp;VAR:FQLFORMULA=FMA_EVAL_EBITDA&amp;VAR:CURRENCY=NA&amp;VAR:P=NA&amp;VAR:V=10.9","13882&amp;VAR:null=.html"}</definedName>
    <definedName name="_776__FDSAUDITLINK__" localSheetId="1" hidden="1">{"fdsup://directions/FAT%20Viewer?VAR:PED=LTM&amp;VAR:AUDIT_MODE=SUMMARY&amp;VAR:PERIOD=FIXED&amp;VAR:AUDIT_ID=00000117&amp;VAR:DATE=20061211&amp;action=UPDATE&amp;creator=factset&amp;DOC_NAME=FAT:FMA_audit_SUMMARY.fat&amp;DISPLAY_STRING=Display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EBITDA&amp;VAR:CHGPERIOD=NA&amp;VAR:FQLFORMULA=FMA_EVAL_EBITDA&amp;VAR:CURRENCY=NA&amp;VAR:P=NA&amp;VAR:V=10.9","31919&amp;VAR:null=.html"}</definedName>
    <definedName name="_776__FDSAUDITLINK__" hidden="1">{"fdsup://directions/FAT%20Viewer?VAR:PED=LTM&amp;VAR:AUDIT_MODE=SUMMARY&amp;VAR:PERIOD=FIXED&amp;VAR:AUDIT_ID=00000117&amp;VAR:DATE=20061211&amp;action=UPDATE&amp;creator=factset&amp;DOC_NAME=FAT:FMA_audit_SUMMARY.fat&amp;DISPLAY_STRING=Display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EBITDA&amp;VAR:CHGPERIOD=NA&amp;VAR:FQLFORMULA=FMA_EVAL_EBITDA&amp;VAR:CURRENCY=NA&amp;VAR:P=NA&amp;VAR:V=10.9","31919&amp;VAR:null=.html"}</definedName>
    <definedName name="_777__FDSAUDITLINK__" localSheetId="1" hidden="1">{"fdsup://directions/FAT%20Viewer?VAR:PED=LTM&amp;VAR:AUDIT_MODE=SUMMARY&amp;VAR:PERIOD=FIXED&amp;VAR:AUDIT_ID=00000117&amp;VAR:DATE=20061208&amp;action=UPDATE&amp;creator=factset&amp;DOC_NAME=FAT:FMA_audit_SUMMARY.fat&amp;DISPLAY_STRING=Display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EBITDA&amp;VAR:CHGPERIOD=NA&amp;VAR:FQLFORMULA=FMA_EVAL_EBITDA&amp;VAR:CURRENCY=NA&amp;VAR:P=NA&amp;VAR:V=10.9","25699&amp;VAR:null=.html"}</definedName>
    <definedName name="_777__FDSAUDITLINK__" hidden="1">{"fdsup://directions/FAT%20Viewer?VAR:PED=LTM&amp;VAR:AUDIT_MODE=SUMMARY&amp;VAR:PERIOD=FIXED&amp;VAR:AUDIT_ID=00000117&amp;VAR:DATE=20061208&amp;action=UPDATE&amp;creator=factset&amp;DOC_NAME=FAT:FMA_audit_SUMMARY.fat&amp;DISPLAY_STRING=Display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EBITDA&amp;VAR:CHGPERIOD=NA&amp;VAR:FQLFORMULA=FMA_EVAL_EBITDA&amp;VAR:CURRENCY=NA&amp;VAR:P=NA&amp;VAR:V=10.9","25699&amp;VAR:null=.html"}</definedName>
    <definedName name="_778__FDSAUDITLINK__" localSheetId="1" hidden="1">{"fdsup://directions/FAT%20Viewer?VAR:PED=LTM&amp;VAR:AUDIT_MODE=SUMMARY&amp;VAR:PERIOD=FIXED&amp;VAR:AUDIT_ID=00000117&amp;VAR:DATE=20061207&amp;action=UPDATE&amp;creator=factset&amp;DOC_NAME=FAT:FMA_audit_SUMMARY.fat&amp;DISPLAY_STRING=Display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EBITDA&amp;VAR:CHGPERIOD=NA&amp;VAR:FQLFORMULA=FMA_EVAL_EBITDA&amp;VAR:CURRENCY=NA&amp;VAR:P=NA&amp;VAR:V=10.9","09080&amp;VAR:null=.html"}</definedName>
    <definedName name="_778__FDSAUDITLINK__" hidden="1">{"fdsup://directions/FAT%20Viewer?VAR:PED=LTM&amp;VAR:AUDIT_MODE=SUMMARY&amp;VAR:PERIOD=FIXED&amp;VAR:AUDIT_ID=00000117&amp;VAR:DATE=20061207&amp;action=UPDATE&amp;creator=factset&amp;DOC_NAME=FAT:FMA_audit_SUMMARY.fat&amp;DISPLAY_STRING=Display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EBITDA&amp;VAR:CHGPERIOD=NA&amp;VAR:FQLFORMULA=FMA_EVAL_EBITDA&amp;VAR:CURRENCY=NA&amp;VAR:P=NA&amp;VAR:V=10.9","09080&amp;VAR:null=.html"}</definedName>
    <definedName name="_779__FDSAUDITLINK__" localSheetId="1" hidden="1">{"fdsup://directions/FAT%20Viewer?VAR:PED=LTM&amp;VAR:AUDIT_MODE=SUMMARY&amp;VAR:PERIOD=FIXED&amp;VAR:AUDIT_ID=00000117&amp;VAR:DATE=20061206&amp;action=UPDATE&amp;creator=factset&amp;DOC_NAME=FAT:FMA_audit_SUMMARY.fat&amp;DISPLAY_STRING=Display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EBITDA&amp;VAR:CHGPERIOD=NA&amp;VAR:FQLFORMULA=FMA_EVAL_EBITDA&amp;VAR:CURRENCY=NA&amp;VAR:P=NA&amp;VAR:V=10.9","51811&amp;VAR:null=.html"}</definedName>
    <definedName name="_779__FDSAUDITLINK__" hidden="1">{"fdsup://directions/FAT%20Viewer?VAR:PED=LTM&amp;VAR:AUDIT_MODE=SUMMARY&amp;VAR:PERIOD=FIXED&amp;VAR:AUDIT_ID=00000117&amp;VAR:DATE=20061206&amp;action=UPDATE&amp;creator=factset&amp;DOC_NAME=FAT:FMA_audit_SUMMARY.fat&amp;DISPLAY_STRING=Display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EBITDA&amp;VAR:CHGPERIOD=NA&amp;VAR:FQLFORMULA=FMA_EVAL_EBITDA&amp;VAR:CURRENCY=NA&amp;VAR:P=NA&amp;VAR:V=10.9","51811&amp;VAR:null=.html"}</definedName>
    <definedName name="_78__FDSAUDITLINK__" localSheetId="1" hidden="1">{"fdsup://directions/FAT Viewer?action=UPDATE&amp;creator=factset&amp;DYN_ARGS=TRUE&amp;DOC_NAME=FAT:FQL_AUDITING_CLIENT_TEMPLATE.FAT&amp;display_string=Audit&amp;VAR:KEY=XWXOTUZQHE&amp;VAR:QUERY=RkZfREVCVChBTk4sMTIvMjYvMjAwOSk=&amp;WINDOW=FIRST_POPUP&amp;HEIGHT=450&amp;WIDTH=450&amp;START_MAXIMI","ZED=FALSE&amp;VAR:CALENDAR=US&amp;VAR:SYMBOL=IPG&amp;VAR:INDEX=0"}</definedName>
    <definedName name="_78__FDSAUDITLINK__" hidden="1">{"fdsup://directions/FAT Viewer?action=UPDATE&amp;creator=factset&amp;DYN_ARGS=TRUE&amp;DOC_NAME=FAT:FQL_AUDITING_CLIENT_TEMPLATE.FAT&amp;display_string=Audit&amp;VAR:KEY=XWXOTUZQHE&amp;VAR:QUERY=RkZfREVCVChBTk4sMTIvMjYvMjAwOSk=&amp;WINDOW=FIRST_POPUP&amp;HEIGHT=450&amp;WIDTH=450&amp;START_MAXIMI","ZED=FALSE&amp;VAR:CALENDAR=US&amp;VAR:SYMBOL=IPG&amp;VAR:INDEX=0"}</definedName>
    <definedName name="_780__FDSAUDITLINK__" localSheetId="1" hidden="1">{"fdsup://directions/FAT%20Viewer?VAR:PED=LTM&amp;VAR:AUDIT_MODE=SUMMARY&amp;VAR:PERIOD=FIXED&amp;VAR:AUDIT_ID=00000117&amp;VAR:DATE=20061205&amp;action=UPDATE&amp;creator=factset&amp;DOC_NAME=FAT:FMA_audit_SUMMARY.fat&amp;DISPLAY_STRING=Display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EBITDA&amp;VAR:CHGPERIOD=NA&amp;VAR:FQLFORMULA=FMA_EVAL_EBITDA&amp;VAR:CURRENCY=NA&amp;VAR:P=NA&amp;VAR:V=10.9","70107&amp;VAR:null=.html"}</definedName>
    <definedName name="_780__FDSAUDITLINK__" hidden="1">{"fdsup://directions/FAT%20Viewer?VAR:PED=LTM&amp;VAR:AUDIT_MODE=SUMMARY&amp;VAR:PERIOD=FIXED&amp;VAR:AUDIT_ID=00000117&amp;VAR:DATE=20061205&amp;action=UPDATE&amp;creator=factset&amp;DOC_NAME=FAT:FMA_audit_SUMMARY.fat&amp;DISPLAY_STRING=Display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EBITDA&amp;VAR:CHGPERIOD=NA&amp;VAR:FQLFORMULA=FMA_EVAL_EBITDA&amp;VAR:CURRENCY=NA&amp;VAR:P=NA&amp;VAR:V=10.9","70107&amp;VAR:null=.html"}</definedName>
    <definedName name="_781__FDSAUDITLINK__" localSheetId="1" hidden="1">{"fdsup://directions/FAT%20Viewer?VAR:PED=LTM&amp;VAR:AUDIT_MODE=SUMMARY&amp;VAR:PERIOD=FIXED&amp;VAR:AUDIT_ID=00000117&amp;VAR:DATE=20061204&amp;action=UPDATE&amp;creator=factset&amp;DOC_NAME=FAT:FMA_audit_SUMMARY.fat&amp;DISPLAY_STRING=Display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EBITDA&amp;VAR:CHGPERIOD=NA&amp;VAR:FQLFORMULA=FMA_EVAL_EBITDA&amp;VAR:CURRENCY=NA&amp;VAR:P=NA&amp;VAR:V=10.9","38151&amp;VAR:null=.html"}</definedName>
    <definedName name="_781__FDSAUDITLINK__" hidden="1">{"fdsup://directions/FAT%20Viewer?VAR:PED=LTM&amp;VAR:AUDIT_MODE=SUMMARY&amp;VAR:PERIOD=FIXED&amp;VAR:AUDIT_ID=00000117&amp;VAR:DATE=20061204&amp;action=UPDATE&amp;creator=factset&amp;DOC_NAME=FAT:FMA_audit_SUMMARY.fat&amp;DISPLAY_STRING=Display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EBITDA&amp;VAR:CHGPERIOD=NA&amp;VAR:FQLFORMULA=FMA_EVAL_EBITDA&amp;VAR:CURRENCY=NA&amp;VAR:P=NA&amp;VAR:V=10.9","38151&amp;VAR:null=.html"}</definedName>
    <definedName name="_782__FDSAUDITLINK__" localSheetId="1" hidden="1">{"fdsup://directions/FAT%20Viewer?VAR:PED=LTM&amp;VAR:AUDIT_MODE=SUMMARY&amp;VAR:PERIOD=FIXED&amp;VAR:AUDIT_ID=00000117&amp;VAR:DATE=20061201&amp;action=UPDATE&amp;creator=factset&amp;DOC_NAME=FAT:FMA_audit_SUMMARY.fat&amp;DISPLAY_STRING=Display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EBITDA&amp;VAR:CHGPERIOD=NA&amp;VAR:FQLFORMULA=FMA_EVAL_EBITDA&amp;VAR:CURRENCY=NA&amp;VAR:P=NA&amp;VAR:V=10.8","71102&amp;VAR:null=.html"}</definedName>
    <definedName name="_782__FDSAUDITLINK__" hidden="1">{"fdsup://directions/FAT%20Viewer?VAR:PED=LTM&amp;VAR:AUDIT_MODE=SUMMARY&amp;VAR:PERIOD=FIXED&amp;VAR:AUDIT_ID=00000117&amp;VAR:DATE=20061201&amp;action=UPDATE&amp;creator=factset&amp;DOC_NAME=FAT:FMA_audit_SUMMARY.fat&amp;DISPLAY_STRING=Display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EBITDA&amp;VAR:CHGPERIOD=NA&amp;VAR:FQLFORMULA=FMA_EVAL_EBITDA&amp;VAR:CURRENCY=NA&amp;VAR:P=NA&amp;VAR:V=10.8","71102&amp;VAR:null=.html"}</definedName>
    <definedName name="_783__FDSAUDITLINK__" localSheetId="1" hidden="1">{"fdsup://directions/FAT%20Viewer?VAR:PED=LTM&amp;VAR:AUDIT_MODE=SUMMARY&amp;VAR:PERIOD=FIXED&amp;VAR:AUDIT_ID=00000117&amp;VAR:DATE=20061130&amp;action=UPDATE&amp;creator=factset&amp;DOC_NAME=FAT:FMA_audit_SUMMARY.fat&amp;DISPLAY_STRING=Display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EBITDA&amp;VAR:CHGPERIOD=NA&amp;VAR:FQLFORMULA=FMA_EVAL_EBITDA&amp;VAR:CURRENCY=NA&amp;VAR:P=NA&amp;VAR:V=10.8","97964&amp;VAR:null=.html"}</definedName>
    <definedName name="_783__FDSAUDITLINK__" hidden="1">{"fdsup://directions/FAT%20Viewer?VAR:PED=LTM&amp;VAR:AUDIT_MODE=SUMMARY&amp;VAR:PERIOD=FIXED&amp;VAR:AUDIT_ID=00000117&amp;VAR:DATE=20061130&amp;action=UPDATE&amp;creator=factset&amp;DOC_NAME=FAT:FMA_audit_SUMMARY.fat&amp;DISPLAY_STRING=Display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EBITDA&amp;VAR:CHGPERIOD=NA&amp;VAR:FQLFORMULA=FMA_EVAL_EBITDA&amp;VAR:CURRENCY=NA&amp;VAR:P=NA&amp;VAR:V=10.8","97964&amp;VAR:null=.html"}</definedName>
    <definedName name="_784__FDSAUDITLINK__" localSheetId="1" hidden="1">{"fdsup://directions/FAT%20Viewer?VAR:PED=LTM&amp;VAR:AUDIT_MODE=SUMMARY&amp;VAR:PERIOD=FIXED&amp;VAR:AUDIT_ID=00000117&amp;VAR:DATE=20061129&amp;action=UPDATE&amp;creator=factset&amp;DOC_NAME=FAT:FMA_audit_SUMMARY.fat&amp;DISPLAY_STRING=Display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EBITDA&amp;VAR:CHGPERIOD=NA&amp;VAR:FQLFORMULA=FMA_EVAL_EBITDA&amp;VAR:CURRENCY=NA&amp;VAR:P=NA&amp;VAR:V=10.8","87780&amp;VAR:null=.html"}</definedName>
    <definedName name="_784__FDSAUDITLINK__" hidden="1">{"fdsup://directions/FAT%20Viewer?VAR:PED=LTM&amp;VAR:AUDIT_MODE=SUMMARY&amp;VAR:PERIOD=FIXED&amp;VAR:AUDIT_ID=00000117&amp;VAR:DATE=20061129&amp;action=UPDATE&amp;creator=factset&amp;DOC_NAME=FAT:FMA_audit_SUMMARY.fat&amp;DISPLAY_STRING=Display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EBITDA&amp;VAR:CHGPERIOD=NA&amp;VAR:FQLFORMULA=FMA_EVAL_EBITDA&amp;VAR:CURRENCY=NA&amp;VAR:P=NA&amp;VAR:V=10.8","87780&amp;VAR:null=.html"}</definedName>
    <definedName name="_785__FDSAUDITLINK__" localSheetId="1" hidden="1">{"fdsup://directions/FAT%20Viewer?VAR:PED=LTM&amp;VAR:AUDIT_MODE=SUMMARY&amp;VAR:PERIOD=FIXED&amp;VAR:AUDIT_ID=00000117&amp;VAR:DATE=20061128&amp;action=UPDATE&amp;creator=factset&amp;DOC_NAME=FAT:FMA_audit_SUMMARY.fat&amp;DISPLAY_STRING=Display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EBITDA&amp;VAR:CHGPERIOD=NA&amp;VAR:FQLFORMULA=FMA_EVAL_EBITDA&amp;VAR:CURRENCY=NA&amp;VAR:P=NA&amp;VAR:V=10.8","04636&amp;VAR:null=.html"}</definedName>
    <definedName name="_785__FDSAUDITLINK__" hidden="1">{"fdsup://directions/FAT%20Viewer?VAR:PED=LTM&amp;VAR:AUDIT_MODE=SUMMARY&amp;VAR:PERIOD=FIXED&amp;VAR:AUDIT_ID=00000117&amp;VAR:DATE=20061128&amp;action=UPDATE&amp;creator=factset&amp;DOC_NAME=FAT:FMA_audit_SUMMARY.fat&amp;DISPLAY_STRING=Display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EBITDA&amp;VAR:CHGPERIOD=NA&amp;VAR:FQLFORMULA=FMA_EVAL_EBITDA&amp;VAR:CURRENCY=NA&amp;VAR:P=NA&amp;VAR:V=10.8","04636&amp;VAR:null=.html"}</definedName>
    <definedName name="_786__FDSAUDITLINK__" localSheetId="1" hidden="1">{"fdsup://directions/FAT%20Viewer?VAR:PED=LTM&amp;VAR:AUDIT_MODE=SUMMARY&amp;VAR:PERIOD=FIXED&amp;VAR:AUDIT_ID=00000117&amp;VAR:DATE=20061127&amp;action=UPDATE&amp;creator=factset&amp;DOC_NAME=FAT:FMA_audit_SUMMARY.fat&amp;DISPLAY_STRING=Display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EBITDA&amp;VAR:CHGPERIOD=NA&amp;VAR:FQLFORMULA=FMA_EVAL_EBITDA&amp;VAR:CURRENCY=NA&amp;VAR:P=NA&amp;VAR:V=10.7","72261&amp;VAR:null=.html"}</definedName>
    <definedName name="_786__FDSAUDITLINK__" hidden="1">{"fdsup://directions/FAT%20Viewer?VAR:PED=LTM&amp;VAR:AUDIT_MODE=SUMMARY&amp;VAR:PERIOD=FIXED&amp;VAR:AUDIT_ID=00000117&amp;VAR:DATE=20061127&amp;action=UPDATE&amp;creator=factset&amp;DOC_NAME=FAT:FMA_audit_SUMMARY.fat&amp;DISPLAY_STRING=Display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EBITDA&amp;VAR:CHGPERIOD=NA&amp;VAR:FQLFORMULA=FMA_EVAL_EBITDA&amp;VAR:CURRENCY=NA&amp;VAR:P=NA&amp;VAR:V=10.7","72261&amp;VAR:null=.html"}</definedName>
    <definedName name="_787__FDSAUDITLINK__" localSheetId="1" hidden="1">{"fdsup://directions/FAT%20Viewer?VAR:PED=LTM&amp;VAR:AUDIT_MODE=SUMMARY&amp;VAR:PERIOD=FIXED&amp;VAR:AUDIT_ID=00000117&amp;VAR:DATE=20061124&amp;action=UPDATE&amp;creator=factset&amp;DOC_NAME=FAT:FMA_audit_SUMMARY.fat&amp;DISPLAY_STRING=Display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EBITDA&amp;VAR:CHGPERIOD=NA&amp;VAR:FQLFORMULA=FMA_EVAL_EBITDA&amp;VAR:CURRENCY=NA&amp;VAR:P=NA&amp;VAR:V=10.8","97792&amp;VAR:null=.html"}</definedName>
    <definedName name="_787__FDSAUDITLINK__" hidden="1">{"fdsup://directions/FAT%20Viewer?VAR:PED=LTM&amp;VAR:AUDIT_MODE=SUMMARY&amp;VAR:PERIOD=FIXED&amp;VAR:AUDIT_ID=00000117&amp;VAR:DATE=20061124&amp;action=UPDATE&amp;creator=factset&amp;DOC_NAME=FAT:FMA_audit_SUMMARY.fat&amp;DISPLAY_STRING=Display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EBITDA&amp;VAR:CHGPERIOD=NA&amp;VAR:FQLFORMULA=FMA_EVAL_EBITDA&amp;VAR:CURRENCY=NA&amp;VAR:P=NA&amp;VAR:V=10.8","97792&amp;VAR:null=.html"}</definedName>
    <definedName name="_788__FDSAUDITLINK__" localSheetId="1" hidden="1">{"fdsup://directions/FAT%20Viewer?VAR:PED=LTM&amp;VAR:AUDIT_MODE=SUMMARY&amp;VAR:PERIOD=FIXED&amp;VAR:AUDIT_ID=00000117&amp;VAR:DATE=20061122&amp;action=UPDATE&amp;creator=factset&amp;DOC_NAME=FAT:FMA_audit_SUMMARY.fat&amp;DISPLAY_STRING=Display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EBITDA&amp;VAR:CHGPERIOD=NA&amp;VAR:FQLFORMULA=FMA_EVAL_EBITDA&amp;VAR:CURRENCY=NA&amp;VAR:P=NA&amp;VAR:V=10.9","27568&amp;VAR:null=.html"}</definedName>
    <definedName name="_788__FDSAUDITLINK__" hidden="1">{"fdsup://directions/FAT%20Viewer?VAR:PED=LTM&amp;VAR:AUDIT_MODE=SUMMARY&amp;VAR:PERIOD=FIXED&amp;VAR:AUDIT_ID=00000117&amp;VAR:DATE=20061122&amp;action=UPDATE&amp;creator=factset&amp;DOC_NAME=FAT:FMA_audit_SUMMARY.fat&amp;DISPLAY_STRING=Display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EBITDA&amp;VAR:CHGPERIOD=NA&amp;VAR:FQLFORMULA=FMA_EVAL_EBITDA&amp;VAR:CURRENCY=NA&amp;VAR:P=NA&amp;VAR:V=10.9","27568&amp;VAR:null=.html"}</definedName>
    <definedName name="_789__FDSAUDITLINK__" localSheetId="1" hidden="1">{"fdsup://directions/FAT%20Viewer?VAR:PED=LTM&amp;VAR:AUDIT_MODE=SUMMARY&amp;VAR:PERIOD=FIXED&amp;VAR:AUDIT_ID=00000117&amp;VAR:DATE=20061121&amp;action=UPDATE&amp;creator=factset&amp;DOC_NAME=FAT:FMA_audit_SUMMARY.fat&amp;DISPLAY_STRING=Display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EBITDA&amp;VAR:CHGPERIOD=NA&amp;VAR:FQLFORMULA=FMA_EVAL_EBITDA&amp;VAR:CURRENCY=NA&amp;VAR:P=NA&amp;VAR:V=10.8","97443&amp;VAR:null=.html"}</definedName>
    <definedName name="_789__FDSAUDITLINK__" hidden="1">{"fdsup://directions/FAT%20Viewer?VAR:PED=LTM&amp;VAR:AUDIT_MODE=SUMMARY&amp;VAR:PERIOD=FIXED&amp;VAR:AUDIT_ID=00000117&amp;VAR:DATE=20061121&amp;action=UPDATE&amp;creator=factset&amp;DOC_NAME=FAT:FMA_audit_SUMMARY.fat&amp;DISPLAY_STRING=Display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EBITDA&amp;VAR:CHGPERIOD=NA&amp;VAR:FQLFORMULA=FMA_EVAL_EBITDA&amp;VAR:CURRENCY=NA&amp;VAR:P=NA&amp;VAR:V=10.8","97443&amp;VAR:null=.html"}</definedName>
    <definedName name="_79__FDSAUDITLINK__" localSheetId="1" hidden="1">{"fdsup://directions/FAT Viewer?action=UPDATE&amp;creator=factset&amp;DYN_ARGS=TRUE&amp;DOC_NAME=FAT:FQL_AUDITING_CLIENT_TEMPLATE.FAT&amp;display_string=Audit&amp;VAR:KEY=XWXOTUZQHE&amp;VAR:QUERY=RkZfREVCVChBTk4sMTIvMjYvMjAwOSk=&amp;WINDOW=FIRST_POPUP&amp;HEIGHT=450&amp;WIDTH=450&amp;START_MAXIMI","ZED=FALSE&amp;VAR:CALENDAR=US&amp;VAR:SYMBOL=IPG&amp;VAR:INDEX=0"}</definedName>
    <definedName name="_79__FDSAUDITLINK__" hidden="1">{"fdsup://directions/FAT Viewer?action=UPDATE&amp;creator=factset&amp;DYN_ARGS=TRUE&amp;DOC_NAME=FAT:FQL_AUDITING_CLIENT_TEMPLATE.FAT&amp;display_string=Audit&amp;VAR:KEY=XWXOTUZQHE&amp;VAR:QUERY=RkZfREVCVChBTk4sMTIvMjYvMjAwOSk=&amp;WINDOW=FIRST_POPUP&amp;HEIGHT=450&amp;WIDTH=450&amp;START_MAXIMI","ZED=FALSE&amp;VAR:CALENDAR=US&amp;VAR:SYMBOL=IPG&amp;VAR:INDEX=0"}</definedName>
    <definedName name="_790__FDSAUDITLINK__" localSheetId="1" hidden="1">{"fdsup://directions/FAT%20Viewer?VAR:PED=LTM&amp;VAR:AUDIT_MODE=SUMMARY&amp;VAR:PERIOD=FIXED&amp;VAR:AUDIT_ID=00000117&amp;VAR:DATE=20061120&amp;action=UPDATE&amp;creator=factset&amp;DOC_NAME=FAT:FMA_audit_SUMMARY.fat&amp;DISPLAY_STRING=Display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EBITDA&amp;VAR:CHGPERIOD=NA&amp;VAR:FQLFORMULA=FMA_EVAL_EBITDA&amp;VAR:CURRENCY=NA&amp;VAR:P=NA&amp;VAR:V=10.8","65459&amp;VAR:null=.html"}</definedName>
    <definedName name="_790__FDSAUDITLINK__" hidden="1">{"fdsup://directions/FAT%20Viewer?VAR:PED=LTM&amp;VAR:AUDIT_MODE=SUMMARY&amp;VAR:PERIOD=FIXED&amp;VAR:AUDIT_ID=00000117&amp;VAR:DATE=20061120&amp;action=UPDATE&amp;creator=factset&amp;DOC_NAME=FAT:FMA_audit_SUMMARY.fat&amp;DISPLAY_STRING=Display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EBITDA&amp;VAR:CHGPERIOD=NA&amp;VAR:FQLFORMULA=FMA_EVAL_EBITDA&amp;VAR:CURRENCY=NA&amp;VAR:P=NA&amp;VAR:V=10.8","65459&amp;VAR:null=.html"}</definedName>
    <definedName name="_791__FDSAUDITLINK__" localSheetId="1" hidden="1">{"fdsup://directions/FAT%20Viewer?VAR:PED=LTM&amp;VAR:AUDIT_MODE=SUMMARY&amp;VAR:PERIOD=FIXED&amp;VAR:AUDIT_ID=00000117&amp;VAR:DATE=20061117&amp;action=UPDATE&amp;creator=factset&amp;DOC_NAME=FAT:FMA_audit_SUMMARY.fat&amp;DISPLAY_STRING=Display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EBITDA&amp;VAR:CHGPERIOD=NA&amp;VAR:FQLFORMULA=FMA_EVAL_EBITDA&amp;VAR:CURRENCY=NA&amp;VAR:P=NA&amp;VAR:V=10.8","70955&amp;VAR:null=.html"}</definedName>
    <definedName name="_791__FDSAUDITLINK__" hidden="1">{"fdsup://directions/FAT%20Viewer?VAR:PED=LTM&amp;VAR:AUDIT_MODE=SUMMARY&amp;VAR:PERIOD=FIXED&amp;VAR:AUDIT_ID=00000117&amp;VAR:DATE=20061117&amp;action=UPDATE&amp;creator=factset&amp;DOC_NAME=FAT:FMA_audit_SUMMARY.fat&amp;DISPLAY_STRING=Display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EBITDA&amp;VAR:CHGPERIOD=NA&amp;VAR:FQLFORMULA=FMA_EVAL_EBITDA&amp;VAR:CURRENCY=NA&amp;VAR:P=NA&amp;VAR:V=10.8","70955&amp;VAR:null=.html"}</definedName>
    <definedName name="_792__FDSAUDITLINK__" localSheetId="1" hidden="1">{"fdsup://directions/FAT%20Viewer?VAR:PED=LTM&amp;VAR:AUDIT_MODE=SUMMARY&amp;VAR:PERIOD=FIXED&amp;VAR:AUDIT_ID=00000117&amp;VAR:DATE=20061116&amp;action=UPDATE&amp;creator=factset&amp;DOC_NAME=FAT:FMA_audit_SUMMARY.fat&amp;DISPLAY_STRING=Display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EBITDA&amp;VAR:CHGPERIOD=NA&amp;VAR:FQLFORMULA=FMA_EVAL_EBITDA&amp;VAR:CURRENCY=NA&amp;VAR:P=NA&amp;VAR:V=10.8","55453&amp;VAR:null=.html"}</definedName>
    <definedName name="_792__FDSAUDITLINK__" hidden="1">{"fdsup://directions/FAT%20Viewer?VAR:PED=LTM&amp;VAR:AUDIT_MODE=SUMMARY&amp;VAR:PERIOD=FIXED&amp;VAR:AUDIT_ID=00000117&amp;VAR:DATE=20061116&amp;action=UPDATE&amp;creator=factset&amp;DOC_NAME=FAT:FMA_audit_SUMMARY.fat&amp;DISPLAY_STRING=Display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EBITDA&amp;VAR:CHGPERIOD=NA&amp;VAR:FQLFORMULA=FMA_EVAL_EBITDA&amp;VAR:CURRENCY=NA&amp;VAR:P=NA&amp;VAR:V=10.8","55453&amp;VAR:null=.html"}</definedName>
    <definedName name="_793__FDSAUDITLINK__" localSheetId="1" hidden="1">{"fdsup://directions/FAT%20Viewer?VAR:PED=LTM&amp;VAR:AUDIT_MODE=SUMMARY&amp;VAR:PERIOD=FIXED&amp;VAR:AUDIT_ID=00000117&amp;VAR:DATE=20061115&amp;action=UPDATE&amp;creator=factset&amp;DOC_NAME=FAT:FMA_audit_SUMMARY.fat&amp;DISPLAY_STRING=Display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EBITDA&amp;VAR:CHGPERIOD=NA&amp;VAR:FQLFORMULA=FMA_EVAL_EBITDA&amp;VAR:CURRENCY=NA&amp;VAR:P=NA&amp;VAR:V=10.8","46014&amp;VAR:null=.html"}</definedName>
    <definedName name="_793__FDSAUDITLINK__" hidden="1">{"fdsup://directions/FAT%20Viewer?VAR:PED=LTM&amp;VAR:AUDIT_MODE=SUMMARY&amp;VAR:PERIOD=FIXED&amp;VAR:AUDIT_ID=00000117&amp;VAR:DATE=20061115&amp;action=UPDATE&amp;creator=factset&amp;DOC_NAME=FAT:FMA_audit_SUMMARY.fat&amp;DISPLAY_STRING=Display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EBITDA&amp;VAR:CHGPERIOD=NA&amp;VAR:FQLFORMULA=FMA_EVAL_EBITDA&amp;VAR:CURRENCY=NA&amp;VAR:P=NA&amp;VAR:V=10.8","46014&amp;VAR:null=.html"}</definedName>
    <definedName name="_794__FDSAUDITLINK__" localSheetId="1" hidden="1">{"fdsup://directions/FAT%20Viewer?VAR:PED=LTM&amp;VAR:AUDIT_MODE=SUMMARY&amp;VAR:PERIOD=FIXED&amp;VAR:AUDIT_ID=00000117&amp;VAR:DATE=20061114&amp;action=UPDATE&amp;creator=factset&amp;DOC_NAME=FAT:FMA_audit_SUMMARY.fat&amp;DISPLAY_STRING=Display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EBITDA&amp;VAR:CHGPERIOD=NA&amp;VAR:FQLFORMULA=FMA_EVAL_EBITDA&amp;VAR:CURRENCY=NA&amp;VAR:P=NA&amp;VAR:V=10.8","16429&amp;VAR:null=.html"}</definedName>
    <definedName name="_794__FDSAUDITLINK__" hidden="1">{"fdsup://directions/FAT%20Viewer?VAR:PED=LTM&amp;VAR:AUDIT_MODE=SUMMARY&amp;VAR:PERIOD=FIXED&amp;VAR:AUDIT_ID=00000117&amp;VAR:DATE=20061114&amp;action=UPDATE&amp;creator=factset&amp;DOC_NAME=FAT:FMA_audit_SUMMARY.fat&amp;DISPLAY_STRING=Display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EBITDA&amp;VAR:CHGPERIOD=NA&amp;VAR:FQLFORMULA=FMA_EVAL_EBITDA&amp;VAR:CURRENCY=NA&amp;VAR:P=NA&amp;VAR:V=10.8","16429&amp;VAR:null=.html"}</definedName>
    <definedName name="_795__FDSAUDITLINK__" localSheetId="1" hidden="1">{"fdsup://directions/FAT%20Viewer?VAR:PED=LTM&amp;VAR:AUDIT_MODE=SUMMARY&amp;VAR:PERIOD=FIXED&amp;VAR:AUDIT_ID=00000117&amp;VAR:DATE=20061113&amp;action=UPDATE&amp;creator=factset&amp;DOC_NAME=FAT:FMA_audit_SUMMARY.fat&amp;DISPLAY_STRING=Display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EBITDA&amp;VAR:CHGPERIOD=NA&amp;VAR:FQLFORMULA=FMA_EVAL_EBITDA&amp;VAR:CURRENCY=NA&amp;VAR:P=NA&amp;VAR:V=10.7","56871&amp;VAR:null=.html"}</definedName>
    <definedName name="_795__FDSAUDITLINK__" hidden="1">{"fdsup://directions/FAT%20Viewer?VAR:PED=LTM&amp;VAR:AUDIT_MODE=SUMMARY&amp;VAR:PERIOD=FIXED&amp;VAR:AUDIT_ID=00000117&amp;VAR:DATE=20061113&amp;action=UPDATE&amp;creator=factset&amp;DOC_NAME=FAT:FMA_audit_SUMMARY.fat&amp;DISPLAY_STRING=Display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EBITDA&amp;VAR:CHGPERIOD=NA&amp;VAR:FQLFORMULA=FMA_EVAL_EBITDA&amp;VAR:CURRENCY=NA&amp;VAR:P=NA&amp;VAR:V=10.7","56871&amp;VAR:null=.html"}</definedName>
    <definedName name="_796__FDSAUDITLINK__" localSheetId="1" hidden="1">{"fdsup://directions/FAT%20Viewer?VAR:PED=LTM&amp;VAR:AUDIT_MODE=SUMMARY&amp;VAR:PERIOD=FIXED&amp;VAR:AUDIT_ID=00000117&amp;VAR:DATE=20061110&amp;action=UPDATE&amp;creator=factset&amp;DOC_NAME=FAT:FMA_audit_SUMMARY.fat&amp;DISPLAY_STRING=Display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EBITDA&amp;VAR:CHGPERIOD=NA&amp;VAR:FQLFORMULA=FMA_EVAL_EBITDA&amp;VAR:CURRENCY=NA&amp;VAR:P=NA&amp;VAR:V=10.9","88415&amp;VAR:null=.html"}</definedName>
    <definedName name="_796__FDSAUDITLINK__" hidden="1">{"fdsup://directions/FAT%20Viewer?VAR:PED=LTM&amp;VAR:AUDIT_MODE=SUMMARY&amp;VAR:PERIOD=FIXED&amp;VAR:AUDIT_ID=00000117&amp;VAR:DATE=20061110&amp;action=UPDATE&amp;creator=factset&amp;DOC_NAME=FAT:FMA_audit_SUMMARY.fat&amp;DISPLAY_STRING=Display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EBITDA&amp;VAR:CHGPERIOD=NA&amp;VAR:FQLFORMULA=FMA_EVAL_EBITDA&amp;VAR:CURRENCY=NA&amp;VAR:P=NA&amp;VAR:V=10.9","88415&amp;VAR:null=.html"}</definedName>
    <definedName name="_797__FDSAUDITLINK__" localSheetId="1" hidden="1">{"fdsup://directions/FAT%20Viewer?VAR:PED=LTM&amp;VAR:AUDIT_MODE=SUMMARY&amp;VAR:PERIOD=FIXED&amp;VAR:AUDIT_ID=00000117&amp;VAR:DATE=20061109&amp;action=UPDATE&amp;creator=factset&amp;DOC_NAME=FAT:FMA_audit_SUMMARY.fat&amp;DISPLAY_STRING=Display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EBITDA&amp;VAR:CHGPERIOD=NA&amp;VAR:FQLFORMULA=FMA_EVAL_EBITDA&amp;VAR:CURRENCY=NA&amp;VAR:P=NA&amp;VAR:V=10.9","78219&amp;VAR:null=.html"}</definedName>
    <definedName name="_797__FDSAUDITLINK__" hidden="1">{"fdsup://directions/FAT%20Viewer?VAR:PED=LTM&amp;VAR:AUDIT_MODE=SUMMARY&amp;VAR:PERIOD=FIXED&amp;VAR:AUDIT_ID=00000117&amp;VAR:DATE=20061109&amp;action=UPDATE&amp;creator=factset&amp;DOC_NAME=FAT:FMA_audit_SUMMARY.fat&amp;DISPLAY_STRING=Display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EBITDA&amp;VAR:CHGPERIOD=NA&amp;VAR:FQLFORMULA=FMA_EVAL_EBITDA&amp;VAR:CURRENCY=NA&amp;VAR:P=NA&amp;VAR:V=10.9","78219&amp;VAR:null=.html"}</definedName>
    <definedName name="_798__FDSAUDITLINK__" localSheetId="1" hidden="1">{"fdsup://directions/FAT%20Viewer?VAR:PED=LTM&amp;VAR:AUDIT_MODE=SUMMARY&amp;VAR:PERIOD=FIXED&amp;VAR:AUDIT_ID=00000117&amp;VAR:DATE=20061108&amp;action=UPDATE&amp;creator=factset&amp;DOC_NAME=FAT:FMA_audit_SUMMARY.fat&amp;DISPLAY_STRING=Display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EBITDA&amp;VAR:CHGPERIOD=NA&amp;VAR:FQLFORMULA=FMA_EVAL_EBITDA&amp;VAR:CURRENCY=NA&amp;VAR:P=NA&amp;VAR:V=11.0","19327&amp;VAR:null=.html"}</definedName>
    <definedName name="_798__FDSAUDITLINK__" hidden="1">{"fdsup://directions/FAT%20Viewer?VAR:PED=LTM&amp;VAR:AUDIT_MODE=SUMMARY&amp;VAR:PERIOD=FIXED&amp;VAR:AUDIT_ID=00000117&amp;VAR:DATE=20061108&amp;action=UPDATE&amp;creator=factset&amp;DOC_NAME=FAT:FMA_audit_SUMMARY.fat&amp;DISPLAY_STRING=Display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EBITDA&amp;VAR:CHGPERIOD=NA&amp;VAR:FQLFORMULA=FMA_EVAL_EBITDA&amp;VAR:CURRENCY=NA&amp;VAR:P=NA&amp;VAR:V=11.0","19327&amp;VAR:null=.html"}</definedName>
    <definedName name="_799__FDSAUDITLINK__" localSheetId="1" hidden="1">{"fdsup://directions/FAT%20Viewer?VAR:PED=LTM&amp;VAR:AUDIT_MODE=SUMMARY&amp;VAR:PERIOD=FIXED&amp;VAR:AUDIT_ID=00000117&amp;VAR:DATE=20061107&amp;action=UPDATE&amp;creator=factset&amp;DOC_NAME=FAT:FMA_audit_SUMMARY.fat&amp;DISPLAY_STRING=Display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EBITDA&amp;VAR:CHGPERIOD=NA&amp;VAR:FQLFORMULA=FMA_EVAL_EBITDA&amp;VAR:CURRENCY=NA&amp;VAR:P=NA&amp;VAR:V=11.0","03289&amp;VAR:null=.html"}</definedName>
    <definedName name="_799__FDSAUDITLINK__" hidden="1">{"fdsup://directions/FAT%20Viewer?VAR:PED=LTM&amp;VAR:AUDIT_MODE=SUMMARY&amp;VAR:PERIOD=FIXED&amp;VAR:AUDIT_ID=00000117&amp;VAR:DATE=20061107&amp;action=UPDATE&amp;creator=factset&amp;DOC_NAME=FAT:FMA_audit_SUMMARY.fat&amp;DISPLAY_STRING=Display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EBITDA&amp;VAR:CHGPERIOD=NA&amp;VAR:FQLFORMULA=FMA_EVAL_EBITDA&amp;VAR:CURRENCY=NA&amp;VAR:P=NA&amp;VAR:V=11.0","03289&amp;VAR:null=.html"}</definedName>
    <definedName name="_8__FDSAUDITLINK__" localSheetId="1" hidden="1">{"fdsup://directions/FAT%20Viewer?VAR:PED=LTM&amp;VAR:AUDIT_MODE=SUMMARY&amp;VAR:PERIOD=FIXED&amp;VAR:AUDIT_ID=00000117&amp;VAR:DATE=20091230&amp;action=UPDATE&amp;creator=factset&amp;DOC_NAME=FAT:FMA_audit_SUMMARY.fat&amp;DISPLAY_STRING=Display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EBITDA&amp;VAR:CHGPERIOD=NA&amp;VAR:FQLFORMULA=FMA_EVAL_EBITDA&amp;VAR:CURRENCY=NA&amp;VAR:P=NA&amp;VAR:V=12.1","92587&amp;VAR:null=.html"}</definedName>
    <definedName name="_8__FDSAUDITLINK__" hidden="1">{"fdsup://directions/FAT%20Viewer?VAR:PED=LTM&amp;VAR:AUDIT_MODE=SUMMARY&amp;VAR:PERIOD=FIXED&amp;VAR:AUDIT_ID=00000117&amp;VAR:DATE=20091230&amp;action=UPDATE&amp;creator=factset&amp;DOC_NAME=FAT:FMA_audit_SUMMARY.fat&amp;DISPLAY_STRING=Display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EBITDA&amp;VAR:CHGPERIOD=NA&amp;VAR:FQLFORMULA=FMA_EVAL_EBITDA&amp;VAR:CURRENCY=NA&amp;VAR:P=NA&amp;VAR:V=12.1","92587&amp;VAR:null=.html"}</definedName>
    <definedName name="_80__FDSAUDITLINK__" localSheetId="1" hidden="1">{"fdsup://directions/FAT Viewer?action=UPDATE&amp;creator=factset&amp;DYN_ARGS=TRUE&amp;DOC_NAME=FAT:FQL_AUDITING_CLIENT_TEMPLATE.FAT&amp;display_string=Audit&amp;VAR:KEY=LINONUNQDS&amp;VAR:QUERY=RkZfREVCVChBTk4sMTIvMjYvMjAwOSk=&amp;WINDOW=FIRST_POPUP&amp;HEIGHT=450&amp;WIDTH=450&amp;START_MAXIMI","ZED=FALSE&amp;VAR:CALENDAR=US&amp;VAR:SYMBOL=5980958&amp;VAR:INDEX=0"}</definedName>
    <definedName name="_80__FDSAUDITLINK__" hidden="1">{"fdsup://directions/FAT Viewer?action=UPDATE&amp;creator=factset&amp;DYN_ARGS=TRUE&amp;DOC_NAME=FAT:FQL_AUDITING_CLIENT_TEMPLATE.FAT&amp;display_string=Audit&amp;VAR:KEY=LINONUNQDS&amp;VAR:QUERY=RkZfREVCVChBTk4sMTIvMjYvMjAwOSk=&amp;WINDOW=FIRST_POPUP&amp;HEIGHT=450&amp;WIDTH=450&amp;START_MAXIMI","ZED=FALSE&amp;VAR:CALENDAR=US&amp;VAR:SYMBOL=5980958&amp;VAR:INDEX=0"}</definedName>
    <definedName name="_800__FDSAUDITLINK__" localSheetId="1" hidden="1">{"fdsup://directions/FAT%20Viewer?VAR:PED=LTM&amp;VAR:AUDIT_MODE=SUMMARY&amp;VAR:PERIOD=FIXED&amp;VAR:AUDIT_ID=00000117&amp;VAR:DATE=20061106&amp;action=UPDATE&amp;creator=factset&amp;DOC_NAME=FAT:FMA_audit_SUMMARY.fat&amp;DISPLAY_STRING=Display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EBITDA&amp;VAR:CHGPERIOD=NA&amp;VAR:FQLFORMULA=FMA_EVAL_EBITDA&amp;VAR:CURRENCY=NA&amp;VAR:P=NA&amp;VAR:V=10.9","88091&amp;VAR:null=.html"}</definedName>
    <definedName name="_800__FDSAUDITLINK__" hidden="1">{"fdsup://directions/FAT%20Viewer?VAR:PED=LTM&amp;VAR:AUDIT_MODE=SUMMARY&amp;VAR:PERIOD=FIXED&amp;VAR:AUDIT_ID=00000117&amp;VAR:DATE=20061106&amp;action=UPDATE&amp;creator=factset&amp;DOC_NAME=FAT:FMA_audit_SUMMARY.fat&amp;DISPLAY_STRING=Display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EBITDA&amp;VAR:CHGPERIOD=NA&amp;VAR:FQLFORMULA=FMA_EVAL_EBITDA&amp;VAR:CURRENCY=NA&amp;VAR:P=NA&amp;VAR:V=10.9","88091&amp;VAR:null=.html"}</definedName>
    <definedName name="_801__FDSAUDITLINK__" localSheetId="1" hidden="1">{"fdsup://directions/FAT%20Viewer?VAR:PED=LTM&amp;VAR:AUDIT_MODE=SUMMARY&amp;VAR:PERIOD=FIXED&amp;VAR:AUDIT_ID=00000117&amp;VAR:DATE=20061103&amp;action=UPDATE&amp;creator=factset&amp;DOC_NAME=FAT:FMA_audit_SUMMARY.fat&amp;DISPLAY_STRING=Display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EBITDA&amp;VAR:CHGPERIOD=NA&amp;VAR:FQLFORMULA=FMA_EVAL_EBITDA&amp;VAR:CURRENCY=NA&amp;VAR:P=NA&amp;VAR:V=10.8","90768&amp;VAR:null=.html"}</definedName>
    <definedName name="_801__FDSAUDITLINK__" hidden="1">{"fdsup://directions/FAT%20Viewer?VAR:PED=LTM&amp;VAR:AUDIT_MODE=SUMMARY&amp;VAR:PERIOD=FIXED&amp;VAR:AUDIT_ID=00000117&amp;VAR:DATE=20061103&amp;action=UPDATE&amp;creator=factset&amp;DOC_NAME=FAT:FMA_audit_SUMMARY.fat&amp;DISPLAY_STRING=Display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EBITDA&amp;VAR:CHGPERIOD=NA&amp;VAR:FQLFORMULA=FMA_EVAL_EBITDA&amp;VAR:CURRENCY=NA&amp;VAR:P=NA&amp;VAR:V=10.8","90768&amp;VAR:null=.html"}</definedName>
    <definedName name="_802__FDSAUDITLINK__" localSheetId="1" hidden="1">{"fdsup://directions/FAT%20Viewer?VAR:PED=LTM&amp;VAR:AUDIT_MODE=SUMMARY&amp;VAR:PERIOD=FIXED&amp;VAR:AUDIT_ID=00000117&amp;VAR:DATE=20061102&amp;action=UPDATE&amp;creator=factset&amp;DOC_NAME=FAT:FMA_audit_SUMMARY.fat&amp;DISPLAY_STRING=Display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EBITDA&amp;VAR:CHGPERIOD=NA&amp;VAR:FQLFORMULA=FMA_EVAL_EBITDA&amp;VAR:CURRENCY=NA&amp;VAR:P=NA&amp;VAR:V=10.9","06986&amp;VAR:null=.html"}</definedName>
    <definedName name="_802__FDSAUDITLINK__" hidden="1">{"fdsup://directions/FAT%20Viewer?VAR:PED=LTM&amp;VAR:AUDIT_MODE=SUMMARY&amp;VAR:PERIOD=FIXED&amp;VAR:AUDIT_ID=00000117&amp;VAR:DATE=20061102&amp;action=UPDATE&amp;creator=factset&amp;DOC_NAME=FAT:FMA_audit_SUMMARY.fat&amp;DISPLAY_STRING=Display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EBITDA&amp;VAR:CHGPERIOD=NA&amp;VAR:FQLFORMULA=FMA_EVAL_EBITDA&amp;VAR:CURRENCY=NA&amp;VAR:P=NA&amp;VAR:V=10.9","06986&amp;VAR:null=.html"}</definedName>
    <definedName name="_803__FDSAUDITLINK__" localSheetId="1" hidden="1">{"fdsup://directions/FAT%20Viewer?VAR:PED=LTM&amp;VAR:AUDIT_MODE=SUMMARY&amp;VAR:PERIOD=FIXED&amp;VAR:AUDIT_ID=00000117&amp;VAR:DATE=20061101&amp;action=UPDATE&amp;creator=factset&amp;DOC_NAME=FAT:FMA_audit_SUMMARY.fat&amp;DISPLAY_STRING=Display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EBITDA&amp;VAR:CHGPERIOD=NA&amp;VAR:FQLFORMULA=FMA_EVAL_EBITDA&amp;VAR:CURRENCY=NA&amp;VAR:P=NA&amp;VAR:V=10.9","10617&amp;VAR:null=.html"}</definedName>
    <definedName name="_803__FDSAUDITLINK__" hidden="1">{"fdsup://directions/FAT%20Viewer?VAR:PED=LTM&amp;VAR:AUDIT_MODE=SUMMARY&amp;VAR:PERIOD=FIXED&amp;VAR:AUDIT_ID=00000117&amp;VAR:DATE=20061101&amp;action=UPDATE&amp;creator=factset&amp;DOC_NAME=FAT:FMA_audit_SUMMARY.fat&amp;DISPLAY_STRING=Display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EBITDA&amp;VAR:CHGPERIOD=NA&amp;VAR:FQLFORMULA=FMA_EVAL_EBITDA&amp;VAR:CURRENCY=NA&amp;VAR:P=NA&amp;VAR:V=10.9","10617&amp;VAR:null=.html"}</definedName>
    <definedName name="_804__FDSAUDITLINK__" localSheetId="1" hidden="1">{"fdsup://directions/FAT%20Viewer?VAR:PED=LTM&amp;VAR:AUDIT_MODE=SUMMARY&amp;VAR:PERIOD=FIXED&amp;VAR:AUDIT_ID=00000117&amp;VAR:DATE=20061031&amp;action=UPDATE&amp;creator=factset&amp;DOC_NAME=FAT:FMA_audit_SUMMARY.fat&amp;DISPLAY_STRING=Display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EBITDA&amp;VAR:CHGPERIOD=NA&amp;VAR:FQLFORMULA=FMA_EVAL_EBITDA&amp;VAR:CURRENCY=NA&amp;VAR:P=NA&amp;VAR:V=10.9","75143&amp;VAR:null=.html"}</definedName>
    <definedName name="_804__FDSAUDITLINK__" hidden="1">{"fdsup://directions/FAT%20Viewer?VAR:PED=LTM&amp;VAR:AUDIT_MODE=SUMMARY&amp;VAR:PERIOD=FIXED&amp;VAR:AUDIT_ID=00000117&amp;VAR:DATE=20061031&amp;action=UPDATE&amp;creator=factset&amp;DOC_NAME=FAT:FMA_audit_SUMMARY.fat&amp;DISPLAY_STRING=Display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EBITDA&amp;VAR:CHGPERIOD=NA&amp;VAR:FQLFORMULA=FMA_EVAL_EBITDA&amp;VAR:CURRENCY=NA&amp;VAR:P=NA&amp;VAR:V=10.9","75143&amp;VAR:null=.html"}</definedName>
    <definedName name="_805__FDSAUDITLINK__" localSheetId="1" hidden="1">{"fdsup://directions/FAT%20Viewer?VAR:PED=LTM&amp;VAR:AUDIT_MODE=SUMMARY&amp;VAR:PERIOD=FIXED&amp;VAR:AUDIT_ID=00000117&amp;VAR:DATE=20061030&amp;action=UPDATE&amp;creator=factset&amp;DOC_NAME=FAT:FMA_audit_SUMMARY.fat&amp;DISPLAY_STRING=Display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EBITDA&amp;VAR:CHGPERIOD=NA&amp;VAR:FQLFORMULA=FMA_EVAL_EBITDA&amp;VAR:CURRENCY=NA&amp;VAR:P=NA&amp;VAR:V=10.9","73204&amp;VAR:null=.html"}</definedName>
    <definedName name="_805__FDSAUDITLINK__" hidden="1">{"fdsup://directions/FAT%20Viewer?VAR:PED=LTM&amp;VAR:AUDIT_MODE=SUMMARY&amp;VAR:PERIOD=FIXED&amp;VAR:AUDIT_ID=00000117&amp;VAR:DATE=20061030&amp;action=UPDATE&amp;creator=factset&amp;DOC_NAME=FAT:FMA_audit_SUMMARY.fat&amp;DISPLAY_STRING=Display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EBITDA&amp;VAR:CHGPERIOD=NA&amp;VAR:FQLFORMULA=FMA_EVAL_EBITDA&amp;VAR:CURRENCY=NA&amp;VAR:P=NA&amp;VAR:V=10.9","73204&amp;VAR:null=.html"}</definedName>
    <definedName name="_806__FDSAUDITLINK__" localSheetId="1" hidden="1">{"fdsup://directions/FAT%20Viewer?VAR:PED=LTM&amp;VAR:AUDIT_MODE=SUMMARY&amp;VAR:PERIOD=FIXED&amp;VAR:AUDIT_ID=00000117&amp;VAR:DATE=20061027&amp;action=UPDATE&amp;creator=factset&amp;DOC_NAME=FAT:FMA_audit_SUMMARY.fat&amp;DISPLAY_STRING=Display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EBITDA&amp;VAR:CHGPERIOD=NA&amp;VAR:FQLFORMULA=FMA_EVAL_EBITDA&amp;VAR:CURRENCY=NA&amp;VAR:P=NA&amp;VAR:V=10.9","73990&amp;VAR:null=.html"}</definedName>
    <definedName name="_806__FDSAUDITLINK__" hidden="1">{"fdsup://directions/FAT%20Viewer?VAR:PED=LTM&amp;VAR:AUDIT_MODE=SUMMARY&amp;VAR:PERIOD=FIXED&amp;VAR:AUDIT_ID=00000117&amp;VAR:DATE=20061027&amp;action=UPDATE&amp;creator=factset&amp;DOC_NAME=FAT:FMA_audit_SUMMARY.fat&amp;DISPLAY_STRING=Display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EBITDA&amp;VAR:CHGPERIOD=NA&amp;VAR:FQLFORMULA=FMA_EVAL_EBITDA&amp;VAR:CURRENCY=NA&amp;VAR:P=NA&amp;VAR:V=10.9","73990&amp;VAR:null=.html"}</definedName>
    <definedName name="_807__FDSAUDITLINK__" localSheetId="1" hidden="1">{"fdsup://directions/FAT%20Viewer?VAR:PED=LTM&amp;VAR:AUDIT_MODE=SUMMARY&amp;VAR:PERIOD=FIXED&amp;VAR:AUDIT_ID=00000117&amp;VAR:DATE=20061026&amp;action=UPDATE&amp;creator=factset&amp;DOC_NAME=FAT:FMA_audit_SUMMARY.fat&amp;DISPLAY_STRING=Display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EBITDA&amp;VAR:CHGPERIOD=NA&amp;VAR:FQLFORMULA=FMA_EVAL_EBITDA&amp;VAR:CURRENCY=NA&amp;VAR:P=NA&amp;VAR:V=11.0","46736&amp;VAR:null=.html"}</definedName>
    <definedName name="_807__FDSAUDITLINK__" hidden="1">{"fdsup://directions/FAT%20Viewer?VAR:PED=LTM&amp;VAR:AUDIT_MODE=SUMMARY&amp;VAR:PERIOD=FIXED&amp;VAR:AUDIT_ID=00000117&amp;VAR:DATE=20061026&amp;action=UPDATE&amp;creator=factset&amp;DOC_NAME=FAT:FMA_audit_SUMMARY.fat&amp;DISPLAY_STRING=Display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EBITDA&amp;VAR:CHGPERIOD=NA&amp;VAR:FQLFORMULA=FMA_EVAL_EBITDA&amp;VAR:CURRENCY=NA&amp;VAR:P=NA&amp;VAR:V=11.0","46736&amp;VAR:null=.html"}</definedName>
    <definedName name="_808__FDSAUDITLINK__" localSheetId="1" hidden="1">{"fdsup://directions/FAT%20Viewer?VAR:PED=LTM&amp;VAR:AUDIT_MODE=SUMMARY&amp;VAR:PERIOD=FIXED&amp;VAR:AUDIT_ID=00000117&amp;VAR:DATE=20061025&amp;action=UPDATE&amp;creator=factset&amp;DOC_NAME=FAT:FMA_audit_SUMMARY.fat&amp;DISPLAY_STRING=Display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EBITDA&amp;VAR:CHGPERIOD=NA&amp;VAR:FQLFORMULA=FMA_EVAL_EBITDA&amp;VAR:CURRENCY=NA&amp;VAR:P=NA&amp;VAR:V=11.0","02384&amp;VAR:null=.html"}</definedName>
    <definedName name="_808__FDSAUDITLINK__" hidden="1">{"fdsup://directions/FAT%20Viewer?VAR:PED=LTM&amp;VAR:AUDIT_MODE=SUMMARY&amp;VAR:PERIOD=FIXED&amp;VAR:AUDIT_ID=00000117&amp;VAR:DATE=20061025&amp;action=UPDATE&amp;creator=factset&amp;DOC_NAME=FAT:FMA_audit_SUMMARY.fat&amp;DISPLAY_STRING=Display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EBITDA&amp;VAR:CHGPERIOD=NA&amp;VAR:FQLFORMULA=FMA_EVAL_EBITDA&amp;VAR:CURRENCY=NA&amp;VAR:P=NA&amp;VAR:V=11.0","02384&amp;VAR:null=.html"}</definedName>
    <definedName name="_809__FDSAUDITLINK__" localSheetId="1" hidden="1">{"fdsup://directions/FAT%20Viewer?VAR:PED=LTM&amp;VAR:AUDIT_MODE=SUMMARY&amp;VAR:PERIOD=FIXED&amp;VAR:AUDIT_ID=00000117&amp;VAR:DATE=20061024&amp;action=UPDATE&amp;creator=factset&amp;DOC_NAME=FAT:FMA_audit_SUMMARY.fat&amp;DISPLAY_STRING=Display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EBITDA&amp;VAR:CHGPERIOD=NA&amp;VAR:FQLFORMULA=FMA_EVAL_EBITDA&amp;VAR:CURRENCY=NA&amp;VAR:P=NA&amp;VAR:V=10.9","74096&amp;VAR:null=.html"}</definedName>
    <definedName name="_809__FDSAUDITLINK__" hidden="1">{"fdsup://directions/FAT%20Viewer?VAR:PED=LTM&amp;VAR:AUDIT_MODE=SUMMARY&amp;VAR:PERIOD=FIXED&amp;VAR:AUDIT_ID=00000117&amp;VAR:DATE=20061024&amp;action=UPDATE&amp;creator=factset&amp;DOC_NAME=FAT:FMA_audit_SUMMARY.fat&amp;DISPLAY_STRING=Display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EBITDA&amp;VAR:CHGPERIOD=NA&amp;VAR:FQLFORMULA=FMA_EVAL_EBITDA&amp;VAR:CURRENCY=NA&amp;VAR:P=NA&amp;VAR:V=10.9","74096&amp;VAR:null=.html"}</definedName>
    <definedName name="_81__FDSAUDITLINK__" localSheetId="1" hidden="1">{"fdsup://directions/FAT Viewer?action=UPDATE&amp;creator=factset&amp;DYN_ARGS=TRUE&amp;DOC_NAME=FAT:FQL_AUDITING_CLIENT_TEMPLATE.FAT&amp;display_string=Audit&amp;VAR:KEY=LINONUNQDS&amp;VAR:QUERY=RkZfREVCVChBTk4sMTIvMjYvMjAwOSk=&amp;WINDOW=FIRST_POPUP&amp;HEIGHT=450&amp;WIDTH=450&amp;START_MAXIMI","ZED=FALSE&amp;VAR:CALENDAR=US&amp;VAR:SYMBOL=5980958&amp;VAR:INDEX=0"}</definedName>
    <definedName name="_81__FDSAUDITLINK__" hidden="1">{"fdsup://directions/FAT Viewer?action=UPDATE&amp;creator=factset&amp;DYN_ARGS=TRUE&amp;DOC_NAME=FAT:FQL_AUDITING_CLIENT_TEMPLATE.FAT&amp;display_string=Audit&amp;VAR:KEY=LINONUNQDS&amp;VAR:QUERY=RkZfREVCVChBTk4sMTIvMjYvMjAwOSk=&amp;WINDOW=FIRST_POPUP&amp;HEIGHT=450&amp;WIDTH=450&amp;START_MAXIMI","ZED=FALSE&amp;VAR:CALENDAR=US&amp;VAR:SYMBOL=5980958&amp;VAR:INDEX=0"}</definedName>
    <definedName name="_810__FDSAUDITLINK__" localSheetId="1" hidden="1">{"fdsup://directions/FAT%20Viewer?VAR:PED=LTM&amp;VAR:AUDIT_MODE=SUMMARY&amp;VAR:PERIOD=FIXED&amp;VAR:AUDIT_ID=00000117&amp;VAR:DATE=20061023&amp;action=UPDATE&amp;creator=factset&amp;DOC_NAME=FAT:FMA_audit_SUMMARY.fat&amp;DISPLAY_STRING=Display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EBITDA&amp;VAR:CHGPERIOD=NA&amp;VAR:FQLFORMULA=FMA_EVAL_EBITDA&amp;VAR:CURRENCY=NA&amp;VAR:P=NA&amp;VAR:V=10.9","66567&amp;VAR:null=.html"}</definedName>
    <definedName name="_810__FDSAUDITLINK__" hidden="1">{"fdsup://directions/FAT%20Viewer?VAR:PED=LTM&amp;VAR:AUDIT_MODE=SUMMARY&amp;VAR:PERIOD=FIXED&amp;VAR:AUDIT_ID=00000117&amp;VAR:DATE=20061023&amp;action=UPDATE&amp;creator=factset&amp;DOC_NAME=FAT:FMA_audit_SUMMARY.fat&amp;DISPLAY_STRING=Display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EBITDA&amp;VAR:CHGPERIOD=NA&amp;VAR:FQLFORMULA=FMA_EVAL_EBITDA&amp;VAR:CURRENCY=NA&amp;VAR:P=NA&amp;VAR:V=10.9","66567&amp;VAR:null=.html"}</definedName>
    <definedName name="_811__FDSAUDITLINK__" localSheetId="1" hidden="1">{"fdsup://directions/FAT%20Viewer?VAR:PED=LTM&amp;VAR:AUDIT_MODE=SUMMARY&amp;VAR:PERIOD=FIXED&amp;VAR:AUDIT_ID=00000117&amp;VAR:DATE=20061020&amp;action=UPDATE&amp;creator=factset&amp;DOC_NAME=FAT:FMA_audit_SUMMARY.fat&amp;DISPLAY_STRING=Display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EBITDA&amp;VAR:CHGPERIOD=NA&amp;VAR:FQLFORMULA=FMA_EVAL_EBITDA&amp;VAR:CURRENCY=NA&amp;VAR:P=NA&amp;VAR:V=10.9","07775&amp;VAR:null=.html"}</definedName>
    <definedName name="_811__FDSAUDITLINK__" hidden="1">{"fdsup://directions/FAT%20Viewer?VAR:PED=LTM&amp;VAR:AUDIT_MODE=SUMMARY&amp;VAR:PERIOD=FIXED&amp;VAR:AUDIT_ID=00000117&amp;VAR:DATE=20061020&amp;action=UPDATE&amp;creator=factset&amp;DOC_NAME=FAT:FMA_audit_SUMMARY.fat&amp;DISPLAY_STRING=Display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EBITDA&amp;VAR:CHGPERIOD=NA&amp;VAR:FQLFORMULA=FMA_EVAL_EBITDA&amp;VAR:CURRENCY=NA&amp;VAR:P=NA&amp;VAR:V=10.9","07775&amp;VAR:null=.html"}</definedName>
    <definedName name="_812__FDSAUDITLINK__" localSheetId="1" hidden="1">{"fdsup://directions/FAT%20Viewer?VAR:PED=LTM&amp;VAR:AUDIT_MODE=SUMMARY&amp;VAR:PERIOD=FIXED&amp;VAR:AUDIT_ID=00000117&amp;VAR:DATE=20061019&amp;action=UPDATE&amp;creator=factset&amp;DOC_NAME=FAT:FMA_audit_SUMMARY.fat&amp;DISPLAY_STRING=Display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EBITDA&amp;VAR:CHGPERIOD=NA&amp;VAR:FQLFORMULA=FMA_EVAL_EBITDA&amp;VAR:CURRENCY=NA&amp;VAR:P=NA&amp;VAR:V=10.8","94828&amp;VAR:null=.html"}</definedName>
    <definedName name="_812__FDSAUDITLINK__" hidden="1">{"fdsup://directions/FAT%20Viewer?VAR:PED=LTM&amp;VAR:AUDIT_MODE=SUMMARY&amp;VAR:PERIOD=FIXED&amp;VAR:AUDIT_ID=00000117&amp;VAR:DATE=20061019&amp;action=UPDATE&amp;creator=factset&amp;DOC_NAME=FAT:FMA_audit_SUMMARY.fat&amp;DISPLAY_STRING=Display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EBITDA&amp;VAR:CHGPERIOD=NA&amp;VAR:FQLFORMULA=FMA_EVAL_EBITDA&amp;VAR:CURRENCY=NA&amp;VAR:P=NA&amp;VAR:V=10.8","94828&amp;VAR:null=.html"}</definedName>
    <definedName name="_813__FDSAUDITLINK__" localSheetId="1" hidden="1">{"fdsup://directions/FAT%20Viewer?VAR:PED=LTM&amp;VAR:AUDIT_MODE=SUMMARY&amp;VAR:PERIOD=FIXED&amp;VAR:AUDIT_ID=00000117&amp;VAR:DATE=20061018&amp;action=UPDATE&amp;creator=factset&amp;DOC_NAME=FAT:FMA_audit_SUMMARY.fat&amp;DISPLAY_STRING=Display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EBITDA&amp;VAR:CHGPERIOD=NA&amp;VAR:FQLFORMULA=FMA_EVAL_EBITDA&amp;VAR:CURRENCY=NA&amp;VAR:P=NA&amp;VAR:V=10.8","79797&amp;VAR:null=.html"}</definedName>
    <definedName name="_813__FDSAUDITLINK__" hidden="1">{"fdsup://directions/FAT%20Viewer?VAR:PED=LTM&amp;VAR:AUDIT_MODE=SUMMARY&amp;VAR:PERIOD=FIXED&amp;VAR:AUDIT_ID=00000117&amp;VAR:DATE=20061018&amp;action=UPDATE&amp;creator=factset&amp;DOC_NAME=FAT:FMA_audit_SUMMARY.fat&amp;DISPLAY_STRING=Display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EBITDA&amp;VAR:CHGPERIOD=NA&amp;VAR:FQLFORMULA=FMA_EVAL_EBITDA&amp;VAR:CURRENCY=NA&amp;VAR:P=NA&amp;VAR:V=10.8","79797&amp;VAR:null=.html"}</definedName>
    <definedName name="_814__FDSAUDITLINK__" localSheetId="1" hidden="1">{"fdsup://directions/FAT%20Viewer?VAR:PED=LTM&amp;VAR:AUDIT_MODE=SUMMARY&amp;VAR:PERIOD=FIXED&amp;VAR:AUDIT_ID=00000117&amp;VAR:DATE=20061017&amp;action=UPDATE&amp;creator=factset&amp;DOC_NAME=FAT:FMA_audit_SUMMARY.fat&amp;DISPLAY_STRING=Display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EBITDA&amp;VAR:CHGPERIOD=NA&amp;VAR:FQLFORMULA=FMA_EVAL_EBITDA&amp;VAR:CURRENCY=NA&amp;VAR:P=NA&amp;VAR:V=10.8","72662&amp;VAR:null=.html"}</definedName>
    <definedName name="_814__FDSAUDITLINK__" hidden="1">{"fdsup://directions/FAT%20Viewer?VAR:PED=LTM&amp;VAR:AUDIT_MODE=SUMMARY&amp;VAR:PERIOD=FIXED&amp;VAR:AUDIT_ID=00000117&amp;VAR:DATE=20061017&amp;action=UPDATE&amp;creator=factset&amp;DOC_NAME=FAT:FMA_audit_SUMMARY.fat&amp;DISPLAY_STRING=Display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EBITDA&amp;VAR:CHGPERIOD=NA&amp;VAR:FQLFORMULA=FMA_EVAL_EBITDA&amp;VAR:CURRENCY=NA&amp;VAR:P=NA&amp;VAR:V=10.8","72662&amp;VAR:null=.html"}</definedName>
    <definedName name="_815__FDSAUDITLINK__" localSheetId="1" hidden="1">{"fdsup://directions/FAT%20Viewer?VAR:PED=LTM&amp;VAR:AUDIT_MODE=SUMMARY&amp;VAR:PERIOD=FIXED&amp;VAR:AUDIT_ID=00000117&amp;VAR:DATE=20061016&amp;action=UPDATE&amp;creator=factset&amp;DOC_NAME=FAT:FMA_audit_SUMMARY.fat&amp;DISPLAY_STRING=Display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EBITDA&amp;VAR:CHGPERIOD=NA&amp;VAR:FQLFORMULA=FMA_EVAL_EBITDA&amp;VAR:CURRENCY=NA&amp;VAR:P=NA&amp;VAR:V=10.9","11956&amp;VAR:null=.html"}</definedName>
    <definedName name="_815__FDSAUDITLINK__" hidden="1">{"fdsup://directions/FAT%20Viewer?VAR:PED=LTM&amp;VAR:AUDIT_MODE=SUMMARY&amp;VAR:PERIOD=FIXED&amp;VAR:AUDIT_ID=00000117&amp;VAR:DATE=20061016&amp;action=UPDATE&amp;creator=factset&amp;DOC_NAME=FAT:FMA_audit_SUMMARY.fat&amp;DISPLAY_STRING=Display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EBITDA&amp;VAR:CHGPERIOD=NA&amp;VAR:FQLFORMULA=FMA_EVAL_EBITDA&amp;VAR:CURRENCY=NA&amp;VAR:P=NA&amp;VAR:V=10.9","11956&amp;VAR:null=.html"}</definedName>
    <definedName name="_816__FDSAUDITLINK__" localSheetId="1" hidden="1">{"fdsup://directions/FAT%20Viewer?VAR:PED=LTM&amp;VAR:AUDIT_MODE=SUMMARY&amp;VAR:PERIOD=FIXED&amp;VAR:AUDIT_ID=00000117&amp;VAR:DATE=20061013&amp;action=UPDATE&amp;creator=factset&amp;DOC_NAME=FAT:FMA_audit_SUMMARY.fat&amp;DISPLAY_STRING=Display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EBITDA&amp;VAR:CHGPERIOD=NA&amp;VAR:FQLFORMULA=FMA_EVAL_EBITDA&amp;VAR:CURRENCY=NA&amp;VAR:P=NA&amp;VAR:V=10.6","33991&amp;VAR:null=.html"}</definedName>
    <definedName name="_816__FDSAUDITLINK__" hidden="1">{"fdsup://directions/FAT%20Viewer?VAR:PED=LTM&amp;VAR:AUDIT_MODE=SUMMARY&amp;VAR:PERIOD=FIXED&amp;VAR:AUDIT_ID=00000117&amp;VAR:DATE=20061013&amp;action=UPDATE&amp;creator=factset&amp;DOC_NAME=FAT:FMA_audit_SUMMARY.fat&amp;DISPLAY_STRING=Display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EBITDA&amp;VAR:CHGPERIOD=NA&amp;VAR:FQLFORMULA=FMA_EVAL_EBITDA&amp;VAR:CURRENCY=NA&amp;VAR:P=NA&amp;VAR:V=10.6","33991&amp;VAR:null=.html"}</definedName>
    <definedName name="_817__FDSAUDITLINK__" localSheetId="1" hidden="1">{"fdsup://directions/FAT%20Viewer?VAR:PED=LTM&amp;VAR:AUDIT_MODE=SUMMARY&amp;VAR:PERIOD=FIXED&amp;VAR:AUDIT_ID=00000117&amp;VAR:DATE=20061012&amp;action=UPDATE&amp;creator=factset&amp;DOC_NAME=FAT:FMA_audit_SUMMARY.fat&amp;DISPLAY_STRING=Display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EBITDA&amp;VAR:CHGPERIOD=NA&amp;VAR:FQLFORMULA=FMA_EVAL_EBITDA&amp;VAR:CURRENCY=NA&amp;VAR:P=NA&amp;VAR:V=10.6","43843&amp;VAR:null=.html"}</definedName>
    <definedName name="_817__FDSAUDITLINK__" hidden="1">{"fdsup://directions/FAT%20Viewer?VAR:PED=LTM&amp;VAR:AUDIT_MODE=SUMMARY&amp;VAR:PERIOD=FIXED&amp;VAR:AUDIT_ID=00000117&amp;VAR:DATE=20061012&amp;action=UPDATE&amp;creator=factset&amp;DOC_NAME=FAT:FMA_audit_SUMMARY.fat&amp;DISPLAY_STRING=Display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EBITDA&amp;VAR:CHGPERIOD=NA&amp;VAR:FQLFORMULA=FMA_EVAL_EBITDA&amp;VAR:CURRENCY=NA&amp;VAR:P=NA&amp;VAR:V=10.6","43843&amp;VAR:null=.html"}</definedName>
    <definedName name="_818__FDSAUDITLINK__" localSheetId="1" hidden="1">{"fdsup://directions/FAT%20Viewer?VAR:PED=LTM&amp;VAR:AUDIT_MODE=SUMMARY&amp;VAR:PERIOD=FIXED&amp;VAR:AUDIT_ID=00000117&amp;VAR:DATE=20061011&amp;action=UPDATE&amp;creator=factset&amp;DOC_NAME=FAT:FMA_audit_SUMMARY.fat&amp;DISPLAY_STRING=Display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EBITDA&amp;VAR:CHGPERIOD=NA&amp;VAR:FQLFORMULA=FMA_EVAL_EBITDA&amp;VAR:CURRENCY=NA&amp;VAR:P=NA&amp;VAR:V=10.5","50824&amp;VAR:null=.html"}</definedName>
    <definedName name="_818__FDSAUDITLINK__" hidden="1">{"fdsup://directions/FAT%20Viewer?VAR:PED=LTM&amp;VAR:AUDIT_MODE=SUMMARY&amp;VAR:PERIOD=FIXED&amp;VAR:AUDIT_ID=00000117&amp;VAR:DATE=20061011&amp;action=UPDATE&amp;creator=factset&amp;DOC_NAME=FAT:FMA_audit_SUMMARY.fat&amp;DISPLAY_STRING=Display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EBITDA&amp;VAR:CHGPERIOD=NA&amp;VAR:FQLFORMULA=FMA_EVAL_EBITDA&amp;VAR:CURRENCY=NA&amp;VAR:P=NA&amp;VAR:V=10.5","50824&amp;VAR:null=.html"}</definedName>
    <definedName name="_819__FDSAUDITLINK__" localSheetId="1" hidden="1">{"fdsup://directions/FAT%20Viewer?VAR:PED=LTM&amp;VAR:AUDIT_MODE=SUMMARY&amp;VAR:PERIOD=FIXED&amp;VAR:AUDIT_ID=00000117&amp;VAR:DATE=20061010&amp;action=UPDATE&amp;creator=factset&amp;DOC_NAME=FAT:FMA_audit_SUMMARY.fat&amp;DISPLAY_STRING=Display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EBITDA&amp;VAR:CHGPERIOD=NA&amp;VAR:FQLFORMULA=FMA_EVAL_EBITDA&amp;VAR:CURRENCY=NA&amp;VAR:P=NA&amp;VAR:V=10.5","79232&amp;VAR:null=.html"}</definedName>
    <definedName name="_819__FDSAUDITLINK__" hidden="1">{"fdsup://directions/FAT%20Viewer?VAR:PED=LTM&amp;VAR:AUDIT_MODE=SUMMARY&amp;VAR:PERIOD=FIXED&amp;VAR:AUDIT_ID=00000117&amp;VAR:DATE=20061010&amp;action=UPDATE&amp;creator=factset&amp;DOC_NAME=FAT:FMA_audit_SUMMARY.fat&amp;DISPLAY_STRING=Display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EBITDA&amp;VAR:CHGPERIOD=NA&amp;VAR:FQLFORMULA=FMA_EVAL_EBITDA&amp;VAR:CURRENCY=NA&amp;VAR:P=NA&amp;VAR:V=10.5","79232&amp;VAR:null=.html"}</definedName>
    <definedName name="_82__FDSAUDITLINK__" localSheetId="1" hidden="1">{"fdsup://directions/FAT Viewer?action=UPDATE&amp;creator=factset&amp;DYN_ARGS=TRUE&amp;DOC_NAME=FAT:FQL_AUDITING_CLIENT_TEMPLATE.FAT&amp;display_string=Audit&amp;VAR:KEY=TGFWTATYNC&amp;VAR:QUERY=RkZfRU5UUlBSX1ZBTF9EQUlMWSgwLCwsLCwnRElMJyk=&amp;WINDOW=FIRST_POPUP&amp;HEIGHT=450&amp;WIDTH=450&amp;","START_MAXIMIZED=FALSE&amp;VAR:CALENDAR=US&amp;VAR:SYMBOL=OMC&amp;VAR:INDEX=0"}</definedName>
    <definedName name="_82__FDSAUDITLINK__" hidden="1">{"fdsup://directions/FAT Viewer?action=UPDATE&amp;creator=factset&amp;DYN_ARGS=TRUE&amp;DOC_NAME=FAT:FQL_AUDITING_CLIENT_TEMPLATE.FAT&amp;display_string=Audit&amp;VAR:KEY=TGFWTATYNC&amp;VAR:QUERY=RkZfRU5UUlBSX1ZBTF9EQUlMWSgwLCwsLCwnRElMJyk=&amp;WINDOW=FIRST_POPUP&amp;HEIGHT=450&amp;WIDTH=450&amp;","START_MAXIMIZED=FALSE&amp;VAR:CALENDAR=US&amp;VAR:SYMBOL=OMC&amp;VAR:INDEX=0"}</definedName>
    <definedName name="_820__FDSAUDITLINK__" localSheetId="1" hidden="1">{"fdsup://directions/FAT%20Viewer?VAR:PED=LTM&amp;VAR:AUDIT_MODE=SUMMARY&amp;VAR:PERIOD=FIXED&amp;VAR:AUDIT_ID=00000117&amp;VAR:DATE=20061009&amp;action=UPDATE&amp;creator=factset&amp;DOC_NAME=FAT:FMA_audit_SUMMARY.fat&amp;DISPLAY_STRING=Display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EBITDA&amp;VAR:CHGPERIOD=NA&amp;VAR:FQLFORMULA=FMA_EVAL_EBITDA&amp;VAR:CURRENCY=NA&amp;VAR:P=NA&amp;VAR:V=10.5","56332&amp;VAR:null=.html"}</definedName>
    <definedName name="_820__FDSAUDITLINK__" hidden="1">{"fdsup://directions/FAT%20Viewer?VAR:PED=LTM&amp;VAR:AUDIT_MODE=SUMMARY&amp;VAR:PERIOD=FIXED&amp;VAR:AUDIT_ID=00000117&amp;VAR:DATE=20061009&amp;action=UPDATE&amp;creator=factset&amp;DOC_NAME=FAT:FMA_audit_SUMMARY.fat&amp;DISPLAY_STRING=Display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EBITDA&amp;VAR:CHGPERIOD=NA&amp;VAR:FQLFORMULA=FMA_EVAL_EBITDA&amp;VAR:CURRENCY=NA&amp;VAR:P=NA&amp;VAR:V=10.5","56332&amp;VAR:null=.html"}</definedName>
    <definedName name="_821__FDSAUDITLINK__" localSheetId="1" hidden="1">{"fdsup://directions/FAT%20Viewer?VAR:PED=LTM&amp;VAR:AUDIT_MODE=SUMMARY&amp;VAR:PERIOD=FIXED&amp;VAR:AUDIT_ID=00000117&amp;VAR:DATE=20061006&amp;action=UPDATE&amp;creator=factset&amp;DOC_NAME=FAT:FMA_audit_SUMMARY.fat&amp;DISPLAY_STRING=Display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EBITDA&amp;VAR:CHGPERIOD=NA&amp;VAR:FQLFORMULA=FMA_EVAL_EBITDA&amp;VAR:CURRENCY=NA&amp;VAR:P=NA&amp;VAR:V=10.5","46488&amp;VAR:null=.html"}</definedName>
    <definedName name="_821__FDSAUDITLINK__" hidden="1">{"fdsup://directions/FAT%20Viewer?VAR:PED=LTM&amp;VAR:AUDIT_MODE=SUMMARY&amp;VAR:PERIOD=FIXED&amp;VAR:AUDIT_ID=00000117&amp;VAR:DATE=20061006&amp;action=UPDATE&amp;creator=factset&amp;DOC_NAME=FAT:FMA_audit_SUMMARY.fat&amp;DISPLAY_STRING=Display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EBITDA&amp;VAR:CHGPERIOD=NA&amp;VAR:FQLFORMULA=FMA_EVAL_EBITDA&amp;VAR:CURRENCY=NA&amp;VAR:P=NA&amp;VAR:V=10.5","46488&amp;VAR:null=.html"}</definedName>
    <definedName name="_822__FDSAUDITLINK__" localSheetId="1" hidden="1">{"fdsup://directions/FAT%20Viewer?VAR:PED=LTM&amp;VAR:AUDIT_MODE=SUMMARY&amp;VAR:PERIOD=FIXED&amp;VAR:AUDIT_ID=00000117&amp;VAR:DATE=20061005&amp;action=UPDATE&amp;creator=factset&amp;DOC_NAME=FAT:FMA_audit_SUMMARY.fat&amp;DISPLAY_STRING=Display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EBITDA&amp;VAR:CHGPERIOD=NA&amp;VAR:FQLFORMULA=FMA_EVAL_EBITDA&amp;VAR:CURRENCY=NA&amp;VAR:P=NA&amp;VAR:V=10.5","67276&amp;VAR:null=.html"}</definedName>
    <definedName name="_822__FDSAUDITLINK__" hidden="1">{"fdsup://directions/FAT%20Viewer?VAR:PED=LTM&amp;VAR:AUDIT_MODE=SUMMARY&amp;VAR:PERIOD=FIXED&amp;VAR:AUDIT_ID=00000117&amp;VAR:DATE=20061005&amp;action=UPDATE&amp;creator=factset&amp;DOC_NAME=FAT:FMA_audit_SUMMARY.fat&amp;DISPLAY_STRING=Display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EBITDA&amp;VAR:CHGPERIOD=NA&amp;VAR:FQLFORMULA=FMA_EVAL_EBITDA&amp;VAR:CURRENCY=NA&amp;VAR:P=NA&amp;VAR:V=10.5","67276&amp;VAR:null=.html"}</definedName>
    <definedName name="_823__FDSAUDITLINK__" localSheetId="1" hidden="1">{"fdsup://directions/FAT%20Viewer?VAR:PED=LTM&amp;VAR:AUDIT_MODE=SUMMARY&amp;VAR:PERIOD=FIXED&amp;VAR:AUDIT_ID=00000117&amp;VAR:DATE=20061004&amp;action=UPDATE&amp;creator=factset&amp;DOC_NAME=FAT:FMA_audit_SUMMARY.fat&amp;DISPLAY_STRING=Display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EBITDA&amp;VAR:CHGPERIOD=NA&amp;VAR:FQLFORMULA=FMA_EVAL_EBITDA&amp;VAR:CURRENCY=NA&amp;VAR:P=NA&amp;VAR:V=10.5","47289&amp;VAR:null=.html"}</definedName>
    <definedName name="_823__FDSAUDITLINK__" hidden="1">{"fdsup://directions/FAT%20Viewer?VAR:PED=LTM&amp;VAR:AUDIT_MODE=SUMMARY&amp;VAR:PERIOD=FIXED&amp;VAR:AUDIT_ID=00000117&amp;VAR:DATE=20061004&amp;action=UPDATE&amp;creator=factset&amp;DOC_NAME=FAT:FMA_audit_SUMMARY.fat&amp;DISPLAY_STRING=Display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EBITDA&amp;VAR:CHGPERIOD=NA&amp;VAR:FQLFORMULA=FMA_EVAL_EBITDA&amp;VAR:CURRENCY=NA&amp;VAR:P=NA&amp;VAR:V=10.5","47289&amp;VAR:null=.html"}</definedName>
    <definedName name="_824__FDSAUDITLINK__" localSheetId="1" hidden="1">{"fdsup://directions/FAT%20Viewer?VAR:PED=LTM&amp;VAR:AUDIT_MODE=SUMMARY&amp;VAR:PERIOD=FIXED&amp;VAR:AUDIT_ID=00000117&amp;VAR:DATE=20061003&amp;action=UPDATE&amp;creator=factset&amp;DOC_NAME=FAT:FMA_audit_SUMMARY.fat&amp;DISPLAY_STRING=Display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EBITDA&amp;VAR:CHGPERIOD=NA&amp;VAR:FQLFORMULA=FMA_EVAL_EBITDA&amp;VAR:CURRENCY=NA&amp;VAR:P=NA&amp;VAR:V=10.4","41923&amp;VAR:null=.html"}</definedName>
    <definedName name="_824__FDSAUDITLINK__" hidden="1">{"fdsup://directions/FAT%20Viewer?VAR:PED=LTM&amp;VAR:AUDIT_MODE=SUMMARY&amp;VAR:PERIOD=FIXED&amp;VAR:AUDIT_ID=00000117&amp;VAR:DATE=20061003&amp;action=UPDATE&amp;creator=factset&amp;DOC_NAME=FAT:FMA_audit_SUMMARY.fat&amp;DISPLAY_STRING=Display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EBITDA&amp;VAR:CHGPERIOD=NA&amp;VAR:FQLFORMULA=FMA_EVAL_EBITDA&amp;VAR:CURRENCY=NA&amp;VAR:P=NA&amp;VAR:V=10.4","41923&amp;VAR:null=.html"}</definedName>
    <definedName name="_825__FDSAUDITLINK__" localSheetId="1" hidden="1">{"fdsup://directions/FAT%20Viewer?VAR:PED=LTM&amp;VAR:AUDIT_MODE=SUMMARY&amp;VAR:PERIOD=FIXED&amp;VAR:AUDIT_ID=00000117&amp;VAR:DATE=20061002&amp;action=UPDATE&amp;creator=factset&amp;DOC_NAME=FAT:FMA_audit_SUMMARY.fat&amp;DISPLAY_STRING=Display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EBITDA&amp;VAR:CHGPERIOD=NA&amp;VAR:FQLFORMULA=FMA_EVAL_EBITDA&amp;VAR:CURRENCY=NA&amp;VAR:P=NA&amp;VAR:V=10.4","37564&amp;VAR:null=.html"}</definedName>
    <definedName name="_825__FDSAUDITLINK__" hidden="1">{"fdsup://directions/FAT%20Viewer?VAR:PED=LTM&amp;VAR:AUDIT_MODE=SUMMARY&amp;VAR:PERIOD=FIXED&amp;VAR:AUDIT_ID=00000117&amp;VAR:DATE=20061002&amp;action=UPDATE&amp;creator=factset&amp;DOC_NAME=FAT:FMA_audit_SUMMARY.fat&amp;DISPLAY_STRING=Display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EBITDA&amp;VAR:CHGPERIOD=NA&amp;VAR:FQLFORMULA=FMA_EVAL_EBITDA&amp;VAR:CURRENCY=NA&amp;VAR:P=NA&amp;VAR:V=10.4","37564&amp;VAR:null=.html"}</definedName>
    <definedName name="_826__FDSAUDITLINK__" localSheetId="1" hidden="1">{"fdsup://directions/FAT%20Viewer?VAR:PED=LTM&amp;VAR:AUDIT_MODE=SUMMARY&amp;VAR:PERIOD=FIXED&amp;VAR:AUDIT_ID=00000117&amp;VAR:DATE=20060929&amp;action=UPDATE&amp;creator=factset&amp;DOC_NAME=FAT:FMA_audit_SUMMARY.fat&amp;DISPLAY_STRING=Display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EBITDA&amp;VAR:CHGPERIOD=NA&amp;VAR:FQLFORMULA=FMA_EVAL_EBITDA&amp;VAR:CURRENCY=NA&amp;VAR:P=NA&amp;VAR:V=10.4","72486&amp;VAR:null=.html"}</definedName>
    <definedName name="_826__FDSAUDITLINK__" hidden="1">{"fdsup://directions/FAT%20Viewer?VAR:PED=LTM&amp;VAR:AUDIT_MODE=SUMMARY&amp;VAR:PERIOD=FIXED&amp;VAR:AUDIT_ID=00000117&amp;VAR:DATE=20060929&amp;action=UPDATE&amp;creator=factset&amp;DOC_NAME=FAT:FMA_audit_SUMMARY.fat&amp;DISPLAY_STRING=Display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EBITDA&amp;VAR:CHGPERIOD=NA&amp;VAR:FQLFORMULA=FMA_EVAL_EBITDA&amp;VAR:CURRENCY=NA&amp;VAR:P=NA&amp;VAR:V=10.4","72486&amp;VAR:null=.html"}</definedName>
    <definedName name="_827__FDSAUDITLINK__" localSheetId="1" hidden="1">{"fdsup://directions/FAT%20Viewer?VAR:PED=LTM&amp;VAR:AUDIT_MODE=SUMMARY&amp;VAR:PERIOD=FIXED&amp;VAR:AUDIT_ID=00000117&amp;VAR:DATE=20060928&amp;action=UPDATE&amp;creator=factset&amp;DOC_NAME=FAT:FMA_audit_SUMMARY.fat&amp;DISPLAY_STRING=Display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EBITDA&amp;VAR:CHGPERIOD=NA&amp;VAR:FQLFORMULA=FMA_EVAL_EBITDA&amp;VAR:CURRENCY=NA&amp;VAR:P=NA&amp;VAR:V=10.4","96331&amp;VAR:null=.html"}</definedName>
    <definedName name="_827__FDSAUDITLINK__" hidden="1">{"fdsup://directions/FAT%20Viewer?VAR:PED=LTM&amp;VAR:AUDIT_MODE=SUMMARY&amp;VAR:PERIOD=FIXED&amp;VAR:AUDIT_ID=00000117&amp;VAR:DATE=20060928&amp;action=UPDATE&amp;creator=factset&amp;DOC_NAME=FAT:FMA_audit_SUMMARY.fat&amp;DISPLAY_STRING=Display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EBITDA&amp;VAR:CHGPERIOD=NA&amp;VAR:FQLFORMULA=FMA_EVAL_EBITDA&amp;VAR:CURRENCY=NA&amp;VAR:P=NA&amp;VAR:V=10.4","96331&amp;VAR:null=.html"}</definedName>
    <definedName name="_828__FDSAUDITLINK__" localSheetId="1" hidden="1">{"fdsup://directions/FAT%20Viewer?VAR:PED=LTM&amp;VAR:AUDIT_MODE=SUMMARY&amp;VAR:PERIOD=FIXED&amp;VAR:AUDIT_ID=00000117&amp;VAR:DATE=20060927&amp;action=UPDATE&amp;creator=factset&amp;DOC_NAME=FAT:FMA_audit_SUMMARY.fat&amp;DISPLAY_STRING=Display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EBITDA&amp;VAR:CHGPERIOD=NA&amp;VAR:FQLFORMULA=FMA_EVAL_EBITDA&amp;VAR:CURRENCY=NA&amp;VAR:P=NA&amp;VAR:V=10.4","83457&amp;VAR:null=.html"}</definedName>
    <definedName name="_828__FDSAUDITLINK__" hidden="1">{"fdsup://directions/FAT%20Viewer?VAR:PED=LTM&amp;VAR:AUDIT_MODE=SUMMARY&amp;VAR:PERIOD=FIXED&amp;VAR:AUDIT_ID=00000117&amp;VAR:DATE=20060927&amp;action=UPDATE&amp;creator=factset&amp;DOC_NAME=FAT:FMA_audit_SUMMARY.fat&amp;DISPLAY_STRING=Display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EBITDA&amp;VAR:CHGPERIOD=NA&amp;VAR:FQLFORMULA=FMA_EVAL_EBITDA&amp;VAR:CURRENCY=NA&amp;VAR:P=NA&amp;VAR:V=10.4","83457&amp;VAR:null=.html"}</definedName>
    <definedName name="_829__FDSAUDITLINK__" localSheetId="1" hidden="1">{"fdsup://directions/FAT%20Viewer?VAR:PED=LTM&amp;VAR:AUDIT_MODE=SUMMARY&amp;VAR:PERIOD=FIXED&amp;VAR:AUDIT_ID=00000117&amp;VAR:DATE=20060926&amp;action=UPDATE&amp;creator=factset&amp;DOC_NAME=FAT:FMA_audit_SUMMARY.fat&amp;DISPLAY_STRING=Display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EBITDA&amp;VAR:CHGPERIOD=NA&amp;VAR:FQLFORMULA=FMA_EVAL_EBITDA&amp;VAR:CURRENCY=NA&amp;VAR:P=NA&amp;VAR:V=10.4","73873&amp;VAR:null=.html"}</definedName>
    <definedName name="_829__FDSAUDITLINK__" hidden="1">{"fdsup://directions/FAT%20Viewer?VAR:PED=LTM&amp;VAR:AUDIT_MODE=SUMMARY&amp;VAR:PERIOD=FIXED&amp;VAR:AUDIT_ID=00000117&amp;VAR:DATE=20060926&amp;action=UPDATE&amp;creator=factset&amp;DOC_NAME=FAT:FMA_audit_SUMMARY.fat&amp;DISPLAY_STRING=Display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EBITDA&amp;VAR:CHGPERIOD=NA&amp;VAR:FQLFORMULA=FMA_EVAL_EBITDA&amp;VAR:CURRENCY=NA&amp;VAR:P=NA&amp;VAR:V=10.4","73873&amp;VAR:null=.html"}</definedName>
    <definedName name="_83__FDSAUDITLINK__" localSheetId="1" hidden="1">{"fdsup://directions/FAT Viewer?action=UPDATE&amp;creator=factset&amp;DYN_ARGS=TRUE&amp;DOC_NAME=FAT:FQL_AUDITING_CLIENT_TEMPLATE.FAT&amp;display_string=Audit&amp;VAR:KEY=XIZANGTKHG&amp;VAR:QUERY=RkZfRU5UUlBSX1ZBTF9EQUlMWSgwLCwsLCwnRElMJyk=&amp;WINDOW=FIRST_POPUP&amp;HEIGHT=450&amp;WIDTH=450&amp;","START_MAXIMIZED=FALSE&amp;VAR:CALENDAR=US&amp;VAR:SYMBOL=IPG&amp;VAR:INDEX=0"}</definedName>
    <definedName name="_83__FDSAUDITLINK__" hidden="1">{"fdsup://directions/FAT Viewer?action=UPDATE&amp;creator=factset&amp;DYN_ARGS=TRUE&amp;DOC_NAME=FAT:FQL_AUDITING_CLIENT_TEMPLATE.FAT&amp;display_string=Audit&amp;VAR:KEY=XIZANGTKHG&amp;VAR:QUERY=RkZfRU5UUlBSX1ZBTF9EQUlMWSgwLCwsLCwnRElMJyk=&amp;WINDOW=FIRST_POPUP&amp;HEIGHT=450&amp;WIDTH=450&amp;","START_MAXIMIZED=FALSE&amp;VAR:CALENDAR=US&amp;VAR:SYMBOL=IPG&amp;VAR:INDEX=0"}</definedName>
    <definedName name="_830__FDSAUDITLINK__" localSheetId="1" hidden="1">{"fdsup://directions/FAT%20Viewer?VAR:PED=LTM&amp;VAR:AUDIT_MODE=SUMMARY&amp;VAR:PERIOD=FIXED&amp;VAR:AUDIT_ID=00000117&amp;VAR:DATE=20060925&amp;action=UPDATE&amp;creator=factset&amp;DOC_NAME=FAT:FMA_audit_SUMMARY.fat&amp;DISPLAY_STRING=Display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EBITDA&amp;VAR:CHGPERIOD=NA&amp;VAR:FQLFORMULA=FMA_EVAL_EBITDA&amp;VAR:CURRENCY=NA&amp;VAR:P=NA&amp;VAR:V=10.4","01866&amp;VAR:null=.html"}</definedName>
    <definedName name="_830__FDSAUDITLINK__" hidden="1">{"fdsup://directions/FAT%20Viewer?VAR:PED=LTM&amp;VAR:AUDIT_MODE=SUMMARY&amp;VAR:PERIOD=FIXED&amp;VAR:AUDIT_ID=00000117&amp;VAR:DATE=20060925&amp;action=UPDATE&amp;creator=factset&amp;DOC_NAME=FAT:FMA_audit_SUMMARY.fat&amp;DISPLAY_STRING=Display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EBITDA&amp;VAR:CHGPERIOD=NA&amp;VAR:FQLFORMULA=FMA_EVAL_EBITDA&amp;VAR:CURRENCY=NA&amp;VAR:P=NA&amp;VAR:V=10.4","01866&amp;VAR:null=.html"}</definedName>
    <definedName name="_831__FDSAUDITLINK__" localSheetId="1" hidden="1">{"fdsup://directions/FAT%20Viewer?VAR:PED=LTM&amp;VAR:AUDIT_MODE=SUMMARY&amp;VAR:PERIOD=FIXED&amp;VAR:AUDIT_ID=00000117&amp;VAR:DATE=20060922&amp;action=UPDATE&amp;creator=factset&amp;DOC_NAME=FAT:FMA_audit_SUMMARY.fat&amp;DISPLAY_STRING=Display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EBITDA&amp;VAR:CHGPERIOD=NA&amp;VAR:FQLFORMULA=FMA_EVAL_EBITDA&amp;VAR:CURRENCY=NA&amp;VAR:P=NA&amp;VAR:V=10.3","27690&amp;VAR:null=.html"}</definedName>
    <definedName name="_831__FDSAUDITLINK__" hidden="1">{"fdsup://directions/FAT%20Viewer?VAR:PED=LTM&amp;VAR:AUDIT_MODE=SUMMARY&amp;VAR:PERIOD=FIXED&amp;VAR:AUDIT_ID=00000117&amp;VAR:DATE=20060922&amp;action=UPDATE&amp;creator=factset&amp;DOC_NAME=FAT:FMA_audit_SUMMARY.fat&amp;DISPLAY_STRING=Display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EBITDA&amp;VAR:CHGPERIOD=NA&amp;VAR:FQLFORMULA=FMA_EVAL_EBITDA&amp;VAR:CURRENCY=NA&amp;VAR:P=NA&amp;VAR:V=10.3","27690&amp;VAR:null=.html"}</definedName>
    <definedName name="_832__FDSAUDITLINK__" localSheetId="1" hidden="1">{"fdsup://directions/FAT%20Viewer?VAR:PED=LTM&amp;VAR:AUDIT_MODE=SUMMARY&amp;VAR:PERIOD=FIXED&amp;VAR:AUDIT_ID=00000117&amp;VAR:DATE=20060921&amp;action=UPDATE&amp;creator=factset&amp;DOC_NAME=FAT:FMA_audit_SUMMARY.fat&amp;DISPLAY_STRING=Display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EBITDA&amp;VAR:CHGPERIOD=NA&amp;VAR:FQLFORMULA=FMA_EVAL_EBITDA&amp;VAR:CURRENCY=NA&amp;VAR:P=NA&amp;VAR:V=10.3","50878&amp;VAR:null=.html"}</definedName>
    <definedName name="_832__FDSAUDITLINK__" hidden="1">{"fdsup://directions/FAT%20Viewer?VAR:PED=LTM&amp;VAR:AUDIT_MODE=SUMMARY&amp;VAR:PERIOD=FIXED&amp;VAR:AUDIT_ID=00000117&amp;VAR:DATE=20060921&amp;action=UPDATE&amp;creator=factset&amp;DOC_NAME=FAT:FMA_audit_SUMMARY.fat&amp;DISPLAY_STRING=Display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EBITDA&amp;VAR:CHGPERIOD=NA&amp;VAR:FQLFORMULA=FMA_EVAL_EBITDA&amp;VAR:CURRENCY=NA&amp;VAR:P=NA&amp;VAR:V=10.3","50878&amp;VAR:null=.html"}</definedName>
    <definedName name="_833__FDSAUDITLINK__" localSheetId="1" hidden="1">{"fdsup://directions/FAT%20Viewer?VAR:PED=LTM&amp;VAR:AUDIT_MODE=SUMMARY&amp;VAR:PERIOD=FIXED&amp;VAR:AUDIT_ID=00000117&amp;VAR:DATE=20060920&amp;action=UPDATE&amp;creator=factset&amp;DOC_NAME=FAT:FMA_audit_SUMMARY.fat&amp;DISPLAY_STRING=Display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EBITDA&amp;VAR:CHGPERIOD=NA&amp;VAR:FQLFORMULA=FMA_EVAL_EBITDA&amp;VAR:CURRENCY=NA&amp;VAR:P=NA&amp;VAR:V=10.3","92016&amp;VAR:null=.html"}</definedName>
    <definedName name="_833__FDSAUDITLINK__" hidden="1">{"fdsup://directions/FAT%20Viewer?VAR:PED=LTM&amp;VAR:AUDIT_MODE=SUMMARY&amp;VAR:PERIOD=FIXED&amp;VAR:AUDIT_ID=00000117&amp;VAR:DATE=20060920&amp;action=UPDATE&amp;creator=factset&amp;DOC_NAME=FAT:FMA_audit_SUMMARY.fat&amp;DISPLAY_STRING=Display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EBITDA&amp;VAR:CHGPERIOD=NA&amp;VAR:FQLFORMULA=FMA_EVAL_EBITDA&amp;VAR:CURRENCY=NA&amp;VAR:P=NA&amp;VAR:V=10.3","92016&amp;VAR:null=.html"}</definedName>
    <definedName name="_834__FDSAUDITLINK__" localSheetId="1" hidden="1">{"fdsup://directions/FAT%20Viewer?VAR:PED=LTM&amp;VAR:AUDIT_MODE=SUMMARY&amp;VAR:PERIOD=FIXED&amp;VAR:AUDIT_ID=00000117&amp;VAR:DATE=20060919&amp;action=UPDATE&amp;creator=factset&amp;DOC_NAME=FAT:FMA_audit_SUMMARY.fat&amp;DISPLAY_STRING=Display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EBITDA&amp;VAR:CHGPERIOD=NA&amp;VAR:FQLFORMULA=FMA_EVAL_EBITDA&amp;VAR:CURRENCY=NA&amp;VAR:P=NA&amp;VAR:V=10.3","50991&amp;VAR:null=.html"}</definedName>
    <definedName name="_834__FDSAUDITLINK__" hidden="1">{"fdsup://directions/FAT%20Viewer?VAR:PED=LTM&amp;VAR:AUDIT_MODE=SUMMARY&amp;VAR:PERIOD=FIXED&amp;VAR:AUDIT_ID=00000117&amp;VAR:DATE=20060919&amp;action=UPDATE&amp;creator=factset&amp;DOC_NAME=FAT:FMA_audit_SUMMARY.fat&amp;DISPLAY_STRING=Display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EBITDA&amp;VAR:CHGPERIOD=NA&amp;VAR:FQLFORMULA=FMA_EVAL_EBITDA&amp;VAR:CURRENCY=NA&amp;VAR:P=NA&amp;VAR:V=10.3","50991&amp;VAR:null=.html"}</definedName>
    <definedName name="_835__FDSAUDITLINK__" localSheetId="1" hidden="1">{"fdsup://directions/FAT%20Viewer?VAR:PED=LTM&amp;VAR:AUDIT_MODE=SUMMARY&amp;VAR:PERIOD=FIXED&amp;VAR:AUDIT_ID=00000117&amp;VAR:DATE=20060918&amp;action=UPDATE&amp;creator=factset&amp;DOC_NAME=FAT:FMA_audit_SUMMARY.fat&amp;DISPLAY_STRING=Display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EBITDA&amp;VAR:CHGPERIOD=NA&amp;VAR:FQLFORMULA=FMA_EVAL_EBITDA&amp;VAR:CURRENCY=NA&amp;VAR:P=NA&amp;VAR:V=10.3","75717&amp;VAR:null=.html"}</definedName>
    <definedName name="_835__FDSAUDITLINK__" hidden="1">{"fdsup://directions/FAT%20Viewer?VAR:PED=LTM&amp;VAR:AUDIT_MODE=SUMMARY&amp;VAR:PERIOD=FIXED&amp;VAR:AUDIT_ID=00000117&amp;VAR:DATE=20060918&amp;action=UPDATE&amp;creator=factset&amp;DOC_NAME=FAT:FMA_audit_SUMMARY.fat&amp;DISPLAY_STRING=Display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EBITDA&amp;VAR:CHGPERIOD=NA&amp;VAR:FQLFORMULA=FMA_EVAL_EBITDA&amp;VAR:CURRENCY=NA&amp;VAR:P=NA&amp;VAR:V=10.3","75717&amp;VAR:null=.html"}</definedName>
    <definedName name="_836__FDSAUDITLINK__" localSheetId="1" hidden="1">{"fdsup://directions/FAT%20Viewer?VAR:PED=LTM&amp;VAR:AUDIT_MODE=SUMMARY&amp;VAR:PERIOD=FIXED&amp;VAR:AUDIT_ID=00000117&amp;VAR:DATE=20060915&amp;action=UPDATE&amp;creator=factset&amp;DOC_NAME=FAT:FMA_audit_SUMMARY.fat&amp;DISPLAY_STRING=Display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EBITDA&amp;VAR:CHGPERIOD=NA&amp;VAR:FQLFORMULA=FMA_EVAL_EBITDA&amp;VAR:CURRENCY=NA&amp;VAR:P=NA&amp;VAR:V=10.3","60372&amp;VAR:null=.html"}</definedName>
    <definedName name="_836__FDSAUDITLINK__" hidden="1">{"fdsup://directions/FAT%20Viewer?VAR:PED=LTM&amp;VAR:AUDIT_MODE=SUMMARY&amp;VAR:PERIOD=FIXED&amp;VAR:AUDIT_ID=00000117&amp;VAR:DATE=20060915&amp;action=UPDATE&amp;creator=factset&amp;DOC_NAME=FAT:FMA_audit_SUMMARY.fat&amp;DISPLAY_STRING=Display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EBITDA&amp;VAR:CHGPERIOD=NA&amp;VAR:FQLFORMULA=FMA_EVAL_EBITDA&amp;VAR:CURRENCY=NA&amp;VAR:P=NA&amp;VAR:V=10.3","60372&amp;VAR:null=.html"}</definedName>
    <definedName name="_837__FDSAUDITLINK__" localSheetId="1" hidden="1">{"fdsup://directions/FAT%20Viewer?VAR:PED=LTM&amp;VAR:AUDIT_MODE=SUMMARY&amp;VAR:PERIOD=FIXED&amp;VAR:AUDIT_ID=00000117&amp;VAR:DATE=20060914&amp;action=UPDATE&amp;creator=factset&amp;DOC_NAME=FAT:FMA_audit_SUMMARY.fat&amp;DISPLAY_STRING=Display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EBITDA&amp;VAR:CHGPERIOD=NA&amp;VAR:FQLFORMULA=FMA_EVAL_EBITDA&amp;VAR:CURRENCY=NA&amp;VAR:P=NA&amp;VAR:V=10.3","40119&amp;VAR:null=.html"}</definedName>
    <definedName name="_837__FDSAUDITLINK__" hidden="1">{"fdsup://directions/FAT%20Viewer?VAR:PED=LTM&amp;VAR:AUDIT_MODE=SUMMARY&amp;VAR:PERIOD=FIXED&amp;VAR:AUDIT_ID=00000117&amp;VAR:DATE=20060914&amp;action=UPDATE&amp;creator=factset&amp;DOC_NAME=FAT:FMA_audit_SUMMARY.fat&amp;DISPLAY_STRING=Display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EBITDA&amp;VAR:CHGPERIOD=NA&amp;VAR:FQLFORMULA=FMA_EVAL_EBITDA&amp;VAR:CURRENCY=NA&amp;VAR:P=NA&amp;VAR:V=10.3","40119&amp;VAR:null=.html"}</definedName>
    <definedName name="_838__FDSAUDITLINK__" localSheetId="1" hidden="1">{"fdsup://directions/FAT%20Viewer?VAR:PED=LTM&amp;VAR:AUDIT_MODE=SUMMARY&amp;VAR:PERIOD=FIXED&amp;VAR:AUDIT_ID=00000117&amp;VAR:DATE=20060913&amp;action=UPDATE&amp;creator=factset&amp;DOC_NAME=FAT:FMA_audit_SUMMARY.fat&amp;DISPLAY_STRING=Display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EBITDA&amp;VAR:CHGPERIOD=NA&amp;VAR:FQLFORMULA=FMA_EVAL_EBITDA&amp;VAR:CURRENCY=NA&amp;VAR:P=NA&amp;VAR:V=10.3","54854&amp;VAR:null=.html"}</definedName>
    <definedName name="_838__FDSAUDITLINK__" hidden="1">{"fdsup://directions/FAT%20Viewer?VAR:PED=LTM&amp;VAR:AUDIT_MODE=SUMMARY&amp;VAR:PERIOD=FIXED&amp;VAR:AUDIT_ID=00000117&amp;VAR:DATE=20060913&amp;action=UPDATE&amp;creator=factset&amp;DOC_NAME=FAT:FMA_audit_SUMMARY.fat&amp;DISPLAY_STRING=Display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EBITDA&amp;VAR:CHGPERIOD=NA&amp;VAR:FQLFORMULA=FMA_EVAL_EBITDA&amp;VAR:CURRENCY=NA&amp;VAR:P=NA&amp;VAR:V=10.3","54854&amp;VAR:null=.html"}</definedName>
    <definedName name="_839__FDSAUDITLINK__" localSheetId="1" hidden="1">{"fdsup://directions/FAT%20Viewer?VAR:PED=LTM&amp;VAR:AUDIT_MODE=SUMMARY&amp;VAR:PERIOD=FIXED&amp;VAR:AUDIT_ID=00000117&amp;VAR:DATE=20060912&amp;action=UPDATE&amp;creator=factset&amp;DOC_NAME=FAT:FMA_audit_SUMMARY.fat&amp;DISPLAY_STRING=Display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EBITDA&amp;VAR:CHGPERIOD=NA&amp;VAR:FQLFORMULA=FMA_EVAL_EBITDA&amp;VAR:CURRENCY=NA&amp;VAR:P=NA&amp;VAR:V=10.3","48310&amp;VAR:null=.html"}</definedName>
    <definedName name="_839__FDSAUDITLINK__" hidden="1">{"fdsup://directions/FAT%20Viewer?VAR:PED=LTM&amp;VAR:AUDIT_MODE=SUMMARY&amp;VAR:PERIOD=FIXED&amp;VAR:AUDIT_ID=00000117&amp;VAR:DATE=20060912&amp;action=UPDATE&amp;creator=factset&amp;DOC_NAME=FAT:FMA_audit_SUMMARY.fat&amp;DISPLAY_STRING=Display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EBITDA&amp;VAR:CHGPERIOD=NA&amp;VAR:FQLFORMULA=FMA_EVAL_EBITDA&amp;VAR:CURRENCY=NA&amp;VAR:P=NA&amp;VAR:V=10.3","48310&amp;VAR:null=.html"}</definedName>
    <definedName name="_84__FDSAUDITLINK__" localSheetId="1" hidden="1">{"fdsup://directions/FAT Viewer?action=UPDATE&amp;creator=factset&amp;DYN_ARGS=TRUE&amp;DOC_NAME=FAT:FQL_AUDITING_CLIENT_TEMPLATE.FAT&amp;display_string=Audit&amp;VAR:KEY=RYNOLOBUDU&amp;VAR:QUERY=RkZfRU5UUlBSX1ZBTF9EQUlMWSgwLCwsLCwnRElMJyk=&amp;WINDOW=FIRST_POPUP&amp;HEIGHT=450&amp;WIDTH=450&amp;","START_MAXIMIZED=FALSE&amp;VAR:CALENDAR=US&amp;VAR:SYMBOL=5980958&amp;VAR:INDEX=0"}</definedName>
    <definedName name="_84__FDSAUDITLINK__" hidden="1">{"fdsup://directions/FAT Viewer?action=UPDATE&amp;creator=factset&amp;DYN_ARGS=TRUE&amp;DOC_NAME=FAT:FQL_AUDITING_CLIENT_TEMPLATE.FAT&amp;display_string=Audit&amp;VAR:KEY=RYNOLOBUDU&amp;VAR:QUERY=RkZfRU5UUlBSX1ZBTF9EQUlMWSgwLCwsLCwnRElMJyk=&amp;WINDOW=FIRST_POPUP&amp;HEIGHT=450&amp;WIDTH=450&amp;","START_MAXIMIZED=FALSE&amp;VAR:CALENDAR=US&amp;VAR:SYMBOL=5980958&amp;VAR:INDEX=0"}</definedName>
    <definedName name="_840__FDSAUDITLINK__" localSheetId="1" hidden="1">{"fdsup://directions/FAT%20Viewer?VAR:PED=LTM&amp;VAR:AUDIT_MODE=SUMMARY&amp;VAR:PERIOD=FIXED&amp;VAR:AUDIT_ID=00000117&amp;VAR:DATE=20060911&amp;action=UPDATE&amp;creator=factset&amp;DOC_NAME=FAT:FMA_audit_SUMMARY.fat&amp;DISPLAY_STRING=Display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EBITDA&amp;VAR:CHGPERIOD=NA&amp;VAR:FQLFORMULA=FMA_EVAL_EBITDA&amp;VAR:CURRENCY=NA&amp;VAR:P=NA&amp;VAR:V=10.2","64191&amp;VAR:null=.html"}</definedName>
    <definedName name="_840__FDSAUDITLINK__" hidden="1">{"fdsup://directions/FAT%20Viewer?VAR:PED=LTM&amp;VAR:AUDIT_MODE=SUMMARY&amp;VAR:PERIOD=FIXED&amp;VAR:AUDIT_ID=00000117&amp;VAR:DATE=20060911&amp;action=UPDATE&amp;creator=factset&amp;DOC_NAME=FAT:FMA_audit_SUMMARY.fat&amp;DISPLAY_STRING=Display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EBITDA&amp;VAR:CHGPERIOD=NA&amp;VAR:FQLFORMULA=FMA_EVAL_EBITDA&amp;VAR:CURRENCY=NA&amp;VAR:P=NA&amp;VAR:V=10.2","64191&amp;VAR:null=.html"}</definedName>
    <definedName name="_841__FDSAUDITLINK__" localSheetId="1" hidden="1">{"fdsup://directions/FAT%20Viewer?VAR:PED=LTM&amp;VAR:AUDIT_MODE=SUMMARY&amp;VAR:PERIOD=FIXED&amp;VAR:AUDIT_ID=00000117&amp;VAR:DATE=20060908&amp;action=UPDATE&amp;creator=factset&amp;DOC_NAME=FAT:FMA_audit_SUMMARY.fat&amp;DISPLAY_STRING=Display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EBITDA&amp;VAR:CHGPERIOD=NA&amp;VAR:FQLFORMULA=FMA_EVAL_EBITDA&amp;VAR:CURRENCY=NA&amp;VAR:P=NA&amp;VAR:V=10.2","65480&amp;VAR:null=.html"}</definedName>
    <definedName name="_841__FDSAUDITLINK__" hidden="1">{"fdsup://directions/FAT%20Viewer?VAR:PED=LTM&amp;VAR:AUDIT_MODE=SUMMARY&amp;VAR:PERIOD=FIXED&amp;VAR:AUDIT_ID=00000117&amp;VAR:DATE=20060908&amp;action=UPDATE&amp;creator=factset&amp;DOC_NAME=FAT:FMA_audit_SUMMARY.fat&amp;DISPLAY_STRING=Display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EBITDA&amp;VAR:CHGPERIOD=NA&amp;VAR:FQLFORMULA=FMA_EVAL_EBITDA&amp;VAR:CURRENCY=NA&amp;VAR:P=NA&amp;VAR:V=10.2","65480&amp;VAR:null=.html"}</definedName>
    <definedName name="_842__FDSAUDITLINK__" localSheetId="1" hidden="1">{"fdsup://directions/FAT%20Viewer?VAR:PED=LTM&amp;VAR:AUDIT_MODE=SUMMARY&amp;VAR:PERIOD=FIXED&amp;VAR:AUDIT_ID=00000117&amp;VAR:DATE=20060907&amp;action=UPDATE&amp;creator=factset&amp;DOC_NAME=FAT:FMA_audit_SUMMARY.fat&amp;DISPLAY_STRING=Display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EBITDA&amp;VAR:CHGPERIOD=NA&amp;VAR:FQLFORMULA=FMA_EVAL_EBITDA&amp;VAR:CURRENCY=NA&amp;VAR:P=NA&amp;VAR:V=10.2","38500&amp;VAR:null=.html"}</definedName>
    <definedName name="_842__FDSAUDITLINK__" hidden="1">{"fdsup://directions/FAT%20Viewer?VAR:PED=LTM&amp;VAR:AUDIT_MODE=SUMMARY&amp;VAR:PERIOD=FIXED&amp;VAR:AUDIT_ID=00000117&amp;VAR:DATE=20060907&amp;action=UPDATE&amp;creator=factset&amp;DOC_NAME=FAT:FMA_audit_SUMMARY.fat&amp;DISPLAY_STRING=Display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EBITDA&amp;VAR:CHGPERIOD=NA&amp;VAR:FQLFORMULA=FMA_EVAL_EBITDA&amp;VAR:CURRENCY=NA&amp;VAR:P=NA&amp;VAR:V=10.2","38500&amp;VAR:null=.html"}</definedName>
    <definedName name="_843__FDSAUDITLINK__" localSheetId="1" hidden="1">{"fdsup://directions/FAT%20Viewer?VAR:PED=LTM&amp;VAR:AUDIT_MODE=SUMMARY&amp;VAR:PERIOD=FIXED&amp;VAR:AUDIT_ID=00000117&amp;VAR:DATE=20060906&amp;action=UPDATE&amp;creator=factset&amp;DOC_NAME=FAT:FMA_audit_SUMMARY.fat&amp;DISPLAY_STRING=Display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EBITDA&amp;VAR:CHGPERIOD=NA&amp;VAR:FQLFORMULA=FMA_EVAL_EBITDA&amp;VAR:CURRENCY=NA&amp;VAR:P=NA&amp;VAR:V=10.2","75143&amp;VAR:null=.html"}</definedName>
    <definedName name="_843__FDSAUDITLINK__" hidden="1">{"fdsup://directions/FAT%20Viewer?VAR:PED=LTM&amp;VAR:AUDIT_MODE=SUMMARY&amp;VAR:PERIOD=FIXED&amp;VAR:AUDIT_ID=00000117&amp;VAR:DATE=20060906&amp;action=UPDATE&amp;creator=factset&amp;DOC_NAME=FAT:FMA_audit_SUMMARY.fat&amp;DISPLAY_STRING=Display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EBITDA&amp;VAR:CHGPERIOD=NA&amp;VAR:FQLFORMULA=FMA_EVAL_EBITDA&amp;VAR:CURRENCY=NA&amp;VAR:P=NA&amp;VAR:V=10.2","75143&amp;VAR:null=.html"}</definedName>
    <definedName name="_844__FDSAUDITLINK__" localSheetId="1" hidden="1">{"fdsup://directions/FAT%20Viewer?VAR:PED=LTM&amp;VAR:AUDIT_MODE=SUMMARY&amp;VAR:PERIOD=FIXED&amp;VAR:AUDIT_ID=00000117&amp;VAR:DATE=20060905&amp;action=UPDATE&amp;creator=factset&amp;DOC_NAME=FAT:FMA_audit_SUMMARY.fat&amp;DISPLAY_STRING=Display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EBITDA&amp;VAR:CHGPERIOD=NA&amp;VAR:FQLFORMULA=FMA_EVAL_EBITDA&amp;VAR:CURRENCY=NA&amp;VAR:P=NA&amp;VAR:V=10.3","71750&amp;VAR:null=.html"}</definedName>
    <definedName name="_844__FDSAUDITLINK__" hidden="1">{"fdsup://directions/FAT%20Viewer?VAR:PED=LTM&amp;VAR:AUDIT_MODE=SUMMARY&amp;VAR:PERIOD=FIXED&amp;VAR:AUDIT_ID=00000117&amp;VAR:DATE=20060905&amp;action=UPDATE&amp;creator=factset&amp;DOC_NAME=FAT:FMA_audit_SUMMARY.fat&amp;DISPLAY_STRING=Display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EBITDA&amp;VAR:CHGPERIOD=NA&amp;VAR:FQLFORMULA=FMA_EVAL_EBITDA&amp;VAR:CURRENCY=NA&amp;VAR:P=NA&amp;VAR:V=10.3","71750&amp;VAR:null=.html"}</definedName>
    <definedName name="_845__FDSAUDITLINK__" localSheetId="1" hidden="1">{"fdsup://directions/FAT%20Viewer?VAR:PED=LTM&amp;VAR:AUDIT_MODE=SUMMARY&amp;VAR:PERIOD=FIXED&amp;VAR:AUDIT_ID=00000117&amp;VAR:DATE=20060901&amp;action=UPDATE&amp;creator=factset&amp;DOC_NAME=FAT:FMA_audit_SUMMARY.fat&amp;DISPLAY_STRING=Display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EBITDA&amp;VAR:CHGPERIOD=NA&amp;VAR:FQLFORMULA=FMA_EVAL_EBITDA&amp;VAR:CURRENCY=NA&amp;VAR:P=NA&amp;VAR:V=10.3","51177&amp;VAR:null=.html"}</definedName>
    <definedName name="_845__FDSAUDITLINK__" hidden="1">{"fdsup://directions/FAT%20Viewer?VAR:PED=LTM&amp;VAR:AUDIT_MODE=SUMMARY&amp;VAR:PERIOD=FIXED&amp;VAR:AUDIT_ID=00000117&amp;VAR:DATE=20060901&amp;action=UPDATE&amp;creator=factset&amp;DOC_NAME=FAT:FMA_audit_SUMMARY.fat&amp;DISPLAY_STRING=Display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EBITDA&amp;VAR:CHGPERIOD=NA&amp;VAR:FQLFORMULA=FMA_EVAL_EBITDA&amp;VAR:CURRENCY=NA&amp;VAR:P=NA&amp;VAR:V=10.3","51177&amp;VAR:null=.html"}</definedName>
    <definedName name="_846__FDSAUDITLINK__" localSheetId="1" hidden="1">{"fdsup://directions/FAT%20Viewer?VAR:PED=LTM&amp;VAR:AUDIT_MODE=SUMMARY&amp;VAR:PERIOD=FIXED&amp;VAR:AUDIT_ID=00000117&amp;VAR:DATE=20060831&amp;action=UPDATE&amp;creator=factset&amp;DOC_NAME=FAT:FMA_audit_SUMMARY.fat&amp;DISPLAY_STRING=Display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EBITDA&amp;VAR:CHGPERIOD=NA&amp;VAR:FQLFORMULA=FMA_EVAL_EBITDA&amp;VAR:CURRENCY=NA&amp;VAR:P=NA&amp;VAR:V=10.2","99287&amp;VAR:null=.html"}</definedName>
    <definedName name="_846__FDSAUDITLINK__" hidden="1">{"fdsup://directions/FAT%20Viewer?VAR:PED=LTM&amp;VAR:AUDIT_MODE=SUMMARY&amp;VAR:PERIOD=FIXED&amp;VAR:AUDIT_ID=00000117&amp;VAR:DATE=20060831&amp;action=UPDATE&amp;creator=factset&amp;DOC_NAME=FAT:FMA_audit_SUMMARY.fat&amp;DISPLAY_STRING=Display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EBITDA&amp;VAR:CHGPERIOD=NA&amp;VAR:FQLFORMULA=FMA_EVAL_EBITDA&amp;VAR:CURRENCY=NA&amp;VAR:P=NA&amp;VAR:V=10.2","99287&amp;VAR:null=.html"}</definedName>
    <definedName name="_847__FDSAUDITLINK__" localSheetId="1" hidden="1">{"fdsup://directions/FAT%20Viewer?VAR:PED=LTM&amp;VAR:AUDIT_MODE=SUMMARY&amp;VAR:PERIOD=FIXED&amp;VAR:AUDIT_ID=00000117&amp;VAR:DATE=20060830&amp;action=UPDATE&amp;creator=factset&amp;DOC_NAME=FAT:FMA_audit_SUMMARY.fat&amp;DISPLAY_STRING=Display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EBITDA&amp;VAR:CHGPERIOD=NA&amp;VAR:FQLFORMULA=FMA_EVAL_EBITDA&amp;VAR:CURRENCY=NA&amp;VAR:P=NA&amp;VAR:V=10.2","99198&amp;VAR:null=.html"}</definedName>
    <definedName name="_847__FDSAUDITLINK__" hidden="1">{"fdsup://directions/FAT%20Viewer?VAR:PED=LTM&amp;VAR:AUDIT_MODE=SUMMARY&amp;VAR:PERIOD=FIXED&amp;VAR:AUDIT_ID=00000117&amp;VAR:DATE=20060830&amp;action=UPDATE&amp;creator=factset&amp;DOC_NAME=FAT:FMA_audit_SUMMARY.fat&amp;DISPLAY_STRING=Display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EBITDA&amp;VAR:CHGPERIOD=NA&amp;VAR:FQLFORMULA=FMA_EVAL_EBITDA&amp;VAR:CURRENCY=NA&amp;VAR:P=NA&amp;VAR:V=10.2","99198&amp;VAR:null=.html"}</definedName>
    <definedName name="_848__FDSAUDITLINK__" localSheetId="1" hidden="1">{"fdsup://directions/FAT%20Viewer?VAR:PED=LTM&amp;VAR:AUDIT_MODE=SUMMARY&amp;VAR:PERIOD=FIXED&amp;VAR:AUDIT_ID=00000117&amp;VAR:DATE=20060829&amp;action=UPDATE&amp;creator=factset&amp;DOC_NAME=FAT:FMA_audit_SUMMARY.fat&amp;DISPLAY_STRING=Display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EBITDA&amp;VAR:CHGPERIOD=NA&amp;VAR:FQLFORMULA=FMA_EVAL_EBITDA&amp;VAR:CURRENCY=NA&amp;VAR:P=NA&amp;VAR:V=10.2","99141&amp;VAR:null=.html"}</definedName>
    <definedName name="_848__FDSAUDITLINK__" hidden="1">{"fdsup://directions/FAT%20Viewer?VAR:PED=LTM&amp;VAR:AUDIT_MODE=SUMMARY&amp;VAR:PERIOD=FIXED&amp;VAR:AUDIT_ID=00000117&amp;VAR:DATE=20060829&amp;action=UPDATE&amp;creator=factset&amp;DOC_NAME=FAT:FMA_audit_SUMMARY.fat&amp;DISPLAY_STRING=Display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EBITDA&amp;VAR:CHGPERIOD=NA&amp;VAR:FQLFORMULA=FMA_EVAL_EBITDA&amp;VAR:CURRENCY=NA&amp;VAR:P=NA&amp;VAR:V=10.2","99141&amp;VAR:null=.html"}</definedName>
    <definedName name="_849__FDSAUDITLINK__" localSheetId="1" hidden="1">{"fdsup://directions/FAT%20Viewer?VAR:PED=LTM&amp;VAR:AUDIT_MODE=SUMMARY&amp;VAR:PERIOD=FIXED&amp;VAR:AUDIT_ID=00000117&amp;VAR:DATE=20060828&amp;action=UPDATE&amp;creator=factset&amp;DOC_NAME=FAT:FMA_audit_SUMMARY.fat&amp;DISPLAY_STRING=Display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EBITDA&amp;VAR:CHGPERIOD=NA&amp;VAR:FQLFORMULA=FMA_EVAL_EBITDA&amp;VAR:CURRENCY=NA&amp;VAR:P=NA&amp;VAR:V=10.2","73462&amp;VAR:null=.html"}</definedName>
    <definedName name="_849__FDSAUDITLINK__" hidden="1">{"fdsup://directions/FAT%20Viewer?VAR:PED=LTM&amp;VAR:AUDIT_MODE=SUMMARY&amp;VAR:PERIOD=FIXED&amp;VAR:AUDIT_ID=00000117&amp;VAR:DATE=20060828&amp;action=UPDATE&amp;creator=factset&amp;DOC_NAME=FAT:FMA_audit_SUMMARY.fat&amp;DISPLAY_STRING=Display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EBITDA&amp;VAR:CHGPERIOD=NA&amp;VAR:FQLFORMULA=FMA_EVAL_EBITDA&amp;VAR:CURRENCY=NA&amp;VAR:P=NA&amp;VAR:V=10.2","73462&amp;VAR:null=.html"}</definedName>
    <definedName name="_85__FDSAUDITLINK__" localSheetId="1" hidden="1">{"fdsup://directions/FAT Viewer?action=UPDATE&amp;creator=factset&amp;DYN_ARGS=TRUE&amp;DOC_NAME=FAT:FQL_AUDITING_CLIENT_TEMPLATE.FAT&amp;display_string=Audit&amp;VAR:KEY=BEFIRUHEHC&amp;VAR:QUERY=RkZfRU5UUlBSX1ZBTF9EQUlMWSgwLCwsLCwnRElMJyk=&amp;WINDOW=FIRST_POPUP&amp;HEIGHT=450&amp;WIDTH=450&amp;","START_MAXIMIZED=FALSE&amp;VAR:CALENDAR=US&amp;VAR:SYMBOL=0965756&amp;VAR:INDEX=0"}</definedName>
    <definedName name="_85__FDSAUDITLINK__" hidden="1">{"fdsup://directions/FAT Viewer?action=UPDATE&amp;creator=factset&amp;DYN_ARGS=TRUE&amp;DOC_NAME=FAT:FQL_AUDITING_CLIENT_TEMPLATE.FAT&amp;display_string=Audit&amp;VAR:KEY=BEFIRUHEHC&amp;VAR:QUERY=RkZfRU5UUlBSX1ZBTF9EQUlMWSgwLCwsLCwnRElMJyk=&amp;WINDOW=FIRST_POPUP&amp;HEIGHT=450&amp;WIDTH=450&amp;","START_MAXIMIZED=FALSE&amp;VAR:CALENDAR=US&amp;VAR:SYMBOL=0965756&amp;VAR:INDEX=0"}</definedName>
    <definedName name="_850__FDSAUDITLINK__" localSheetId="1" hidden="1">{"fdsup://directions/FAT%20Viewer?VAR:PED=LTM&amp;VAR:AUDIT_MODE=SUMMARY&amp;VAR:PERIOD=FIXED&amp;VAR:AUDIT_ID=00000117&amp;VAR:DATE=20060825&amp;action=UPDATE&amp;creator=factset&amp;DOC_NAME=FAT:FMA_audit_SUMMARY.fat&amp;DISPLAY_STRING=Display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EBITDA&amp;VAR:CHGPERIOD=NA&amp;VAR:FQLFORMULA=FMA_EVAL_EBITDA&amp;VAR:CURRENCY=NA&amp;VAR:P=NA&amp;VAR:V=10.2","32795&amp;VAR:null=.html"}</definedName>
    <definedName name="_850__FDSAUDITLINK__" hidden="1">{"fdsup://directions/FAT%20Viewer?VAR:PED=LTM&amp;VAR:AUDIT_MODE=SUMMARY&amp;VAR:PERIOD=FIXED&amp;VAR:AUDIT_ID=00000117&amp;VAR:DATE=20060825&amp;action=UPDATE&amp;creator=factset&amp;DOC_NAME=FAT:FMA_audit_SUMMARY.fat&amp;DISPLAY_STRING=Display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EBITDA&amp;VAR:CHGPERIOD=NA&amp;VAR:FQLFORMULA=FMA_EVAL_EBITDA&amp;VAR:CURRENCY=NA&amp;VAR:P=NA&amp;VAR:V=10.2","32795&amp;VAR:null=.html"}</definedName>
    <definedName name="_851__FDSAUDITLINK__" localSheetId="1" hidden="1">{"fdsup://directions/FAT%20Viewer?VAR:PED=LTM&amp;VAR:AUDIT_MODE=SUMMARY&amp;VAR:PERIOD=FIXED&amp;VAR:AUDIT_ID=00000117&amp;VAR:DATE=20060824&amp;action=UPDATE&amp;creator=factset&amp;DOC_NAME=FAT:FMA_audit_SUMMARY.fat&amp;DISPLAY_STRING=Display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EBITDA&amp;VAR:CHGPERIOD=NA&amp;VAR:FQLFORMULA=FMA_EVAL_EBITDA&amp;VAR:CURRENCY=NA&amp;VAR:P=NA&amp;VAR:V=10.2","29224&amp;VAR:null=.html"}</definedName>
    <definedName name="_851__FDSAUDITLINK__" hidden="1">{"fdsup://directions/FAT%20Viewer?VAR:PED=LTM&amp;VAR:AUDIT_MODE=SUMMARY&amp;VAR:PERIOD=FIXED&amp;VAR:AUDIT_ID=00000117&amp;VAR:DATE=20060824&amp;action=UPDATE&amp;creator=factset&amp;DOC_NAME=FAT:FMA_audit_SUMMARY.fat&amp;DISPLAY_STRING=Display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EBITDA&amp;VAR:CHGPERIOD=NA&amp;VAR:FQLFORMULA=FMA_EVAL_EBITDA&amp;VAR:CURRENCY=NA&amp;VAR:P=NA&amp;VAR:V=10.2","29224&amp;VAR:null=.html"}</definedName>
    <definedName name="_852__FDSAUDITLINK__" localSheetId="1" hidden="1">{"fdsup://directions/FAT%20Viewer?VAR:PED=LTM&amp;VAR:AUDIT_MODE=SUMMARY&amp;VAR:PERIOD=FIXED&amp;VAR:AUDIT_ID=00000117&amp;VAR:DATE=20060823&amp;action=UPDATE&amp;creator=factset&amp;DOC_NAME=FAT:FMA_audit_SUMMARY.fat&amp;DISPLAY_STRING=Display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EBITDA&amp;VAR:CHGPERIOD=NA&amp;VAR:FQLFORMULA=FMA_EVAL_EBITDA&amp;VAR:CURRENCY=NA&amp;VAR:P=NA&amp;VAR:V=10.2","15907&amp;VAR:null=.html"}</definedName>
    <definedName name="_852__FDSAUDITLINK__" hidden="1">{"fdsup://directions/FAT%20Viewer?VAR:PED=LTM&amp;VAR:AUDIT_MODE=SUMMARY&amp;VAR:PERIOD=FIXED&amp;VAR:AUDIT_ID=00000117&amp;VAR:DATE=20060823&amp;action=UPDATE&amp;creator=factset&amp;DOC_NAME=FAT:FMA_audit_SUMMARY.fat&amp;DISPLAY_STRING=Display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EBITDA&amp;VAR:CHGPERIOD=NA&amp;VAR:FQLFORMULA=FMA_EVAL_EBITDA&amp;VAR:CURRENCY=NA&amp;VAR:P=NA&amp;VAR:V=10.2","15907&amp;VAR:null=.html"}</definedName>
    <definedName name="_853__FDSAUDITLINK__" localSheetId="1" hidden="1">{"fdsup://directions/FAT%20Viewer?VAR:PED=LTM&amp;VAR:AUDIT_MODE=SUMMARY&amp;VAR:PERIOD=FIXED&amp;VAR:AUDIT_ID=00000117&amp;VAR:DATE=20060822&amp;action=UPDATE&amp;creator=factset&amp;DOC_NAME=FAT:FMA_audit_SUMMARY.fat&amp;DISPLAY_STRING=Display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EBITDA&amp;VAR:CHGPERIOD=NA&amp;VAR:FQLFORMULA=FMA_EVAL_EBITDA&amp;VAR:CURRENCY=NA&amp;VAR:P=NA&amp;VAR:V=10.2","60847&amp;VAR:null=.html"}</definedName>
    <definedName name="_853__FDSAUDITLINK__" hidden="1">{"fdsup://directions/FAT%20Viewer?VAR:PED=LTM&amp;VAR:AUDIT_MODE=SUMMARY&amp;VAR:PERIOD=FIXED&amp;VAR:AUDIT_ID=00000117&amp;VAR:DATE=20060822&amp;action=UPDATE&amp;creator=factset&amp;DOC_NAME=FAT:FMA_audit_SUMMARY.fat&amp;DISPLAY_STRING=Display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EBITDA&amp;VAR:CHGPERIOD=NA&amp;VAR:FQLFORMULA=FMA_EVAL_EBITDA&amp;VAR:CURRENCY=NA&amp;VAR:P=NA&amp;VAR:V=10.2","60847&amp;VAR:null=.html"}</definedName>
    <definedName name="_854__FDSAUDITLINK__" localSheetId="1" hidden="1">{"fdsup://directions/FAT%20Viewer?VAR:PED=LTM&amp;VAR:AUDIT_MODE=SUMMARY&amp;VAR:PERIOD=FIXED&amp;VAR:AUDIT_ID=00000117&amp;VAR:DATE=20060821&amp;action=UPDATE&amp;creator=factset&amp;DOC_NAME=FAT:FMA_audit_SUMMARY.fat&amp;DISPLAY_STRING=Display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EBITDA&amp;VAR:CHGPERIOD=NA&amp;VAR:FQLFORMULA=FMA_EVAL_EBITDA&amp;VAR:CURRENCY=NA&amp;VAR:P=NA&amp;VAR:V=10.2","49860&amp;VAR:null=.html"}</definedName>
    <definedName name="_854__FDSAUDITLINK__" hidden="1">{"fdsup://directions/FAT%20Viewer?VAR:PED=LTM&amp;VAR:AUDIT_MODE=SUMMARY&amp;VAR:PERIOD=FIXED&amp;VAR:AUDIT_ID=00000117&amp;VAR:DATE=20060821&amp;action=UPDATE&amp;creator=factset&amp;DOC_NAME=FAT:FMA_audit_SUMMARY.fat&amp;DISPLAY_STRING=Display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EBITDA&amp;VAR:CHGPERIOD=NA&amp;VAR:FQLFORMULA=FMA_EVAL_EBITDA&amp;VAR:CURRENCY=NA&amp;VAR:P=NA&amp;VAR:V=10.2","49860&amp;VAR:null=.html"}</definedName>
    <definedName name="_855__FDSAUDITLINK__" localSheetId="1" hidden="1">{"fdsup://directions/FAT%20Viewer?VAR:PED=LTM&amp;VAR:AUDIT_MODE=SUMMARY&amp;VAR:PERIOD=FIXED&amp;VAR:AUDIT_ID=00000117&amp;VAR:DATE=20060818&amp;action=UPDATE&amp;creator=factset&amp;DOC_NAME=FAT:FMA_audit_SUMMARY.fat&amp;DISPLAY_STRING=Display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EBITDA&amp;VAR:CHGPERIOD=NA&amp;VAR:FQLFORMULA=FMA_EVAL_EBITDA&amp;VAR:CURRENCY=NA&amp;VAR:P=NA&amp;VAR:V=10.2","79017&amp;VAR:null=.html"}</definedName>
    <definedName name="_855__FDSAUDITLINK__" hidden="1">{"fdsup://directions/FAT%20Viewer?VAR:PED=LTM&amp;VAR:AUDIT_MODE=SUMMARY&amp;VAR:PERIOD=FIXED&amp;VAR:AUDIT_ID=00000117&amp;VAR:DATE=20060818&amp;action=UPDATE&amp;creator=factset&amp;DOC_NAME=FAT:FMA_audit_SUMMARY.fat&amp;DISPLAY_STRING=Display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EBITDA&amp;VAR:CHGPERIOD=NA&amp;VAR:FQLFORMULA=FMA_EVAL_EBITDA&amp;VAR:CURRENCY=NA&amp;VAR:P=NA&amp;VAR:V=10.2","79017&amp;VAR:null=.html"}</definedName>
    <definedName name="_856__FDSAUDITLINK__" localSheetId="1" hidden="1">{"fdsup://directions/FAT%20Viewer?VAR:PED=LTM&amp;VAR:AUDIT_MODE=SUMMARY&amp;VAR:PERIOD=FIXED&amp;VAR:AUDIT_ID=00000117&amp;VAR:DATE=20060817&amp;action=UPDATE&amp;creator=factset&amp;DOC_NAME=FAT:FMA_audit_SUMMARY.fat&amp;DISPLAY_STRING=Display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EBITDA&amp;VAR:CHGPERIOD=NA&amp;VAR:FQLFORMULA=FMA_EVAL_EBITDA&amp;VAR:CURRENCY=NA&amp;VAR:P=NA&amp;VAR:V=10.2","53443&amp;VAR:null=.html"}</definedName>
    <definedName name="_856__FDSAUDITLINK__" hidden="1">{"fdsup://directions/FAT%20Viewer?VAR:PED=LTM&amp;VAR:AUDIT_MODE=SUMMARY&amp;VAR:PERIOD=FIXED&amp;VAR:AUDIT_ID=00000117&amp;VAR:DATE=20060817&amp;action=UPDATE&amp;creator=factset&amp;DOC_NAME=FAT:FMA_audit_SUMMARY.fat&amp;DISPLAY_STRING=Display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EBITDA&amp;VAR:CHGPERIOD=NA&amp;VAR:FQLFORMULA=FMA_EVAL_EBITDA&amp;VAR:CURRENCY=NA&amp;VAR:P=NA&amp;VAR:V=10.2","53443&amp;VAR:null=.html"}</definedName>
    <definedName name="_857__FDSAUDITLINK__" localSheetId="1" hidden="1">{"fdsup://directions/FAT%20Viewer?VAR:PED=LTM&amp;VAR:AUDIT_MODE=SUMMARY&amp;VAR:PERIOD=FIXED&amp;VAR:AUDIT_ID=00000117&amp;VAR:DATE=20060816&amp;action=UPDATE&amp;creator=factset&amp;DOC_NAME=FAT:FMA_audit_SUMMARY.fat&amp;DISPLAY_STRING=Display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EBITDA&amp;VAR:CHGPERIOD=NA&amp;VAR:FQLFORMULA=FMA_EVAL_EBITDA&amp;VAR:CURRENCY=NA&amp;VAR:P=NA&amp;VAR:V=10.2","46444&amp;VAR:null=.html"}</definedName>
    <definedName name="_857__FDSAUDITLINK__" hidden="1">{"fdsup://directions/FAT%20Viewer?VAR:PED=LTM&amp;VAR:AUDIT_MODE=SUMMARY&amp;VAR:PERIOD=FIXED&amp;VAR:AUDIT_ID=00000117&amp;VAR:DATE=20060816&amp;action=UPDATE&amp;creator=factset&amp;DOC_NAME=FAT:FMA_audit_SUMMARY.fat&amp;DISPLAY_STRING=Display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EBITDA&amp;VAR:CHGPERIOD=NA&amp;VAR:FQLFORMULA=FMA_EVAL_EBITDA&amp;VAR:CURRENCY=NA&amp;VAR:P=NA&amp;VAR:V=10.2","46444&amp;VAR:null=.html"}</definedName>
    <definedName name="_858__FDSAUDITLINK__" localSheetId="1" hidden="1">{"fdsup://directions/FAT%20Viewer?VAR:PED=LTM&amp;VAR:AUDIT_MODE=SUMMARY&amp;VAR:PERIOD=FIXED&amp;VAR:AUDIT_ID=00000117&amp;VAR:DATE=20060815&amp;action=UPDATE&amp;creator=factset&amp;DOC_NAME=FAT:FMA_audit_SUMMARY.fat&amp;DISPLAY_STRING=Display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EBITDA&amp;VAR:CHGPERIOD=NA&amp;VAR:FQLFORMULA=FMA_EVAL_EBITDA&amp;VAR:CURRENCY=NA&amp;VAR:P=NA&amp;VAR:V=10.1","78326&amp;VAR:null=.html"}</definedName>
    <definedName name="_858__FDSAUDITLINK__" hidden="1">{"fdsup://directions/FAT%20Viewer?VAR:PED=LTM&amp;VAR:AUDIT_MODE=SUMMARY&amp;VAR:PERIOD=FIXED&amp;VAR:AUDIT_ID=00000117&amp;VAR:DATE=20060815&amp;action=UPDATE&amp;creator=factset&amp;DOC_NAME=FAT:FMA_audit_SUMMARY.fat&amp;DISPLAY_STRING=Display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EBITDA&amp;VAR:CHGPERIOD=NA&amp;VAR:FQLFORMULA=FMA_EVAL_EBITDA&amp;VAR:CURRENCY=NA&amp;VAR:P=NA&amp;VAR:V=10.1","78326&amp;VAR:null=.html"}</definedName>
    <definedName name="_859__FDSAUDITLINK__" localSheetId="1" hidden="1">{"fdsup://directions/FAT%20Viewer?VAR:PED=LTM&amp;VAR:AUDIT_MODE=SUMMARY&amp;VAR:PERIOD=FIXED&amp;VAR:AUDIT_ID=00000117&amp;VAR:DATE=20060814&amp;action=UPDATE&amp;creator=factset&amp;DOC_NAME=FAT:FMA_audit_SUMMARY.fat&amp;DISPLAY_STRING=Display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EBITDA&amp;VAR:CHGPERIOD=NA&amp;VAR:FQLFORMULA=FMA_EVAL_EBITDA&amp;VAR:CURRENCY=NA&amp;VAR:P=NA&amp;VAR:V=10.0","73692&amp;VAR:null=.html"}</definedName>
    <definedName name="_859__FDSAUDITLINK__" hidden="1">{"fdsup://directions/FAT%20Viewer?VAR:PED=LTM&amp;VAR:AUDIT_MODE=SUMMARY&amp;VAR:PERIOD=FIXED&amp;VAR:AUDIT_ID=00000117&amp;VAR:DATE=20060814&amp;action=UPDATE&amp;creator=factset&amp;DOC_NAME=FAT:FMA_audit_SUMMARY.fat&amp;DISPLAY_STRING=Display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EBITDA&amp;VAR:CHGPERIOD=NA&amp;VAR:FQLFORMULA=FMA_EVAL_EBITDA&amp;VAR:CURRENCY=NA&amp;VAR:P=NA&amp;VAR:V=10.0","73692&amp;VAR:null=.html"}</definedName>
    <definedName name="_86__FDSAUDITLINK__" localSheetId="1" hidden="1">{"fdsup://directions/FAT Viewer?action=UPDATE&amp;creator=factset&amp;DYN_ARGS=TRUE&amp;DOC_NAME=FAT:FQL_AUDITING_CLIENT_TEMPLATE.FAT&amp;display_string=Audit&amp;VAR:KEY=PMPGJMRYNO&amp;VAR:QUERY=RkZfREVCVChTRU1JLDAp&amp;WINDOW=FIRST_POPUP&amp;HEIGHT=450&amp;WIDTH=450&amp;START_MAXIMIZED=FALSE&amp;VA","R:CALENDAR=US&amp;VAR:SYMBOL=B3DMTY&amp;VAR:INDEX=0"}</definedName>
    <definedName name="_86__FDSAUDITLINK__" hidden="1">{"fdsup://directions/FAT Viewer?action=UPDATE&amp;creator=factset&amp;DYN_ARGS=TRUE&amp;DOC_NAME=FAT:FQL_AUDITING_CLIENT_TEMPLATE.FAT&amp;display_string=Audit&amp;VAR:KEY=PMPGJMRYNO&amp;VAR:QUERY=RkZfREVCVChTRU1JLDAp&amp;WINDOW=FIRST_POPUP&amp;HEIGHT=450&amp;WIDTH=450&amp;START_MAXIMIZED=FALSE&amp;VA","R:CALENDAR=US&amp;VAR:SYMBOL=B3DMTY&amp;VAR:INDEX=0"}</definedName>
    <definedName name="_860__FDSAUDITLINK__" localSheetId="1" hidden="1">{"fdsup://directions/FAT%20Viewer?VAR:PED=LTM&amp;VAR:AUDIT_MODE=SUMMARY&amp;VAR:PERIOD=FIXED&amp;VAR:AUDIT_ID=00000117&amp;VAR:DATE=20060811&amp;action=UPDATE&amp;creator=factset&amp;DOC_NAME=FAT:FMA_audit_SUMMARY.fat&amp;DISPLAY_STRING=Display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EBITDA&amp;VAR:CHGPERIOD=NA&amp;VAR:FQLFORMULA=FMA_EVAL_EBITDA&amp;VAR:CURRENCY=NA&amp;VAR:P=NA&amp;VAR:V=10.2","27323&amp;VAR:null=.html"}</definedName>
    <definedName name="_860__FDSAUDITLINK__" hidden="1">{"fdsup://directions/FAT%20Viewer?VAR:PED=LTM&amp;VAR:AUDIT_MODE=SUMMARY&amp;VAR:PERIOD=FIXED&amp;VAR:AUDIT_ID=00000117&amp;VAR:DATE=20060811&amp;action=UPDATE&amp;creator=factset&amp;DOC_NAME=FAT:FMA_audit_SUMMARY.fat&amp;DISPLAY_STRING=Display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EBITDA&amp;VAR:CHGPERIOD=NA&amp;VAR:FQLFORMULA=FMA_EVAL_EBITDA&amp;VAR:CURRENCY=NA&amp;VAR:P=NA&amp;VAR:V=10.2","27323&amp;VAR:null=.html"}</definedName>
    <definedName name="_861__FDSAUDITLINK__" localSheetId="1" hidden="1">{"fdsup://directions/FAT%20Viewer?VAR:PED=LTM&amp;VAR:AUDIT_MODE=SUMMARY&amp;VAR:PERIOD=FIXED&amp;VAR:AUDIT_ID=00000117&amp;VAR:DATE=20060810&amp;action=UPDATE&amp;creator=factset&amp;DOC_NAME=FAT:FMA_audit_SUMMARY.fat&amp;DISPLAY_STRING=Display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EBITDA&amp;VAR:CHGPERIOD=NA&amp;VAR:FQLFORMULA=FMA_EVAL_EBITDA&amp;VAR:CURRENCY=NA&amp;VAR:P=NA&amp;VAR:V=10.2","65788&amp;VAR:null=.html"}</definedName>
    <definedName name="_861__FDSAUDITLINK__" hidden="1">{"fdsup://directions/FAT%20Viewer?VAR:PED=LTM&amp;VAR:AUDIT_MODE=SUMMARY&amp;VAR:PERIOD=FIXED&amp;VAR:AUDIT_ID=00000117&amp;VAR:DATE=20060810&amp;action=UPDATE&amp;creator=factset&amp;DOC_NAME=FAT:FMA_audit_SUMMARY.fat&amp;DISPLAY_STRING=Display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EBITDA&amp;VAR:CHGPERIOD=NA&amp;VAR:FQLFORMULA=FMA_EVAL_EBITDA&amp;VAR:CURRENCY=NA&amp;VAR:P=NA&amp;VAR:V=10.2","65788&amp;VAR:null=.html"}</definedName>
    <definedName name="_862__FDSAUDITLINK__" localSheetId="1" hidden="1">{"fdsup://directions/FAT%20Viewer?VAR:PED=LTM&amp;VAR:AUDIT_MODE=SUMMARY&amp;VAR:PERIOD=FIXED&amp;VAR:AUDIT_ID=00000117&amp;VAR:DATE=20060809&amp;action=UPDATE&amp;creator=factset&amp;DOC_NAME=FAT:FMA_audit_SUMMARY.fat&amp;DISPLAY_STRING=Display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EBITDA&amp;VAR:CHGPERIOD=NA&amp;VAR:FQLFORMULA=FMA_EVAL_EBITDA&amp;VAR:CURRENCY=NA&amp;VAR:P=NA&amp;VAR:V=10.2","28563&amp;VAR:null=.html"}</definedName>
    <definedName name="_862__FDSAUDITLINK__" hidden="1">{"fdsup://directions/FAT%20Viewer?VAR:PED=LTM&amp;VAR:AUDIT_MODE=SUMMARY&amp;VAR:PERIOD=FIXED&amp;VAR:AUDIT_ID=00000117&amp;VAR:DATE=20060809&amp;action=UPDATE&amp;creator=factset&amp;DOC_NAME=FAT:FMA_audit_SUMMARY.fat&amp;DISPLAY_STRING=Display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EBITDA&amp;VAR:CHGPERIOD=NA&amp;VAR:FQLFORMULA=FMA_EVAL_EBITDA&amp;VAR:CURRENCY=NA&amp;VAR:P=NA&amp;VAR:V=10.2","28563&amp;VAR:null=.html"}</definedName>
    <definedName name="_863__FDSAUDITLINK__" localSheetId="1" hidden="1">{"fdsup://directions/FAT%20Viewer?VAR:PED=LTM&amp;VAR:AUDIT_MODE=SUMMARY&amp;VAR:PERIOD=FIXED&amp;VAR:AUDIT_ID=00000117&amp;VAR:DATE=20060808&amp;action=UPDATE&amp;creator=factset&amp;DOC_NAME=FAT:FMA_audit_SUMMARY.fat&amp;DISPLAY_STRING=Display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EBITDA&amp;VAR:CHGPERIOD=NA&amp;VAR:FQLFORMULA=FMA_EVAL_EBITDA&amp;VAR:CURRENCY=NA&amp;VAR:P=NA&amp;VAR:V=10.2","55127&amp;VAR:null=.html"}</definedName>
    <definedName name="_863__FDSAUDITLINK__" hidden="1">{"fdsup://directions/FAT%20Viewer?VAR:PED=LTM&amp;VAR:AUDIT_MODE=SUMMARY&amp;VAR:PERIOD=FIXED&amp;VAR:AUDIT_ID=00000117&amp;VAR:DATE=20060808&amp;action=UPDATE&amp;creator=factset&amp;DOC_NAME=FAT:FMA_audit_SUMMARY.fat&amp;DISPLAY_STRING=Display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EBITDA&amp;VAR:CHGPERIOD=NA&amp;VAR:FQLFORMULA=FMA_EVAL_EBITDA&amp;VAR:CURRENCY=NA&amp;VAR:P=NA&amp;VAR:V=10.2","55127&amp;VAR:null=.html"}</definedName>
    <definedName name="_864__FDSAUDITLINK__" localSheetId="1" hidden="1">{"fdsup://directions/FAT%20Viewer?VAR:PED=LTM&amp;VAR:AUDIT_MODE=SUMMARY&amp;VAR:PERIOD=FIXED&amp;VAR:AUDIT_ID=00000117&amp;VAR:DATE=20060807&amp;action=UPDATE&amp;creator=factset&amp;DOC_NAME=FAT:FMA_audit_SUMMARY.fat&amp;DISPLAY_STRING=Display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EBITDA&amp;VAR:CHGPERIOD=NA&amp;VAR:FQLFORMULA=FMA_EVAL_EBITDA&amp;VAR:CURRENCY=NA&amp;VAR:P=NA&amp;VAR:V=10.2","84635&amp;VAR:null=.html"}</definedName>
    <definedName name="_864__FDSAUDITLINK__" hidden="1">{"fdsup://directions/FAT%20Viewer?VAR:PED=LTM&amp;VAR:AUDIT_MODE=SUMMARY&amp;VAR:PERIOD=FIXED&amp;VAR:AUDIT_ID=00000117&amp;VAR:DATE=20060807&amp;action=UPDATE&amp;creator=factset&amp;DOC_NAME=FAT:FMA_audit_SUMMARY.fat&amp;DISPLAY_STRING=Display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EBITDA&amp;VAR:CHGPERIOD=NA&amp;VAR:FQLFORMULA=FMA_EVAL_EBITDA&amp;VAR:CURRENCY=NA&amp;VAR:P=NA&amp;VAR:V=10.2","84635&amp;VAR:null=.html"}</definedName>
    <definedName name="_865__FDSAUDITLINK__" localSheetId="1" hidden="1">{"fdsup://directions/FAT%20Viewer?VAR:PED=LTM&amp;VAR:AUDIT_MODE=SUMMARY&amp;VAR:PERIOD=FIXED&amp;VAR:AUDIT_ID=00000117&amp;VAR:DATE=20060804&amp;action=UPDATE&amp;creator=factset&amp;DOC_NAME=FAT:FMA_audit_SUMMARY.fat&amp;DISPLAY_STRING=Display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EBITDA&amp;VAR:CHGPERIOD=NA&amp;VAR:FQLFORMULA=FMA_EVAL_EBITDA&amp;VAR:CURRENCY=NA&amp;VAR:P=NA&amp;VAR:V=10.3","07432&amp;VAR:null=.html"}</definedName>
    <definedName name="_865__FDSAUDITLINK__" hidden="1">{"fdsup://directions/FAT%20Viewer?VAR:PED=LTM&amp;VAR:AUDIT_MODE=SUMMARY&amp;VAR:PERIOD=FIXED&amp;VAR:AUDIT_ID=00000117&amp;VAR:DATE=20060804&amp;action=UPDATE&amp;creator=factset&amp;DOC_NAME=FAT:FMA_audit_SUMMARY.fat&amp;DISPLAY_STRING=Display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EBITDA&amp;VAR:CHGPERIOD=NA&amp;VAR:FQLFORMULA=FMA_EVAL_EBITDA&amp;VAR:CURRENCY=NA&amp;VAR:P=NA&amp;VAR:V=10.3","07432&amp;VAR:null=.html"}</definedName>
    <definedName name="_866__FDSAUDITLINK__" localSheetId="1" hidden="1">{"fdsup://directions/FAT%20Viewer?VAR:PED=LTM&amp;VAR:AUDIT_MODE=SUMMARY&amp;VAR:PERIOD=FIXED&amp;VAR:AUDIT_ID=00000117&amp;VAR:DATE=20060803&amp;action=UPDATE&amp;creator=factset&amp;DOC_NAME=FAT:FMA_audit_SUMMARY.fat&amp;DISPLAY_STRING=Display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EBITDA&amp;VAR:CHGPERIOD=NA&amp;VAR:FQLFORMULA=FMA_EVAL_EBITDA&amp;VAR:CURRENCY=NA&amp;VAR:P=NA&amp;VAR:V=10.3","15420&amp;VAR:null=.html"}</definedName>
    <definedName name="_866__FDSAUDITLINK__" hidden="1">{"fdsup://directions/FAT%20Viewer?VAR:PED=LTM&amp;VAR:AUDIT_MODE=SUMMARY&amp;VAR:PERIOD=FIXED&amp;VAR:AUDIT_ID=00000117&amp;VAR:DATE=20060803&amp;action=UPDATE&amp;creator=factset&amp;DOC_NAME=FAT:FMA_audit_SUMMARY.fat&amp;DISPLAY_STRING=Display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EBITDA&amp;VAR:CHGPERIOD=NA&amp;VAR:FQLFORMULA=FMA_EVAL_EBITDA&amp;VAR:CURRENCY=NA&amp;VAR:P=NA&amp;VAR:V=10.3","15420&amp;VAR:null=.html"}</definedName>
    <definedName name="_867__FDSAUDITLINK__" localSheetId="1" hidden="1">{"fdsup://directions/FAT%20Viewer?VAR:PED=LTM&amp;VAR:AUDIT_MODE=SUMMARY&amp;VAR:PERIOD=FIXED&amp;VAR:AUDIT_ID=00000117&amp;VAR:DATE=20060802&amp;action=UPDATE&amp;creator=factset&amp;DOC_NAME=FAT:FMA_audit_SUMMARY.fat&amp;DISPLAY_STRING=Display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EBITDA&amp;VAR:CHGPERIOD=NA&amp;VAR:FQLFORMULA=FMA_EVAL_EBITDA&amp;VAR:CURRENCY=NA&amp;VAR:P=NA&amp;VAR:V=10.2","96761&amp;VAR:null=.html"}</definedName>
    <definedName name="_867__FDSAUDITLINK__" hidden="1">{"fdsup://directions/FAT%20Viewer?VAR:PED=LTM&amp;VAR:AUDIT_MODE=SUMMARY&amp;VAR:PERIOD=FIXED&amp;VAR:AUDIT_ID=00000117&amp;VAR:DATE=20060802&amp;action=UPDATE&amp;creator=factset&amp;DOC_NAME=FAT:FMA_audit_SUMMARY.fat&amp;DISPLAY_STRING=Display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EBITDA&amp;VAR:CHGPERIOD=NA&amp;VAR:FQLFORMULA=FMA_EVAL_EBITDA&amp;VAR:CURRENCY=NA&amp;VAR:P=NA&amp;VAR:V=10.2","96761&amp;VAR:null=.html"}</definedName>
    <definedName name="_868__FDSAUDITLINK__" localSheetId="1" hidden="1">{"fdsup://directions/FAT%20Viewer?VAR:PED=LTM&amp;VAR:AUDIT_MODE=SUMMARY&amp;VAR:PERIOD=FIXED&amp;VAR:AUDIT_ID=00000117&amp;VAR:DATE=20060801&amp;action=UPDATE&amp;creator=factset&amp;DOC_NAME=FAT:FMA_audit_SUMMARY.fat&amp;DISPLAY_STRING=Display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EBITDA&amp;VAR:CHGPERIOD=NA&amp;VAR:FQLFORMULA=FMA_EVAL_EBITDA&amp;VAR:CURRENCY=NA&amp;VAR:P=NA&amp;VAR:V=10.2","40932&amp;VAR:null=.html"}</definedName>
    <definedName name="_868__FDSAUDITLINK__" hidden="1">{"fdsup://directions/FAT%20Viewer?VAR:PED=LTM&amp;VAR:AUDIT_MODE=SUMMARY&amp;VAR:PERIOD=FIXED&amp;VAR:AUDIT_ID=00000117&amp;VAR:DATE=20060801&amp;action=UPDATE&amp;creator=factset&amp;DOC_NAME=FAT:FMA_audit_SUMMARY.fat&amp;DISPLAY_STRING=Display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EBITDA&amp;VAR:CHGPERIOD=NA&amp;VAR:FQLFORMULA=FMA_EVAL_EBITDA&amp;VAR:CURRENCY=NA&amp;VAR:P=NA&amp;VAR:V=10.2","40932&amp;VAR:null=.html"}</definedName>
    <definedName name="_869__FDSAUDITLINK__" localSheetId="1" hidden="1">{"fdsup://directions/FAT%20Viewer?VAR:PED=LTM&amp;VAR:AUDIT_MODE=SUMMARY&amp;VAR:PERIOD=FIXED&amp;VAR:AUDIT_ID=00000117&amp;VAR:DATE=20060731&amp;action=UPDATE&amp;creator=factset&amp;DOC_NAME=FAT:FMA_audit_SUMMARY.fat&amp;DISPLAY_STRING=Display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EBITDA&amp;VAR:CHGPERIOD=NA&amp;VAR:FQLFORMULA=FMA_EVAL_EBITDA&amp;VAR:CURRENCY=NA&amp;VAR:P=NA&amp;VAR:V=10.2","86748&amp;VAR:null=.html"}</definedName>
    <definedName name="_869__FDSAUDITLINK__" hidden="1">{"fdsup://directions/FAT%20Viewer?VAR:PED=LTM&amp;VAR:AUDIT_MODE=SUMMARY&amp;VAR:PERIOD=FIXED&amp;VAR:AUDIT_ID=00000117&amp;VAR:DATE=20060731&amp;action=UPDATE&amp;creator=factset&amp;DOC_NAME=FAT:FMA_audit_SUMMARY.fat&amp;DISPLAY_STRING=Display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EBITDA&amp;VAR:CHGPERIOD=NA&amp;VAR:FQLFORMULA=FMA_EVAL_EBITDA&amp;VAR:CURRENCY=NA&amp;VAR:P=NA&amp;VAR:V=10.2","86748&amp;VAR:null=.html"}</definedName>
    <definedName name="_87__FDSAUDITLINK__" localSheetId="1" hidden="1">{"fdsup://directions/FAT%20Viewer?VAR:PED=LTM&amp;VAR:AUDIT_MODE=SUMMARY&amp;VAR:PERIOD=FIXED&amp;VAR:AUDIT_ID=00000117&amp;VAR:DATE=20090908&amp;action=UPDATE&amp;creator=factset&amp;DOC_NAME=FAT:FMA_audit_SUMMARY.fat&amp;DISPLAY_STRING=Display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EBITDA&amp;VAR:CHGPERIOD=NA&amp;VAR:FQLFORMULA=FMA_EVAL_EBITDA&amp;VAR:CURRENCY=NA&amp;VAR:P=NA&amp;VAR:V=10.5","05632&amp;VAR:null=.html"}</definedName>
    <definedName name="_87__FDSAUDITLINK__" hidden="1">{"fdsup://directions/FAT%20Viewer?VAR:PED=LTM&amp;VAR:AUDIT_MODE=SUMMARY&amp;VAR:PERIOD=FIXED&amp;VAR:AUDIT_ID=00000117&amp;VAR:DATE=20090908&amp;action=UPDATE&amp;creator=factset&amp;DOC_NAME=FAT:FMA_audit_SUMMARY.fat&amp;DISPLAY_STRING=Display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EBITDA&amp;VAR:CHGPERIOD=NA&amp;VAR:FQLFORMULA=FMA_EVAL_EBITDA&amp;VAR:CURRENCY=NA&amp;VAR:P=NA&amp;VAR:V=10.5","05632&amp;VAR:null=.html"}</definedName>
    <definedName name="_870__FDSAUDITLINK__" localSheetId="1" hidden="1">{"fdsup://directions/FAT%20Viewer?VAR:PED=LTM&amp;VAR:AUDIT_MODE=SUMMARY&amp;VAR:PERIOD=FIXED&amp;VAR:AUDIT_ID=00000117&amp;VAR:DATE=20060728&amp;action=UPDATE&amp;creator=factset&amp;DOC_NAME=FAT:FMA_audit_SUMMARY.fat&amp;DISPLAY_STRING=Display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EBITDA&amp;VAR:CHGPERIOD=NA&amp;VAR:FQLFORMULA=FMA_EVAL_EBITDA&amp;VAR:CURRENCY=NA&amp;VAR:P=NA&amp;VAR:V=10.2","92727&amp;VAR:null=.html"}</definedName>
    <definedName name="_870__FDSAUDITLINK__" hidden="1">{"fdsup://directions/FAT%20Viewer?VAR:PED=LTM&amp;VAR:AUDIT_MODE=SUMMARY&amp;VAR:PERIOD=FIXED&amp;VAR:AUDIT_ID=00000117&amp;VAR:DATE=20060728&amp;action=UPDATE&amp;creator=factset&amp;DOC_NAME=FAT:FMA_audit_SUMMARY.fat&amp;DISPLAY_STRING=Display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EBITDA&amp;VAR:CHGPERIOD=NA&amp;VAR:FQLFORMULA=FMA_EVAL_EBITDA&amp;VAR:CURRENCY=NA&amp;VAR:P=NA&amp;VAR:V=10.2","92727&amp;VAR:null=.html"}</definedName>
    <definedName name="_871__FDSAUDITLINK__" localSheetId="1" hidden="1">{"fdsup://directions/FAT%20Viewer?VAR:PED=LTM&amp;VAR:AUDIT_MODE=SUMMARY&amp;VAR:PERIOD=FIXED&amp;VAR:AUDIT_ID=00000117&amp;VAR:DATE=20060727&amp;action=UPDATE&amp;creator=factset&amp;DOC_NAME=FAT:FMA_audit_SUMMARY.fat&amp;DISPLAY_STRING=Display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EBITDA&amp;VAR:CHGPERIOD=NA&amp;VAR:FQLFORMULA=FMA_EVAL_EBITDA&amp;VAR:CURRENCY=NA&amp;VAR:P=NA&amp;VAR:V=10.1","98102&amp;VAR:null=.html"}</definedName>
    <definedName name="_871__FDSAUDITLINK__" hidden="1">{"fdsup://directions/FAT%20Viewer?VAR:PED=LTM&amp;VAR:AUDIT_MODE=SUMMARY&amp;VAR:PERIOD=FIXED&amp;VAR:AUDIT_ID=00000117&amp;VAR:DATE=20060727&amp;action=UPDATE&amp;creator=factset&amp;DOC_NAME=FAT:FMA_audit_SUMMARY.fat&amp;DISPLAY_STRING=Display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EBITDA&amp;VAR:CHGPERIOD=NA&amp;VAR:FQLFORMULA=FMA_EVAL_EBITDA&amp;VAR:CURRENCY=NA&amp;VAR:P=NA&amp;VAR:V=10.1","98102&amp;VAR:null=.html"}</definedName>
    <definedName name="_872__FDSAUDITLINK__" localSheetId="1" hidden="1">{"fdsup://directions/FAT%20Viewer?VAR:PED=LTM&amp;VAR:AUDIT_MODE=SUMMARY&amp;VAR:PERIOD=FIXED&amp;VAR:AUDIT_ID=00000117&amp;VAR:DATE=20060726&amp;action=UPDATE&amp;creator=factset&amp;DOC_NAME=FAT:FMA_audit_SUMMARY.fat&amp;DISPLAY_STRING=Display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EBITDA&amp;VAR:CHGPERIOD=NA&amp;VAR:FQLFORMULA=FMA_EVAL_EBITDA&amp;VAR:CURRENCY=NA&amp;VAR:P=NA&amp;VAR:V=10.2","23666&amp;VAR:null=.html"}</definedName>
    <definedName name="_872__FDSAUDITLINK__" hidden="1">{"fdsup://directions/FAT%20Viewer?VAR:PED=LTM&amp;VAR:AUDIT_MODE=SUMMARY&amp;VAR:PERIOD=FIXED&amp;VAR:AUDIT_ID=00000117&amp;VAR:DATE=20060726&amp;action=UPDATE&amp;creator=factset&amp;DOC_NAME=FAT:FMA_audit_SUMMARY.fat&amp;DISPLAY_STRING=Display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EBITDA&amp;VAR:CHGPERIOD=NA&amp;VAR:FQLFORMULA=FMA_EVAL_EBITDA&amp;VAR:CURRENCY=NA&amp;VAR:P=NA&amp;VAR:V=10.2","23666&amp;VAR:null=.html"}</definedName>
    <definedName name="_873__FDSAUDITLINK__" localSheetId="1" hidden="1">{"fdsup://directions/FAT%20Viewer?VAR:PED=LTM&amp;VAR:AUDIT_MODE=SUMMARY&amp;VAR:PERIOD=FIXED&amp;VAR:AUDIT_ID=00000117&amp;VAR:DATE=20060725&amp;action=UPDATE&amp;creator=factset&amp;DOC_NAME=FAT:FMA_audit_SUMMARY.fat&amp;DISPLAY_STRING=Display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EBITDA&amp;VAR:CHGPERIOD=NA&amp;VAR:FQLFORMULA=FMA_EVAL_EBITDA&amp;VAR:CURRENCY=NA&amp;VAR:P=NA&amp;VAR:V=10.2","25179&amp;VAR:null=.html"}</definedName>
    <definedName name="_873__FDSAUDITLINK__" hidden="1">{"fdsup://directions/FAT%20Viewer?VAR:PED=LTM&amp;VAR:AUDIT_MODE=SUMMARY&amp;VAR:PERIOD=FIXED&amp;VAR:AUDIT_ID=00000117&amp;VAR:DATE=20060725&amp;action=UPDATE&amp;creator=factset&amp;DOC_NAME=FAT:FMA_audit_SUMMARY.fat&amp;DISPLAY_STRING=Display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EBITDA&amp;VAR:CHGPERIOD=NA&amp;VAR:FQLFORMULA=FMA_EVAL_EBITDA&amp;VAR:CURRENCY=NA&amp;VAR:P=NA&amp;VAR:V=10.2","25179&amp;VAR:null=.html"}</definedName>
    <definedName name="_874__FDSAUDITLINK__" localSheetId="1" hidden="1">{"fdsup://directions/FAT%20Viewer?VAR:PED=LTM&amp;VAR:AUDIT_MODE=SUMMARY&amp;VAR:PERIOD=FIXED&amp;VAR:AUDIT_ID=00000117&amp;VAR:DATE=20060724&amp;action=UPDATE&amp;creator=factset&amp;DOC_NAME=FAT:FMA_audit_SUMMARY.fat&amp;DISPLAY_STRING=Display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EBITDA&amp;VAR:CHGPERIOD=NA&amp;VAR:FQLFORMULA=FMA_EVAL_EBITDA&amp;VAR:CURRENCY=NA&amp;VAR:P=NA&amp;VAR:V=10.1","61900&amp;VAR:null=.html"}</definedName>
    <definedName name="_874__FDSAUDITLINK__" hidden="1">{"fdsup://directions/FAT%20Viewer?VAR:PED=LTM&amp;VAR:AUDIT_MODE=SUMMARY&amp;VAR:PERIOD=FIXED&amp;VAR:AUDIT_ID=00000117&amp;VAR:DATE=20060724&amp;action=UPDATE&amp;creator=factset&amp;DOC_NAME=FAT:FMA_audit_SUMMARY.fat&amp;DISPLAY_STRING=Display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EBITDA&amp;VAR:CHGPERIOD=NA&amp;VAR:FQLFORMULA=FMA_EVAL_EBITDA&amp;VAR:CURRENCY=NA&amp;VAR:P=NA&amp;VAR:V=10.1","61900&amp;VAR:null=.html"}</definedName>
    <definedName name="_875__FDSAUDITLINK__" localSheetId="1" hidden="1">{"fdsup://directions/FAT%20Viewer?VAR:PED=LTM&amp;VAR:AUDIT_MODE=SUMMARY&amp;VAR:PERIOD=FIXED&amp;VAR:AUDIT_ID=00000117&amp;VAR:DATE=20060721&amp;action=UPDATE&amp;creator=factset&amp;DOC_NAME=FAT:FMA_audit_SUMMARY.fat&amp;DISPLAY_STRING=Display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EBITDA&amp;VAR:CHGPERIOD=NA&amp;VAR:FQLFORMULA=FMA_EVAL_EBITDA&amp;VAR:CURRENCY=NA&amp;VAR:P=NA&amp;VAR:V=10.0","15682&amp;VAR:null=.html"}</definedName>
    <definedName name="_875__FDSAUDITLINK__" hidden="1">{"fdsup://directions/FAT%20Viewer?VAR:PED=LTM&amp;VAR:AUDIT_MODE=SUMMARY&amp;VAR:PERIOD=FIXED&amp;VAR:AUDIT_ID=00000117&amp;VAR:DATE=20060721&amp;action=UPDATE&amp;creator=factset&amp;DOC_NAME=FAT:FMA_audit_SUMMARY.fat&amp;DISPLAY_STRING=Display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EBITDA&amp;VAR:CHGPERIOD=NA&amp;VAR:FQLFORMULA=FMA_EVAL_EBITDA&amp;VAR:CURRENCY=NA&amp;VAR:P=NA&amp;VAR:V=10.0","15682&amp;VAR:null=.html"}</definedName>
    <definedName name="_876__FDSAUDITLINK__" localSheetId="1" hidden="1">{"fdsup://directions/FAT%20Viewer?VAR:PED=LTM&amp;VAR:AUDIT_MODE=SUMMARY&amp;VAR:PERIOD=FIXED&amp;VAR:AUDIT_ID=00000117&amp;VAR:DATE=20060720&amp;action=UPDATE&amp;creator=factset&amp;DOC_NAME=FAT:FMA_audit_SUMMARY.fat&amp;DISPLAY_STRING=Display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EBITDA&amp;VAR:CHGPERIOD=NA&amp;VAR:FQLFORMULA=FMA_EVAL_EBITDA&amp;VAR:CURRENCY=NA&amp;VAR:P=NA&amp;VAR:V=10.0","82888&amp;VAR:null=.html"}</definedName>
    <definedName name="_876__FDSAUDITLINK__" hidden="1">{"fdsup://directions/FAT%20Viewer?VAR:PED=LTM&amp;VAR:AUDIT_MODE=SUMMARY&amp;VAR:PERIOD=FIXED&amp;VAR:AUDIT_ID=00000117&amp;VAR:DATE=20060720&amp;action=UPDATE&amp;creator=factset&amp;DOC_NAME=FAT:FMA_audit_SUMMARY.fat&amp;DISPLAY_STRING=Display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EBITDA&amp;VAR:CHGPERIOD=NA&amp;VAR:FQLFORMULA=FMA_EVAL_EBITDA&amp;VAR:CURRENCY=NA&amp;VAR:P=NA&amp;VAR:V=10.0","82888&amp;VAR:null=.html"}</definedName>
    <definedName name="_877__FDSAUDITLINK__" localSheetId="1" hidden="1">{"fdsup://directions/FAT%20Viewer?VAR:PED=LTM&amp;VAR:AUDIT_MODE=SUMMARY&amp;VAR:PERIOD=FIXED&amp;VAR:AUDIT_ID=00000117&amp;VAR:DATE=20060719&amp;action=UPDATE&amp;creator=factset&amp;DOC_NAME=FAT:FMA_audit_SUMMARY.fat&amp;DISPLAY_STRING=Display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EBITDA&amp;VAR:CHGPERIOD=NA&amp;VAR:FQLFORMULA=FMA_EVAL_EBITDA&amp;VAR:CURRENCY=NA&amp;VAR:P=NA&amp;VAR:V=10.1","71251&amp;VAR:null=.html"}</definedName>
    <definedName name="_877__FDSAUDITLINK__" hidden="1">{"fdsup://directions/FAT%20Viewer?VAR:PED=LTM&amp;VAR:AUDIT_MODE=SUMMARY&amp;VAR:PERIOD=FIXED&amp;VAR:AUDIT_ID=00000117&amp;VAR:DATE=20060719&amp;action=UPDATE&amp;creator=factset&amp;DOC_NAME=FAT:FMA_audit_SUMMARY.fat&amp;DISPLAY_STRING=Display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EBITDA&amp;VAR:CHGPERIOD=NA&amp;VAR:FQLFORMULA=FMA_EVAL_EBITDA&amp;VAR:CURRENCY=NA&amp;VAR:P=NA&amp;VAR:V=10.1","71251&amp;VAR:null=.html"}</definedName>
    <definedName name="_878__FDSAUDITLINK__" localSheetId="1" hidden="1">{"fdsup://directions/FAT%20Viewer?VAR:PED=LTM&amp;VAR:AUDIT_MODE=SUMMARY&amp;VAR:PERIOD=FIXED&amp;VAR:AUDIT_ID=00000117&amp;VAR:DATE=20060718&amp;action=UPDATE&amp;creator=factset&amp;DOC_NAME=FAT:FMA_audit_SUMMARY.fat&amp;DISPLAY_STRING=Display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EBITDA&amp;VAR:CHGPERIOD=NA&amp;VAR:FQLFORMULA=FMA_EVAL_EBITDA&amp;VAR:CURRENCY=NA&amp;VAR:P=NA&amp;VAR:V=10.0","34416&amp;VAR:null=.html"}</definedName>
    <definedName name="_878__FDSAUDITLINK__" hidden="1">{"fdsup://directions/FAT%20Viewer?VAR:PED=LTM&amp;VAR:AUDIT_MODE=SUMMARY&amp;VAR:PERIOD=FIXED&amp;VAR:AUDIT_ID=00000117&amp;VAR:DATE=20060718&amp;action=UPDATE&amp;creator=factset&amp;DOC_NAME=FAT:FMA_audit_SUMMARY.fat&amp;DISPLAY_STRING=Display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EBITDA&amp;VAR:CHGPERIOD=NA&amp;VAR:FQLFORMULA=FMA_EVAL_EBITDA&amp;VAR:CURRENCY=NA&amp;VAR:P=NA&amp;VAR:V=10.0","34416&amp;VAR:null=.html"}</definedName>
    <definedName name="_879__FDSAUDITLINK__" localSheetId="1" hidden="1">{"fdsup://directions/FAT%20Viewer?VAR:PED=LTM&amp;VAR:AUDIT_MODE=SUMMARY&amp;VAR:PERIOD=FIXED&amp;VAR:AUDIT_ID=00000117&amp;VAR:DATE=20060717&amp;action=UPDATE&amp;creator=factset&amp;DOC_NAME=FAT:FMA_audit_SUMMARY.fat&amp;DISPLAY_STRING=Display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EBITDA&amp;VAR:CHGPERIOD=NA&amp;VAR:FQLFORMULA=FMA_EVAL_EBITDA&amp;VAR:CURRENCY=NA&amp;VAR:P=NA&amp;VAR:V=10.0","16876&amp;VAR:null=.html"}</definedName>
    <definedName name="_879__FDSAUDITLINK__" hidden="1">{"fdsup://directions/FAT%20Viewer?VAR:PED=LTM&amp;VAR:AUDIT_MODE=SUMMARY&amp;VAR:PERIOD=FIXED&amp;VAR:AUDIT_ID=00000117&amp;VAR:DATE=20060717&amp;action=UPDATE&amp;creator=factset&amp;DOC_NAME=FAT:FMA_audit_SUMMARY.fat&amp;DISPLAY_STRING=Display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EBITDA&amp;VAR:CHGPERIOD=NA&amp;VAR:FQLFORMULA=FMA_EVAL_EBITDA&amp;VAR:CURRENCY=NA&amp;VAR:P=NA&amp;VAR:V=10.0","16876&amp;VAR:null=.html"}</definedName>
    <definedName name="_88__FDSAUDITLINK__" localSheetId="1" hidden="1">{"fdsup://directions/FAT%20Viewer?VAR:PED=LTM&amp;VAR:AUDIT_MODE=SUMMARY&amp;VAR:PERIOD=FIXED&amp;VAR:AUDIT_ID=00000117&amp;VAR:DATE=20090904&amp;action=UPDATE&amp;creator=factset&amp;DOC_NAME=FAT:FMA_audit_SUMMARY.fat&amp;DISPLAY_STRING=Display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EBITDA&amp;VAR:CHGPERIOD=NA&amp;VAR:FQLFORMULA=FMA_EVAL_EBITDA&amp;VAR:CURRENCY=NA&amp;VAR:P=NA&amp;VAR:V=10.4","24051&amp;VAR:null=.html"}</definedName>
    <definedName name="_88__FDSAUDITLINK__" hidden="1">{"fdsup://directions/FAT%20Viewer?VAR:PED=LTM&amp;VAR:AUDIT_MODE=SUMMARY&amp;VAR:PERIOD=FIXED&amp;VAR:AUDIT_ID=00000117&amp;VAR:DATE=20090904&amp;action=UPDATE&amp;creator=factset&amp;DOC_NAME=FAT:FMA_audit_SUMMARY.fat&amp;DISPLAY_STRING=Display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EBITDA&amp;VAR:CHGPERIOD=NA&amp;VAR:FQLFORMULA=FMA_EVAL_EBITDA&amp;VAR:CURRENCY=NA&amp;VAR:P=NA&amp;VAR:V=10.4","24051&amp;VAR:null=.html"}</definedName>
    <definedName name="_880__FDSAUDITLINK__" localSheetId="1" hidden="1">{"fdsup://directions/FAT%20Viewer?VAR:PED=LTM&amp;VAR:AUDIT_MODE=SUMMARY&amp;VAR:PERIOD=FIXED&amp;VAR:AUDIT_ID=00000117&amp;VAR:DATE=20060714&amp;action=UPDATE&amp;creator=factset&amp;DOC_NAME=FAT:FMA_audit_SUMMARY.fat&amp;DISPLAY_STRING=Display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EBITDA&amp;VAR:CHGPERIOD=NA&amp;VAR:FQLFORMULA=FMA_EVAL_EBITDA&amp;VAR:CURRENCY=NA&amp;VAR:P=NA&amp;VAR:V=10.0","31806&amp;VAR:null=.html"}</definedName>
    <definedName name="_880__FDSAUDITLINK__" hidden="1">{"fdsup://directions/FAT%20Viewer?VAR:PED=LTM&amp;VAR:AUDIT_MODE=SUMMARY&amp;VAR:PERIOD=FIXED&amp;VAR:AUDIT_ID=00000117&amp;VAR:DATE=20060714&amp;action=UPDATE&amp;creator=factset&amp;DOC_NAME=FAT:FMA_audit_SUMMARY.fat&amp;DISPLAY_STRING=Display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EBITDA&amp;VAR:CHGPERIOD=NA&amp;VAR:FQLFORMULA=FMA_EVAL_EBITDA&amp;VAR:CURRENCY=NA&amp;VAR:P=NA&amp;VAR:V=10.0","31806&amp;VAR:null=.html"}</definedName>
    <definedName name="_881__FDSAUDITLINK__" localSheetId="1" hidden="1">{"fdsup://directions/FAT%20Viewer?VAR:PED=LTM&amp;VAR:AUDIT_MODE=SUMMARY&amp;VAR:PERIOD=FIXED&amp;VAR:AUDIT_ID=00000117&amp;VAR:DATE=20060713&amp;action=UPDATE&amp;creator=factset&amp;DOC_NAME=FAT:FMA_audit_SUMMARY.fat&amp;DISPLAY_STRING=Display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EBITDA&amp;VAR:CHGPERIOD=NA&amp;VAR:FQLFORMULA=FMA_EVAL_EBITDA&amp;VAR:CURRENCY=NA&amp;VAR:P=NA&amp;VAR:V=10.1","57428&amp;VAR:null=.html"}</definedName>
    <definedName name="_881__FDSAUDITLINK__" hidden="1">{"fdsup://directions/FAT%20Viewer?VAR:PED=LTM&amp;VAR:AUDIT_MODE=SUMMARY&amp;VAR:PERIOD=FIXED&amp;VAR:AUDIT_ID=00000117&amp;VAR:DATE=20060713&amp;action=UPDATE&amp;creator=factset&amp;DOC_NAME=FAT:FMA_audit_SUMMARY.fat&amp;DISPLAY_STRING=Display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EBITDA&amp;VAR:CHGPERIOD=NA&amp;VAR:FQLFORMULA=FMA_EVAL_EBITDA&amp;VAR:CURRENCY=NA&amp;VAR:P=NA&amp;VAR:V=10.1","57428&amp;VAR:null=.html"}</definedName>
    <definedName name="_882__FDSAUDITLINK__" localSheetId="1" hidden="1">{"fdsup://directions/FAT%20Viewer?VAR:PED=LTM&amp;VAR:AUDIT_MODE=SUMMARY&amp;VAR:PERIOD=FIXED&amp;VAR:AUDIT_ID=00000117&amp;VAR:DATE=20060712&amp;action=UPDATE&amp;creator=factset&amp;DOC_NAME=FAT:FMA_audit_SUMMARY.fat&amp;DISPLAY_STRING=Display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EBITDA&amp;VAR:CHGPERIOD=NA&amp;VAR:FQLFORMULA=FMA_EVAL_EBITDA&amp;VAR:CURRENCY=NA&amp;VAR:P=NA&amp;VAR:V=10.2","63945&amp;VAR:null=.html"}</definedName>
    <definedName name="_882__FDSAUDITLINK__" hidden="1">{"fdsup://directions/FAT%20Viewer?VAR:PED=LTM&amp;VAR:AUDIT_MODE=SUMMARY&amp;VAR:PERIOD=FIXED&amp;VAR:AUDIT_ID=00000117&amp;VAR:DATE=20060712&amp;action=UPDATE&amp;creator=factset&amp;DOC_NAME=FAT:FMA_audit_SUMMARY.fat&amp;DISPLAY_STRING=Display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EBITDA&amp;VAR:CHGPERIOD=NA&amp;VAR:FQLFORMULA=FMA_EVAL_EBITDA&amp;VAR:CURRENCY=NA&amp;VAR:P=NA&amp;VAR:V=10.2","63945&amp;VAR:null=.html"}</definedName>
    <definedName name="_883__FDSAUDITLINK__" localSheetId="1" hidden="1">{"fdsup://directions/FAT%20Viewer?VAR:PED=LTM&amp;VAR:AUDIT_MODE=SUMMARY&amp;VAR:PERIOD=FIXED&amp;VAR:AUDIT_ID=00000117&amp;VAR:DATE=20060711&amp;action=UPDATE&amp;creator=factset&amp;DOC_NAME=FAT:FMA_audit_SUMMARY.fat&amp;DISPLAY_STRING=Display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EBITDA&amp;VAR:CHGPERIOD=NA&amp;VAR:FQLFORMULA=FMA_EVAL_EBITDA&amp;VAR:CURRENCY=NA&amp;VAR:P=NA&amp;VAR:V=10.3","52244&amp;VAR:null=.html"}</definedName>
    <definedName name="_883__FDSAUDITLINK__" hidden="1">{"fdsup://directions/FAT%20Viewer?VAR:PED=LTM&amp;VAR:AUDIT_MODE=SUMMARY&amp;VAR:PERIOD=FIXED&amp;VAR:AUDIT_ID=00000117&amp;VAR:DATE=20060711&amp;action=UPDATE&amp;creator=factset&amp;DOC_NAME=FAT:FMA_audit_SUMMARY.fat&amp;DISPLAY_STRING=Display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EBITDA&amp;VAR:CHGPERIOD=NA&amp;VAR:FQLFORMULA=FMA_EVAL_EBITDA&amp;VAR:CURRENCY=NA&amp;VAR:P=NA&amp;VAR:V=10.3","52244&amp;VAR:null=.html"}</definedName>
    <definedName name="_884__FDSAUDITLINK__" localSheetId="1" hidden="1">{"fdsup://directions/FAT%20Viewer?VAR:PED=LTM&amp;VAR:AUDIT_MODE=SUMMARY&amp;VAR:PERIOD=FIXED&amp;VAR:AUDIT_ID=00000117&amp;VAR:DATE=20060710&amp;action=UPDATE&amp;creator=factset&amp;DOC_NAME=FAT:FMA_audit_SUMMARY.fat&amp;DISPLAY_STRING=Display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EBITDA&amp;VAR:CHGPERIOD=NA&amp;VAR:FQLFORMULA=FMA_EVAL_EBITDA&amp;VAR:CURRENCY=NA&amp;VAR:P=NA&amp;VAR:V=10.3","16685&amp;VAR:null=.html"}</definedName>
    <definedName name="_884__FDSAUDITLINK__" hidden="1">{"fdsup://directions/FAT%20Viewer?VAR:PED=LTM&amp;VAR:AUDIT_MODE=SUMMARY&amp;VAR:PERIOD=FIXED&amp;VAR:AUDIT_ID=00000117&amp;VAR:DATE=20060710&amp;action=UPDATE&amp;creator=factset&amp;DOC_NAME=FAT:FMA_audit_SUMMARY.fat&amp;DISPLAY_STRING=Display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EBITDA&amp;VAR:CHGPERIOD=NA&amp;VAR:FQLFORMULA=FMA_EVAL_EBITDA&amp;VAR:CURRENCY=NA&amp;VAR:P=NA&amp;VAR:V=10.3","16685&amp;VAR:null=.html"}</definedName>
    <definedName name="_885__FDSAUDITLINK__" localSheetId="1" hidden="1">{"fdsup://directions/FAT%20Viewer?VAR:PED=LTM&amp;VAR:AUDIT_MODE=SUMMARY&amp;VAR:PERIOD=FIXED&amp;VAR:AUDIT_ID=00000117&amp;VAR:DATE=20060707&amp;action=UPDATE&amp;creator=factset&amp;DOC_NAME=FAT:FMA_audit_SUMMARY.fat&amp;DISPLAY_STRING=Display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EBITDA&amp;VAR:CHGPERIOD=NA&amp;VAR:FQLFORMULA=FMA_EVAL_EBITDA&amp;VAR:CURRENCY=NA&amp;VAR:P=NA&amp;VAR:V=10.3","11990&amp;VAR:null=.html"}</definedName>
    <definedName name="_885__FDSAUDITLINK__" hidden="1">{"fdsup://directions/FAT%20Viewer?VAR:PED=LTM&amp;VAR:AUDIT_MODE=SUMMARY&amp;VAR:PERIOD=FIXED&amp;VAR:AUDIT_ID=00000117&amp;VAR:DATE=20060707&amp;action=UPDATE&amp;creator=factset&amp;DOC_NAME=FAT:FMA_audit_SUMMARY.fat&amp;DISPLAY_STRING=Display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EBITDA&amp;VAR:CHGPERIOD=NA&amp;VAR:FQLFORMULA=FMA_EVAL_EBITDA&amp;VAR:CURRENCY=NA&amp;VAR:P=NA&amp;VAR:V=10.3","11990&amp;VAR:null=.html"}</definedName>
    <definedName name="_886__FDSAUDITLINK__" localSheetId="1" hidden="1">{"fdsup://directions/FAT%20Viewer?VAR:PED=LTM&amp;VAR:AUDIT_MODE=SUMMARY&amp;VAR:PERIOD=FIXED&amp;VAR:AUDIT_ID=00000117&amp;VAR:DATE=20060706&amp;action=UPDATE&amp;creator=factset&amp;DOC_NAME=FAT:FMA_audit_SUMMARY.fat&amp;DISPLAY_STRING=Display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EBITDA&amp;VAR:CHGPERIOD=NA&amp;VAR:FQLFORMULA=FMA_EVAL_EBITDA&amp;VAR:CURRENCY=NA&amp;VAR:P=NA&amp;VAR:V=10.3","76022&amp;VAR:null=.html"}</definedName>
    <definedName name="_886__FDSAUDITLINK__" hidden="1">{"fdsup://directions/FAT%20Viewer?VAR:PED=LTM&amp;VAR:AUDIT_MODE=SUMMARY&amp;VAR:PERIOD=FIXED&amp;VAR:AUDIT_ID=00000117&amp;VAR:DATE=20060706&amp;action=UPDATE&amp;creator=factset&amp;DOC_NAME=FAT:FMA_audit_SUMMARY.fat&amp;DISPLAY_STRING=Display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EBITDA&amp;VAR:CHGPERIOD=NA&amp;VAR:FQLFORMULA=FMA_EVAL_EBITDA&amp;VAR:CURRENCY=NA&amp;VAR:P=NA&amp;VAR:V=10.3","76022&amp;VAR:null=.html"}</definedName>
    <definedName name="_887__FDSAUDITLINK__" localSheetId="1" hidden="1">{"fdsup://directions/FAT%20Viewer?VAR:PED=LTM&amp;VAR:AUDIT_MODE=SUMMARY&amp;VAR:PERIOD=FIXED&amp;VAR:AUDIT_ID=00000117&amp;VAR:DATE=20060705&amp;action=UPDATE&amp;creator=factset&amp;DOC_NAME=FAT:FMA_audit_SUMMARY.fat&amp;DISPLAY_STRING=Display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EBITDA&amp;VAR:CHGPERIOD=NA&amp;VAR:FQLFORMULA=FMA_EVAL_EBITDA&amp;VAR:CURRENCY=NA&amp;VAR:P=NA&amp;VAR:V=10.3","67036&amp;VAR:null=.html"}</definedName>
    <definedName name="_887__FDSAUDITLINK__" hidden="1">{"fdsup://directions/FAT%20Viewer?VAR:PED=LTM&amp;VAR:AUDIT_MODE=SUMMARY&amp;VAR:PERIOD=FIXED&amp;VAR:AUDIT_ID=00000117&amp;VAR:DATE=20060705&amp;action=UPDATE&amp;creator=factset&amp;DOC_NAME=FAT:FMA_audit_SUMMARY.fat&amp;DISPLAY_STRING=Display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EBITDA&amp;VAR:CHGPERIOD=NA&amp;VAR:FQLFORMULA=FMA_EVAL_EBITDA&amp;VAR:CURRENCY=NA&amp;VAR:P=NA&amp;VAR:V=10.3","67036&amp;VAR:null=.html"}</definedName>
    <definedName name="_888__FDSAUDITLINK__" localSheetId="1" hidden="1">{"fdsup://directions/FAT%20Viewer?VAR:PED=LTM&amp;VAR:AUDIT_MODE=SUMMARY&amp;VAR:PERIOD=FIXED&amp;VAR:AUDIT_ID=00000117&amp;VAR:DATE=20060703&amp;action=UPDATE&amp;creator=factset&amp;DOC_NAME=FAT:FMA_audit_SUMMARY.fat&amp;DISPLAY_STRING=Display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EBITDA&amp;VAR:CHGPERIOD=NA&amp;VAR:FQLFORMULA=FMA_EVAL_EBITDA&amp;VAR:CURRENCY=NA&amp;VAR:P=NA&amp;VAR:V=10.4","29822&amp;VAR:null=.html"}</definedName>
    <definedName name="_888__FDSAUDITLINK__" hidden="1">{"fdsup://directions/FAT%20Viewer?VAR:PED=LTM&amp;VAR:AUDIT_MODE=SUMMARY&amp;VAR:PERIOD=FIXED&amp;VAR:AUDIT_ID=00000117&amp;VAR:DATE=20060703&amp;action=UPDATE&amp;creator=factset&amp;DOC_NAME=FAT:FMA_audit_SUMMARY.fat&amp;DISPLAY_STRING=Display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EBITDA&amp;VAR:CHGPERIOD=NA&amp;VAR:FQLFORMULA=FMA_EVAL_EBITDA&amp;VAR:CURRENCY=NA&amp;VAR:P=NA&amp;VAR:V=10.4","29822&amp;VAR:null=.html"}</definedName>
    <definedName name="_889__FDSAUDITLINK__" localSheetId="1" hidden="1">{"fdsup://directions/FAT%20Viewer?VAR:PED=LTM&amp;VAR:AUDIT_MODE=SUMMARY&amp;VAR:PERIOD=FIXED&amp;VAR:AUDIT_ID=00000117&amp;VAR:DATE=20060630&amp;action=UPDATE&amp;creator=factset&amp;DOC_NAME=FAT:FMA_audit_SUMMARY.fat&amp;DISPLAY_STRING=Display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EBITDA&amp;VAR:CHGPERIOD=NA&amp;VAR:FQLFORMULA=FMA_EVAL_EBITDA&amp;VAR:CURRENCY=NA&amp;VAR:P=NA&amp;VAR:V=10.3","71102&amp;VAR:null=.html"}</definedName>
    <definedName name="_889__FDSAUDITLINK__" hidden="1">{"fdsup://directions/FAT%20Viewer?VAR:PED=LTM&amp;VAR:AUDIT_MODE=SUMMARY&amp;VAR:PERIOD=FIXED&amp;VAR:AUDIT_ID=00000117&amp;VAR:DATE=20060630&amp;action=UPDATE&amp;creator=factset&amp;DOC_NAME=FAT:FMA_audit_SUMMARY.fat&amp;DISPLAY_STRING=Display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EBITDA&amp;VAR:CHGPERIOD=NA&amp;VAR:FQLFORMULA=FMA_EVAL_EBITDA&amp;VAR:CURRENCY=NA&amp;VAR:P=NA&amp;VAR:V=10.3","71102&amp;VAR:null=.html"}</definedName>
    <definedName name="_89__FDSAUDITLINK__" localSheetId="1" hidden="1">{"fdsup://directions/FAT Viewer?action=UPDATE&amp;creator=factset&amp;DYN_ARGS=TRUE&amp;DOC_NAME=FAT:FQL_AUDITING_CLIENT_TEMPLATE.FAT&amp;display_string=Audit&amp;VAR:KEY=ZEJGVUBEJC&amp;VAR:QUERY=Q1NGX0RFQlQoQU5OLDAp&amp;WINDOW=FIRST_POPUP&amp;HEIGHT=450&amp;WIDTH=450&amp;START_MAXIMIZED=FALSE&amp;VA","R:CALENDAR=US&amp;VAR:SYMBOL=B3DMTY&amp;VAR:INDEX=0"}</definedName>
    <definedName name="_89__FDSAUDITLINK__" hidden="1">{"fdsup://directions/FAT Viewer?action=UPDATE&amp;creator=factset&amp;DYN_ARGS=TRUE&amp;DOC_NAME=FAT:FQL_AUDITING_CLIENT_TEMPLATE.FAT&amp;display_string=Audit&amp;VAR:KEY=ZEJGVUBEJC&amp;VAR:QUERY=Q1NGX0RFQlQoQU5OLDAp&amp;WINDOW=FIRST_POPUP&amp;HEIGHT=450&amp;WIDTH=450&amp;START_MAXIMIZED=FALSE&amp;VA","R:CALENDAR=US&amp;VAR:SYMBOL=B3DMTY&amp;VAR:INDEX=0"}</definedName>
    <definedName name="_890__FDSAUDITLINK__" localSheetId="1" hidden="1">{"fdsup://directions/FAT%20Viewer?VAR:PED=LTM&amp;VAR:AUDIT_MODE=SUMMARY&amp;VAR:PERIOD=FIXED&amp;VAR:AUDIT_ID=00000117&amp;VAR:DATE=20060629&amp;action=UPDATE&amp;creator=factset&amp;DOC_NAME=FAT:FMA_audit_SUMMARY.fat&amp;DISPLAY_STRING=Display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EBITDA&amp;VAR:CHGPERIOD=NA&amp;VAR:FQLFORMULA=FMA_EVAL_EBITDA&amp;VAR:CURRENCY=NA&amp;VAR:P=NA&amp;VAR:V=10.3","77402&amp;VAR:null=.html"}</definedName>
    <definedName name="_890__FDSAUDITLINK__" hidden="1">{"fdsup://directions/FAT%20Viewer?VAR:PED=LTM&amp;VAR:AUDIT_MODE=SUMMARY&amp;VAR:PERIOD=FIXED&amp;VAR:AUDIT_ID=00000117&amp;VAR:DATE=20060629&amp;action=UPDATE&amp;creator=factset&amp;DOC_NAME=FAT:FMA_audit_SUMMARY.fat&amp;DISPLAY_STRING=Display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EBITDA&amp;VAR:CHGPERIOD=NA&amp;VAR:FQLFORMULA=FMA_EVAL_EBITDA&amp;VAR:CURRENCY=NA&amp;VAR:P=NA&amp;VAR:V=10.3","77402&amp;VAR:null=.html"}</definedName>
    <definedName name="_891__FDSAUDITLINK__" localSheetId="1" hidden="1">{"fdsup://directions/FAT%20Viewer?VAR:PED=LTM&amp;VAR:AUDIT_MODE=SUMMARY&amp;VAR:PERIOD=FIXED&amp;VAR:AUDIT_ID=00000117&amp;VAR:DATE=20060628&amp;action=UPDATE&amp;creator=factset&amp;DOC_NAME=FAT:FMA_audit_SUMMARY.fat&amp;DISPLAY_STRING=Display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EBITDA&amp;VAR:CHGPERIOD=NA&amp;VAR:FQLFORMULA=FMA_EVAL_EBITDA&amp;VAR:CURRENCY=NA&amp;VAR:P=NA&amp;VAR:V=10.1","97751&amp;VAR:null=.html"}</definedName>
    <definedName name="_891__FDSAUDITLINK__" hidden="1">{"fdsup://directions/FAT%20Viewer?VAR:PED=LTM&amp;VAR:AUDIT_MODE=SUMMARY&amp;VAR:PERIOD=FIXED&amp;VAR:AUDIT_ID=00000117&amp;VAR:DATE=20060628&amp;action=UPDATE&amp;creator=factset&amp;DOC_NAME=FAT:FMA_audit_SUMMARY.fat&amp;DISPLAY_STRING=Display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EBITDA&amp;VAR:CHGPERIOD=NA&amp;VAR:FQLFORMULA=FMA_EVAL_EBITDA&amp;VAR:CURRENCY=NA&amp;VAR:P=NA&amp;VAR:V=10.1","97751&amp;VAR:null=.html"}</definedName>
    <definedName name="_892__FDSAUDITLINK__" localSheetId="1" hidden="1">{"fdsup://directions/FAT%20Viewer?VAR:PED=LTM&amp;VAR:AUDIT_MODE=SUMMARY&amp;VAR:PERIOD=FIXED&amp;VAR:AUDIT_ID=00000117&amp;VAR:DATE=20060627&amp;action=UPDATE&amp;creator=factset&amp;DOC_NAME=FAT:FMA_audit_SUMMARY.fat&amp;DISPLAY_STRING=Display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EBITDA&amp;VAR:CHGPERIOD=NA&amp;VAR:FQLFORMULA=FMA_EVAL_EBITDA&amp;VAR:CURRENCY=NA&amp;VAR:P=NA&amp;VAR:V=10.1","56325&amp;VAR:null=.html"}</definedName>
    <definedName name="_892__FDSAUDITLINK__" hidden="1">{"fdsup://directions/FAT%20Viewer?VAR:PED=LTM&amp;VAR:AUDIT_MODE=SUMMARY&amp;VAR:PERIOD=FIXED&amp;VAR:AUDIT_ID=00000117&amp;VAR:DATE=20060627&amp;action=UPDATE&amp;creator=factset&amp;DOC_NAME=FAT:FMA_audit_SUMMARY.fat&amp;DISPLAY_STRING=Display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EBITDA&amp;VAR:CHGPERIOD=NA&amp;VAR:FQLFORMULA=FMA_EVAL_EBITDA&amp;VAR:CURRENCY=NA&amp;VAR:P=NA&amp;VAR:V=10.1","56325&amp;VAR:null=.html"}</definedName>
    <definedName name="_893__FDSAUDITLINK__" localSheetId="1" hidden="1">{"fdsup://directions/FAT%20Viewer?VAR:PED=LTM&amp;VAR:AUDIT_MODE=SUMMARY&amp;VAR:PERIOD=FIXED&amp;VAR:AUDIT_ID=00000117&amp;VAR:DATE=20060626&amp;action=UPDATE&amp;creator=factset&amp;DOC_NAME=FAT:FMA_audit_SUMMARY.fat&amp;DISPLAY_STRING=Display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EBITDA&amp;VAR:CHGPERIOD=NA&amp;VAR:FQLFORMULA=FMA_EVAL_EBITDA&amp;VAR:CURRENCY=NA&amp;VAR:P=NA&amp;VAR:V=10.2","29213&amp;VAR:null=.html"}</definedName>
    <definedName name="_893__FDSAUDITLINK__" hidden="1">{"fdsup://directions/FAT%20Viewer?VAR:PED=LTM&amp;VAR:AUDIT_MODE=SUMMARY&amp;VAR:PERIOD=FIXED&amp;VAR:AUDIT_ID=00000117&amp;VAR:DATE=20060626&amp;action=UPDATE&amp;creator=factset&amp;DOC_NAME=FAT:FMA_audit_SUMMARY.fat&amp;DISPLAY_STRING=Display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EBITDA&amp;VAR:CHGPERIOD=NA&amp;VAR:FQLFORMULA=FMA_EVAL_EBITDA&amp;VAR:CURRENCY=NA&amp;VAR:P=NA&amp;VAR:V=10.2","29213&amp;VAR:null=.html"}</definedName>
    <definedName name="_894__FDSAUDITLINK__" localSheetId="1" hidden="1">{"fdsup://directions/FAT%20Viewer?VAR:PED=LTM&amp;VAR:AUDIT_MODE=SUMMARY&amp;VAR:PERIOD=FIXED&amp;VAR:AUDIT_ID=00000117&amp;VAR:DATE=20060623&amp;action=UPDATE&amp;creator=factset&amp;DOC_NAME=FAT:FMA_audit_SUMMARY.fat&amp;DISPLAY_STRING=Display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EBITDA&amp;VAR:CHGPERIOD=NA&amp;VAR:FQLFORMULA=FMA_EVAL_EBITDA&amp;VAR:CURRENCY=NA&amp;VAR:P=NA&amp;VAR:V=10.1","94302&amp;VAR:null=.html"}</definedName>
    <definedName name="_894__FDSAUDITLINK__" hidden="1">{"fdsup://directions/FAT%20Viewer?VAR:PED=LTM&amp;VAR:AUDIT_MODE=SUMMARY&amp;VAR:PERIOD=FIXED&amp;VAR:AUDIT_ID=00000117&amp;VAR:DATE=20060623&amp;action=UPDATE&amp;creator=factset&amp;DOC_NAME=FAT:FMA_audit_SUMMARY.fat&amp;DISPLAY_STRING=Display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EBITDA&amp;VAR:CHGPERIOD=NA&amp;VAR:FQLFORMULA=FMA_EVAL_EBITDA&amp;VAR:CURRENCY=NA&amp;VAR:P=NA&amp;VAR:V=10.1","94302&amp;VAR:null=.html"}</definedName>
    <definedName name="_895__FDSAUDITLINK__" localSheetId="1" hidden="1">{"fdsup://directions/FAT%20Viewer?VAR:PED=LTM&amp;VAR:AUDIT_MODE=SUMMARY&amp;VAR:PERIOD=FIXED&amp;VAR:AUDIT_ID=00000117&amp;VAR:DATE=20060622&amp;action=UPDATE&amp;creator=factset&amp;DOC_NAME=FAT:FMA_audit_SUMMARY.fat&amp;DISPLAY_STRING=Display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EBITDA&amp;VAR:CHGPERIOD=NA&amp;VAR:FQLFORMULA=FMA_EVAL_EBITDA&amp;VAR:CURRENCY=NA&amp;VAR:P=NA&amp;VAR:V=10.1","89730&amp;VAR:null=.html"}</definedName>
    <definedName name="_895__FDSAUDITLINK__" hidden="1">{"fdsup://directions/FAT%20Viewer?VAR:PED=LTM&amp;VAR:AUDIT_MODE=SUMMARY&amp;VAR:PERIOD=FIXED&amp;VAR:AUDIT_ID=00000117&amp;VAR:DATE=20060622&amp;action=UPDATE&amp;creator=factset&amp;DOC_NAME=FAT:FMA_audit_SUMMARY.fat&amp;DISPLAY_STRING=Display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EBITDA&amp;VAR:CHGPERIOD=NA&amp;VAR:FQLFORMULA=FMA_EVAL_EBITDA&amp;VAR:CURRENCY=NA&amp;VAR:P=NA&amp;VAR:V=10.1","89730&amp;VAR:null=.html"}</definedName>
    <definedName name="_896__FDSAUDITLINK__" localSheetId="1" hidden="1">{"fdsup://directions/FAT%20Viewer?VAR:PED=LTM&amp;VAR:AUDIT_MODE=SUMMARY&amp;VAR:PERIOD=FIXED&amp;VAR:AUDIT_ID=00000117&amp;VAR:DATE=20060621&amp;action=UPDATE&amp;creator=factset&amp;DOC_NAME=FAT:FMA_audit_SUMMARY.fat&amp;DISPLAY_STRING=Display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EBITDA&amp;VAR:CHGPERIOD=NA&amp;VAR:FQLFORMULA=FMA_EVAL_EBITDA&amp;VAR:CURRENCY=NA&amp;VAR:P=NA&amp;VAR:V=10.2","33106&amp;VAR:null=.html"}</definedName>
    <definedName name="_896__FDSAUDITLINK__" hidden="1">{"fdsup://directions/FAT%20Viewer?VAR:PED=LTM&amp;VAR:AUDIT_MODE=SUMMARY&amp;VAR:PERIOD=FIXED&amp;VAR:AUDIT_ID=00000117&amp;VAR:DATE=20060621&amp;action=UPDATE&amp;creator=factset&amp;DOC_NAME=FAT:FMA_audit_SUMMARY.fat&amp;DISPLAY_STRING=Display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EBITDA&amp;VAR:CHGPERIOD=NA&amp;VAR:FQLFORMULA=FMA_EVAL_EBITDA&amp;VAR:CURRENCY=NA&amp;VAR:P=NA&amp;VAR:V=10.2","33106&amp;VAR:null=.html"}</definedName>
    <definedName name="_897__FDSAUDITLINK__" localSheetId="1" hidden="1">{"fdsup://directions/FAT%20Viewer?VAR:PED=LTM&amp;VAR:AUDIT_MODE=SUMMARY&amp;VAR:PERIOD=FIXED&amp;VAR:AUDIT_ID=00000117&amp;VAR:DATE=20060620&amp;action=UPDATE&amp;creator=factset&amp;DOC_NAME=FAT:FMA_audit_SUMMARY.fat&amp;DISPLAY_STRING=Display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EBITDA&amp;VAR:CHGPERIOD=NA&amp;VAR:FQLFORMULA=FMA_EVAL_EBITDA&amp;VAR:CURRENCY=NA&amp;VAR:P=NA&amp;VAR:V=10.1","41003&amp;VAR:null=.html"}</definedName>
    <definedName name="_897__FDSAUDITLINK__" hidden="1">{"fdsup://directions/FAT%20Viewer?VAR:PED=LTM&amp;VAR:AUDIT_MODE=SUMMARY&amp;VAR:PERIOD=FIXED&amp;VAR:AUDIT_ID=00000117&amp;VAR:DATE=20060620&amp;action=UPDATE&amp;creator=factset&amp;DOC_NAME=FAT:FMA_audit_SUMMARY.fat&amp;DISPLAY_STRING=Display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EBITDA&amp;VAR:CHGPERIOD=NA&amp;VAR:FQLFORMULA=FMA_EVAL_EBITDA&amp;VAR:CURRENCY=NA&amp;VAR:P=NA&amp;VAR:V=10.1","41003&amp;VAR:null=.html"}</definedName>
    <definedName name="_898__FDSAUDITLINK__" localSheetId="1" hidden="1">{"fdsup://directions/FAT%20Viewer?VAR:PED=LTM&amp;VAR:AUDIT_MODE=SUMMARY&amp;VAR:PERIOD=FIXED&amp;VAR:AUDIT_ID=00000117&amp;VAR:DATE=20060619&amp;action=UPDATE&amp;creator=factset&amp;DOC_NAME=FAT:FMA_audit_SUMMARY.fat&amp;DISPLAY_STRING=Display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EBITDA&amp;VAR:CHGPERIOD=NA&amp;VAR:FQLFORMULA=FMA_EVAL_EBITDA&amp;VAR:CURRENCY=NA&amp;VAR:P=NA&amp;VAR:V=10.1","44882&amp;VAR:null=.html"}</definedName>
    <definedName name="_898__FDSAUDITLINK__" hidden="1">{"fdsup://directions/FAT%20Viewer?VAR:PED=LTM&amp;VAR:AUDIT_MODE=SUMMARY&amp;VAR:PERIOD=FIXED&amp;VAR:AUDIT_ID=00000117&amp;VAR:DATE=20060619&amp;action=UPDATE&amp;creator=factset&amp;DOC_NAME=FAT:FMA_audit_SUMMARY.fat&amp;DISPLAY_STRING=Display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EBITDA&amp;VAR:CHGPERIOD=NA&amp;VAR:FQLFORMULA=FMA_EVAL_EBITDA&amp;VAR:CURRENCY=NA&amp;VAR:P=NA&amp;VAR:V=10.1","44882&amp;VAR:null=.html"}</definedName>
    <definedName name="_899__FDSAUDITLINK__" localSheetId="1" hidden="1">{"fdsup://directions/FAT%20Viewer?VAR:PED=LTM&amp;VAR:AUDIT_MODE=SUMMARY&amp;VAR:PERIOD=FIXED&amp;VAR:AUDIT_ID=00000117&amp;VAR:DATE=20060616&amp;action=UPDATE&amp;creator=factset&amp;DOC_NAME=FAT:FMA_audit_SUMMARY.fat&amp;DISPLAY_STRING=Display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EBITDA&amp;VAR:CHGPERIOD=NA&amp;VAR:FQLFORMULA=FMA_EVAL_EBITDA&amp;VAR:CURRENCY=NA&amp;VAR:P=NA&amp;VAR:V=10.2","25809&amp;VAR:null=.html"}</definedName>
    <definedName name="_899__FDSAUDITLINK__" hidden="1">{"fdsup://directions/FAT%20Viewer?VAR:PED=LTM&amp;VAR:AUDIT_MODE=SUMMARY&amp;VAR:PERIOD=FIXED&amp;VAR:AUDIT_ID=00000117&amp;VAR:DATE=20060616&amp;action=UPDATE&amp;creator=factset&amp;DOC_NAME=FAT:FMA_audit_SUMMARY.fat&amp;DISPLAY_STRING=Display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EBITDA&amp;VAR:CHGPERIOD=NA&amp;VAR:FQLFORMULA=FMA_EVAL_EBITDA&amp;VAR:CURRENCY=NA&amp;VAR:P=NA&amp;VAR:V=10.2","25809&amp;VAR:null=.html"}</definedName>
    <definedName name="_9__FDSAUDITLINK__" localSheetId="1" hidden="1">{"fdsup://directions/FAT%20Viewer?VAR:PED=LTM&amp;VAR:AUDIT_MODE=SUMMARY&amp;VAR:PERIOD=FIXED&amp;VAR:AUDIT_ID=00000117&amp;VAR:DATE=20091229&amp;action=UPDATE&amp;creator=factset&amp;DOC_NAME=FAT:FMA_audit_SUMMARY.fat&amp;DISPLAY_STRING=Display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EBITDA&amp;VAR:CHGPERIOD=NA&amp;VAR:FQLFORMULA=FMA_EVAL_EBITDA&amp;VAR:CURRENCY=NA&amp;VAR:P=NA&amp;VAR:V=12.1","90278&amp;VAR:null=.html"}</definedName>
    <definedName name="_9__FDSAUDITLINK__" hidden="1">{"fdsup://directions/FAT%20Viewer?VAR:PED=LTM&amp;VAR:AUDIT_MODE=SUMMARY&amp;VAR:PERIOD=FIXED&amp;VAR:AUDIT_ID=00000117&amp;VAR:DATE=20091229&amp;action=UPDATE&amp;creator=factset&amp;DOC_NAME=FAT:FMA_audit_SUMMARY.fat&amp;DISPLAY_STRING=Display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EBITDA&amp;VAR:CHGPERIOD=NA&amp;VAR:FQLFORMULA=FMA_EVAL_EBITDA&amp;VAR:CURRENCY=NA&amp;VAR:P=NA&amp;VAR:V=12.1","90278&amp;VAR:null=.html"}</definedName>
    <definedName name="_90__FDSAUDITLINK__" localSheetId="1" hidden="1">{"fdsup://directions/FAT Viewer?action=UPDATE&amp;creator=factset&amp;DYN_ARGS=TRUE&amp;DOC_NAME=FAT:FQL_AUDITING_CLIENT_TEMPLATE.FAT&amp;display_string=Audit&amp;VAR:KEY=TITABAVEDG&amp;VAR:QUERY=RkZfREVCVChBTk4sMTIvMjYvMjAwOSk=&amp;WINDOW=FIRST_POPUP&amp;HEIGHT=450&amp;WIDTH=450&amp;START_MAXIMI","ZED=FALSE&amp;VAR:CALENDAR=US&amp;VAR:SYMBOL=0965756&amp;VAR:INDEX=0"}</definedName>
    <definedName name="_90__FDSAUDITLINK__" hidden="1">{"fdsup://directions/FAT Viewer?action=UPDATE&amp;creator=factset&amp;DYN_ARGS=TRUE&amp;DOC_NAME=FAT:FQL_AUDITING_CLIENT_TEMPLATE.FAT&amp;display_string=Audit&amp;VAR:KEY=TITABAVEDG&amp;VAR:QUERY=RkZfREVCVChBTk4sMTIvMjYvMjAwOSk=&amp;WINDOW=FIRST_POPUP&amp;HEIGHT=450&amp;WIDTH=450&amp;START_MAXIMI","ZED=FALSE&amp;VAR:CALENDAR=US&amp;VAR:SYMBOL=0965756&amp;VAR:INDEX=0"}</definedName>
    <definedName name="_900__FDSAUDITLINK__" localSheetId="1" hidden="1">{"fdsup://directions/FAT%20Viewer?VAR:PED=LTM&amp;VAR:AUDIT_MODE=SUMMARY&amp;VAR:PERIOD=FIXED&amp;VAR:AUDIT_ID=00000117&amp;VAR:DATE=20060615&amp;action=UPDATE&amp;creator=factset&amp;DOC_NAME=FAT:FMA_audit_SUMMARY.fat&amp;DISPLAY_STRING=Display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EBITDA&amp;VAR:CHGPERIOD=NA&amp;VAR:FQLFORMULA=FMA_EVAL_EBITDA&amp;VAR:CURRENCY=NA&amp;VAR:P=NA&amp;VAR:V=10.2","46832&amp;VAR:null=.html"}</definedName>
    <definedName name="_900__FDSAUDITLINK__" hidden="1">{"fdsup://directions/FAT%20Viewer?VAR:PED=LTM&amp;VAR:AUDIT_MODE=SUMMARY&amp;VAR:PERIOD=FIXED&amp;VAR:AUDIT_ID=00000117&amp;VAR:DATE=20060615&amp;action=UPDATE&amp;creator=factset&amp;DOC_NAME=FAT:FMA_audit_SUMMARY.fat&amp;DISPLAY_STRING=Display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EBITDA&amp;VAR:CHGPERIOD=NA&amp;VAR:FQLFORMULA=FMA_EVAL_EBITDA&amp;VAR:CURRENCY=NA&amp;VAR:P=NA&amp;VAR:V=10.2","46832&amp;VAR:null=.html"}</definedName>
    <definedName name="_901__FDSAUDITLINK__" localSheetId="1" hidden="1">{"fdsup://directions/FAT%20Viewer?VAR:PED=LTM&amp;VAR:AUDIT_MODE=SUMMARY&amp;VAR:PERIOD=FIXED&amp;VAR:AUDIT_ID=00000117&amp;VAR:DATE=20060614&amp;action=UPDATE&amp;creator=factset&amp;DOC_NAME=FAT:FMA_audit_SUMMARY.fat&amp;DISPLAY_STRING=Display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EBITDA&amp;VAR:CHGPERIOD=NA&amp;VAR:FQLFORMULA=FMA_EVAL_EBITDA&amp;VAR:CURRENCY=NA&amp;VAR:P=NA&amp;VAR:V=10.0","70466&amp;VAR:null=.html"}</definedName>
    <definedName name="_901__FDSAUDITLINK__" hidden="1">{"fdsup://directions/FAT%20Viewer?VAR:PED=LTM&amp;VAR:AUDIT_MODE=SUMMARY&amp;VAR:PERIOD=FIXED&amp;VAR:AUDIT_ID=00000117&amp;VAR:DATE=20060614&amp;action=UPDATE&amp;creator=factset&amp;DOC_NAME=FAT:FMA_audit_SUMMARY.fat&amp;DISPLAY_STRING=Display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EBITDA&amp;VAR:CHGPERIOD=NA&amp;VAR:FQLFORMULA=FMA_EVAL_EBITDA&amp;VAR:CURRENCY=NA&amp;VAR:P=NA&amp;VAR:V=10.0","70466&amp;VAR:null=.html"}</definedName>
    <definedName name="_902__FDSAUDITLINK__" localSheetId="1" hidden="1">{"fdsup://directions/FAT%20Viewer?VAR:PED=LTM&amp;VAR:AUDIT_MODE=SUMMARY&amp;VAR:PERIOD=FIXED&amp;VAR:AUDIT_ID=00000117&amp;VAR:DATE=20060613&amp;action=UPDATE&amp;creator=factset&amp;DOC_NAME=FAT:FMA_audit_SUMMARY.fat&amp;DISPLAY_STRING=Display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EBITDA&amp;VAR:CHGPERIOD=NA&amp;VAR:FQLFORMULA=FMA_EVAL_EBITDA&amp;VAR:CURRENCY=NA&amp;VAR:P=NA&amp;VAR:V=10.0","08664&amp;VAR:null=.html"}</definedName>
    <definedName name="_902__FDSAUDITLINK__" hidden="1">{"fdsup://directions/FAT%20Viewer?VAR:PED=LTM&amp;VAR:AUDIT_MODE=SUMMARY&amp;VAR:PERIOD=FIXED&amp;VAR:AUDIT_ID=00000117&amp;VAR:DATE=20060613&amp;action=UPDATE&amp;creator=factset&amp;DOC_NAME=FAT:FMA_audit_SUMMARY.fat&amp;DISPLAY_STRING=Display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EBITDA&amp;VAR:CHGPERIOD=NA&amp;VAR:FQLFORMULA=FMA_EVAL_EBITDA&amp;VAR:CURRENCY=NA&amp;VAR:P=NA&amp;VAR:V=10.0","08664&amp;VAR:null=.html"}</definedName>
    <definedName name="_903__FDSAUDITLINK__" localSheetId="1" hidden="1">{"fdsup://directions/FAT%20Viewer?VAR:PED=LTM&amp;VAR:AUDIT_MODE=SUMMARY&amp;VAR:PERIOD=FIXED&amp;VAR:AUDIT_ID=00000117&amp;VAR:DATE=20060612&amp;action=UPDATE&amp;creator=factset&amp;DOC_NAME=FAT:FMA_audit_SUMMARY.fat&amp;DISPLAY_STRING=Display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EBITDA&amp;VAR:CHGPERIOD=NA&amp;VAR:FQLFORMULA=FMA_EVAL_EBITDA&amp;VAR:CURRENCY=NA&amp;VAR:P=NA&amp;VAR:V=10.0","80752&amp;VAR:null=.html"}</definedName>
    <definedName name="_903__FDSAUDITLINK__" hidden="1">{"fdsup://directions/FAT%20Viewer?VAR:PED=LTM&amp;VAR:AUDIT_MODE=SUMMARY&amp;VAR:PERIOD=FIXED&amp;VAR:AUDIT_ID=00000117&amp;VAR:DATE=20060612&amp;action=UPDATE&amp;creator=factset&amp;DOC_NAME=FAT:FMA_audit_SUMMARY.fat&amp;DISPLAY_STRING=Display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EBITDA&amp;VAR:CHGPERIOD=NA&amp;VAR:FQLFORMULA=FMA_EVAL_EBITDA&amp;VAR:CURRENCY=NA&amp;VAR:P=NA&amp;VAR:V=10.0","80752&amp;VAR:null=.html"}</definedName>
    <definedName name="_904__FDSAUDITLINK__" localSheetId="1" hidden="1">{"fdsup://directions/FAT%20Viewer?VAR:PED=LTM&amp;VAR:AUDIT_MODE=SUMMARY&amp;VAR:PERIOD=FIXED&amp;VAR:AUDIT_ID=00000117&amp;VAR:DATE=20060609&amp;action=UPDATE&amp;creator=factset&amp;DOC_NAME=FAT:FMA_audit_SUMMARY.fat&amp;DISPLAY_STRING=Display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EBITDA&amp;VAR:CHGPERIOD=NA&amp;VAR:FQLFORMULA=FMA_EVAL_EBITDA&amp;VAR:CURRENCY=NA&amp;VAR:P=NA&amp;VAR:V=10.2","14390&amp;VAR:null=.html"}</definedName>
    <definedName name="_904__FDSAUDITLINK__" hidden="1">{"fdsup://directions/FAT%20Viewer?VAR:PED=LTM&amp;VAR:AUDIT_MODE=SUMMARY&amp;VAR:PERIOD=FIXED&amp;VAR:AUDIT_ID=00000117&amp;VAR:DATE=20060609&amp;action=UPDATE&amp;creator=factset&amp;DOC_NAME=FAT:FMA_audit_SUMMARY.fat&amp;DISPLAY_STRING=Display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EBITDA&amp;VAR:CHGPERIOD=NA&amp;VAR:FQLFORMULA=FMA_EVAL_EBITDA&amp;VAR:CURRENCY=NA&amp;VAR:P=NA&amp;VAR:V=10.2","14390&amp;VAR:null=.html"}</definedName>
    <definedName name="_905__FDSAUDITLINK__" localSheetId="1" hidden="1">{"fdsup://directions/FAT%20Viewer?VAR:PED=LTM&amp;VAR:AUDIT_MODE=SUMMARY&amp;VAR:PERIOD=FIXED&amp;VAR:AUDIT_ID=00000117&amp;VAR:DATE=20060608&amp;action=UPDATE&amp;creator=factset&amp;DOC_NAME=FAT:FMA_audit_SUMMARY.fat&amp;DISPLAY_STRING=Display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EBITDA&amp;VAR:CHGPERIOD=NA&amp;VAR:FQLFORMULA=FMA_EVAL_EBITDA&amp;VAR:CURRENCY=NA&amp;VAR:P=NA&amp;VAR:V=10.2","50245&amp;VAR:null=.html"}</definedName>
    <definedName name="_905__FDSAUDITLINK__" hidden="1">{"fdsup://directions/FAT%20Viewer?VAR:PED=LTM&amp;VAR:AUDIT_MODE=SUMMARY&amp;VAR:PERIOD=FIXED&amp;VAR:AUDIT_ID=00000117&amp;VAR:DATE=20060608&amp;action=UPDATE&amp;creator=factset&amp;DOC_NAME=FAT:FMA_audit_SUMMARY.fat&amp;DISPLAY_STRING=Display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EBITDA&amp;VAR:CHGPERIOD=NA&amp;VAR:FQLFORMULA=FMA_EVAL_EBITDA&amp;VAR:CURRENCY=NA&amp;VAR:P=NA&amp;VAR:V=10.2","50245&amp;VAR:null=.html"}</definedName>
    <definedName name="_906__FDSAUDITLINK__" localSheetId="1" hidden="1">{"fdsup://directions/FAT%20Viewer?VAR:PED=LTM&amp;VAR:AUDIT_MODE=SUMMARY&amp;VAR:PERIOD=FIXED&amp;VAR:AUDIT_ID=00000117&amp;VAR:DATE=20060607&amp;action=UPDATE&amp;creator=factset&amp;DOC_NAME=FAT:FMA_audit_SUMMARY.fat&amp;DISPLAY_STRING=Display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EBITDA&amp;VAR:CHGPERIOD=NA&amp;VAR:FQLFORMULA=FMA_EVAL_EBITDA&amp;VAR:CURRENCY=NA&amp;VAR:P=NA&amp;VAR:V=10.2","46723&amp;VAR:null=.html"}</definedName>
    <definedName name="_906__FDSAUDITLINK__" hidden="1">{"fdsup://directions/FAT%20Viewer?VAR:PED=LTM&amp;VAR:AUDIT_MODE=SUMMARY&amp;VAR:PERIOD=FIXED&amp;VAR:AUDIT_ID=00000117&amp;VAR:DATE=20060607&amp;action=UPDATE&amp;creator=factset&amp;DOC_NAME=FAT:FMA_audit_SUMMARY.fat&amp;DISPLAY_STRING=Display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EBITDA&amp;VAR:CHGPERIOD=NA&amp;VAR:FQLFORMULA=FMA_EVAL_EBITDA&amp;VAR:CURRENCY=NA&amp;VAR:P=NA&amp;VAR:V=10.2","46723&amp;VAR:null=.html"}</definedName>
    <definedName name="_907__FDSAUDITLINK__" localSheetId="1" hidden="1">{"fdsup://directions/FAT%20Viewer?VAR:PED=LTM&amp;VAR:AUDIT_MODE=SUMMARY&amp;VAR:PERIOD=FIXED&amp;VAR:AUDIT_ID=00000117&amp;VAR:DATE=20060606&amp;action=UPDATE&amp;creator=factset&amp;DOC_NAME=FAT:FMA_audit_SUMMARY.fat&amp;DISPLAY_STRING=Display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EBITDA&amp;VAR:CHGPERIOD=NA&amp;VAR:FQLFORMULA=FMA_EVAL_EBITDA&amp;VAR:CURRENCY=NA&amp;VAR:P=NA&amp;VAR:V=10.3","12514&amp;VAR:null=.html"}</definedName>
    <definedName name="_907__FDSAUDITLINK__" hidden="1">{"fdsup://directions/FAT%20Viewer?VAR:PED=LTM&amp;VAR:AUDIT_MODE=SUMMARY&amp;VAR:PERIOD=FIXED&amp;VAR:AUDIT_ID=00000117&amp;VAR:DATE=20060606&amp;action=UPDATE&amp;creator=factset&amp;DOC_NAME=FAT:FMA_audit_SUMMARY.fat&amp;DISPLAY_STRING=Display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EBITDA&amp;VAR:CHGPERIOD=NA&amp;VAR:FQLFORMULA=FMA_EVAL_EBITDA&amp;VAR:CURRENCY=NA&amp;VAR:P=NA&amp;VAR:V=10.3","12514&amp;VAR:null=.html"}</definedName>
    <definedName name="_908__FDSAUDITLINK__" localSheetId="1" hidden="1">{"fdsup://directions/FAT%20Viewer?VAR:PED=LTM&amp;VAR:AUDIT_MODE=SUMMARY&amp;VAR:PERIOD=FIXED&amp;VAR:AUDIT_ID=00000117&amp;VAR:DATE=20060605&amp;action=UPDATE&amp;creator=factset&amp;DOC_NAME=FAT:FMA_audit_SUMMARY.fat&amp;DISPLAY_STRING=Display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EBITDA&amp;VAR:CHGPERIOD=NA&amp;VAR:FQLFORMULA=FMA_EVAL_EBITDA&amp;VAR:CURRENCY=NA&amp;VAR:P=NA&amp;VAR:V=10.3","24683&amp;VAR:null=.html"}</definedName>
    <definedName name="_908__FDSAUDITLINK__" hidden="1">{"fdsup://directions/FAT%20Viewer?VAR:PED=LTM&amp;VAR:AUDIT_MODE=SUMMARY&amp;VAR:PERIOD=FIXED&amp;VAR:AUDIT_ID=00000117&amp;VAR:DATE=20060605&amp;action=UPDATE&amp;creator=factset&amp;DOC_NAME=FAT:FMA_audit_SUMMARY.fat&amp;DISPLAY_STRING=Display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EBITDA&amp;VAR:CHGPERIOD=NA&amp;VAR:FQLFORMULA=FMA_EVAL_EBITDA&amp;VAR:CURRENCY=NA&amp;VAR:P=NA&amp;VAR:V=10.3","24683&amp;VAR:null=.html"}</definedName>
    <definedName name="_909__FDSAUDITLINK__" localSheetId="1" hidden="1">{"fdsup://directions/FAT%20Viewer?VAR:PED=LTM&amp;VAR:AUDIT_MODE=SUMMARY&amp;VAR:PERIOD=FIXED&amp;VAR:AUDIT_ID=00000117&amp;VAR:DATE=20060602&amp;action=UPDATE&amp;creator=factset&amp;DOC_NAME=FAT:FMA_audit_SUMMARY.fat&amp;DISPLAY_STRING=Display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EBITDA&amp;VAR:CHGPERIOD=NA&amp;VAR:FQLFORMULA=FMA_EVAL_EBITDA&amp;VAR:CURRENCY=NA&amp;VAR:P=NA&amp;VAR:V=10.4","80050&amp;VAR:null=.html"}</definedName>
    <definedName name="_909__FDSAUDITLINK__" hidden="1">{"fdsup://directions/FAT%20Viewer?VAR:PED=LTM&amp;VAR:AUDIT_MODE=SUMMARY&amp;VAR:PERIOD=FIXED&amp;VAR:AUDIT_ID=00000117&amp;VAR:DATE=20060602&amp;action=UPDATE&amp;creator=factset&amp;DOC_NAME=FAT:FMA_audit_SUMMARY.fat&amp;DISPLAY_STRING=Display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EBITDA&amp;VAR:CHGPERIOD=NA&amp;VAR:FQLFORMULA=FMA_EVAL_EBITDA&amp;VAR:CURRENCY=NA&amp;VAR:P=NA&amp;VAR:V=10.4","80050&amp;VAR:null=.html"}</definedName>
    <definedName name="_91__FDSAUDITLINK__" localSheetId="1" hidden="1">{"fdsup://directions/FAT Viewer?action=UPDATE&amp;creator=factset&amp;DYN_ARGS=TRUE&amp;DOC_NAME=FAT:FQL_AUDITING_CLIENT_TEMPLATE.FAT&amp;display_string=Audit&amp;VAR:KEY=TITABAVEDG&amp;VAR:QUERY=RkZfREVCVChBTk4sMTIvMjYvMjAwOSk=&amp;WINDOW=FIRST_POPUP&amp;HEIGHT=450&amp;WIDTH=450&amp;START_MAXIMI","ZED=FALSE&amp;VAR:CALENDAR=US&amp;VAR:SYMBOL=0965756&amp;VAR:INDEX=0"}</definedName>
    <definedName name="_91__FDSAUDITLINK__" hidden="1">{"fdsup://directions/FAT Viewer?action=UPDATE&amp;creator=factset&amp;DYN_ARGS=TRUE&amp;DOC_NAME=FAT:FQL_AUDITING_CLIENT_TEMPLATE.FAT&amp;display_string=Audit&amp;VAR:KEY=TITABAVEDG&amp;VAR:QUERY=RkZfREVCVChBTk4sMTIvMjYvMjAwOSk=&amp;WINDOW=FIRST_POPUP&amp;HEIGHT=450&amp;WIDTH=450&amp;START_MAXIMI","ZED=FALSE&amp;VAR:CALENDAR=US&amp;VAR:SYMBOL=0965756&amp;VAR:INDEX=0"}</definedName>
    <definedName name="_910__FDSAUDITLINK__" localSheetId="1" hidden="1">{"fdsup://directions/FAT%20Viewer?VAR:PED=LTM&amp;VAR:AUDIT_MODE=SUMMARY&amp;VAR:PERIOD=FIXED&amp;VAR:AUDIT_ID=00000117&amp;VAR:DATE=20060601&amp;action=UPDATE&amp;creator=factset&amp;DOC_NAME=FAT:FMA_audit_SUMMARY.fat&amp;DISPLAY_STRING=Display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EBITDA&amp;VAR:CHGPERIOD=NA&amp;VAR:FQLFORMULA=FMA_EVAL_EBITDA&amp;VAR:CURRENCY=NA&amp;VAR:P=NA&amp;VAR:V=10.4","65526&amp;VAR:null=.html"}</definedName>
    <definedName name="_910__FDSAUDITLINK__" hidden="1">{"fdsup://directions/FAT%20Viewer?VAR:PED=LTM&amp;VAR:AUDIT_MODE=SUMMARY&amp;VAR:PERIOD=FIXED&amp;VAR:AUDIT_ID=00000117&amp;VAR:DATE=20060601&amp;action=UPDATE&amp;creator=factset&amp;DOC_NAME=FAT:FMA_audit_SUMMARY.fat&amp;DISPLAY_STRING=Display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EBITDA&amp;VAR:CHGPERIOD=NA&amp;VAR:FQLFORMULA=FMA_EVAL_EBITDA&amp;VAR:CURRENCY=NA&amp;VAR:P=NA&amp;VAR:V=10.4","65526&amp;VAR:null=.html"}</definedName>
    <definedName name="_911__FDSAUDITLINK__" localSheetId="1" hidden="1">{"fdsup://directions/FAT%20Viewer?VAR:PED=LTM&amp;VAR:AUDIT_MODE=SUMMARY&amp;VAR:PERIOD=FIXED&amp;VAR:AUDIT_ID=00000117&amp;VAR:DATE=20060531&amp;action=UPDATE&amp;creator=factset&amp;DOC_NAME=FAT:FMA_audit_SUMMARY.fat&amp;DISPLAY_STRING=Display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EBITDA&amp;VAR:CHGPERIOD=NA&amp;VAR:FQLFORMULA=FMA_EVAL_EBITDA&amp;VAR:CURRENCY=NA&amp;VAR:P=NA&amp;VAR:V=10.3","63796&amp;VAR:null=.html"}</definedName>
    <definedName name="_911__FDSAUDITLINK__" hidden="1">{"fdsup://directions/FAT%20Viewer?VAR:PED=LTM&amp;VAR:AUDIT_MODE=SUMMARY&amp;VAR:PERIOD=FIXED&amp;VAR:AUDIT_ID=00000117&amp;VAR:DATE=20060531&amp;action=UPDATE&amp;creator=factset&amp;DOC_NAME=FAT:FMA_audit_SUMMARY.fat&amp;DISPLAY_STRING=Display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EBITDA&amp;VAR:CHGPERIOD=NA&amp;VAR:FQLFORMULA=FMA_EVAL_EBITDA&amp;VAR:CURRENCY=NA&amp;VAR:P=NA&amp;VAR:V=10.3","63796&amp;VAR:null=.html"}</definedName>
    <definedName name="_912__FDSAUDITLINK__" localSheetId="1" hidden="1">{"fdsup://directions/FAT%20Viewer?VAR:PED=LTM&amp;VAR:AUDIT_MODE=SUMMARY&amp;VAR:PERIOD=FIXED&amp;VAR:AUDIT_ID=00000117&amp;VAR:DATE=20060530&amp;action=UPDATE&amp;creator=factset&amp;DOC_NAME=FAT:FMA_audit_SUMMARY.fat&amp;DISPLAY_STRING=Display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EBITDA&amp;VAR:CHGPERIOD=NA&amp;VAR:FQLFORMULA=FMA_EVAL_EBITDA&amp;VAR:CURRENCY=NA&amp;VAR:P=NA&amp;VAR:V=10.2","91154&amp;VAR:null=.html"}</definedName>
    <definedName name="_912__FDSAUDITLINK__" hidden="1">{"fdsup://directions/FAT%20Viewer?VAR:PED=LTM&amp;VAR:AUDIT_MODE=SUMMARY&amp;VAR:PERIOD=FIXED&amp;VAR:AUDIT_ID=00000117&amp;VAR:DATE=20060530&amp;action=UPDATE&amp;creator=factset&amp;DOC_NAME=FAT:FMA_audit_SUMMARY.fat&amp;DISPLAY_STRING=Display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EBITDA&amp;VAR:CHGPERIOD=NA&amp;VAR:FQLFORMULA=FMA_EVAL_EBITDA&amp;VAR:CURRENCY=NA&amp;VAR:P=NA&amp;VAR:V=10.2","91154&amp;VAR:null=.html"}</definedName>
    <definedName name="_913__FDSAUDITLINK__" localSheetId="1" hidden="1">{"fdsup://directions/FAT%20Viewer?VAR:PED=LTM&amp;VAR:AUDIT_MODE=SUMMARY&amp;VAR:PERIOD=FIXED&amp;VAR:AUDIT_ID=00000117&amp;VAR:DATE=20060526&amp;action=UPDATE&amp;creator=factset&amp;DOC_NAME=FAT:FMA_audit_SUMMARY.fat&amp;DISPLAY_STRING=Display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EBITDA&amp;VAR:CHGPERIOD=NA&amp;VAR:FQLFORMULA=FMA_EVAL_EBITDA&amp;VAR:CURRENCY=NA&amp;VAR:P=NA&amp;VAR:V=10.4","28455&amp;VAR:null=.html"}</definedName>
    <definedName name="_913__FDSAUDITLINK__" hidden="1">{"fdsup://directions/FAT%20Viewer?VAR:PED=LTM&amp;VAR:AUDIT_MODE=SUMMARY&amp;VAR:PERIOD=FIXED&amp;VAR:AUDIT_ID=00000117&amp;VAR:DATE=20060526&amp;action=UPDATE&amp;creator=factset&amp;DOC_NAME=FAT:FMA_audit_SUMMARY.fat&amp;DISPLAY_STRING=Display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EBITDA&amp;VAR:CHGPERIOD=NA&amp;VAR:FQLFORMULA=FMA_EVAL_EBITDA&amp;VAR:CURRENCY=NA&amp;VAR:P=NA&amp;VAR:V=10.4","28455&amp;VAR:null=.html"}</definedName>
    <definedName name="_914__FDSAUDITLINK__" localSheetId="1" hidden="1">{"fdsup://directions/FAT%20Viewer?VAR:PED=LTM&amp;VAR:AUDIT_MODE=SUMMARY&amp;VAR:PERIOD=FIXED&amp;VAR:AUDIT_ID=00000117&amp;VAR:DATE=20060525&amp;action=UPDATE&amp;creator=factset&amp;DOC_NAME=FAT:FMA_audit_SUMMARY.fat&amp;DISPLAY_STRING=Display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EBITDA&amp;VAR:CHGPERIOD=NA&amp;VAR:FQLFORMULA=FMA_EVAL_EBITDA&amp;VAR:CURRENCY=NA&amp;VAR:P=NA&amp;VAR:V=10.3","79163&amp;VAR:null=.html"}</definedName>
    <definedName name="_914__FDSAUDITLINK__" hidden="1">{"fdsup://directions/FAT%20Viewer?VAR:PED=LTM&amp;VAR:AUDIT_MODE=SUMMARY&amp;VAR:PERIOD=FIXED&amp;VAR:AUDIT_ID=00000117&amp;VAR:DATE=20060525&amp;action=UPDATE&amp;creator=factset&amp;DOC_NAME=FAT:FMA_audit_SUMMARY.fat&amp;DISPLAY_STRING=Display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EBITDA&amp;VAR:CHGPERIOD=NA&amp;VAR:FQLFORMULA=FMA_EVAL_EBITDA&amp;VAR:CURRENCY=NA&amp;VAR:P=NA&amp;VAR:V=10.3","79163&amp;VAR:null=.html"}</definedName>
    <definedName name="_915__FDSAUDITLINK__" localSheetId="1" hidden="1">{"fdsup://directions/FAT%20Viewer?VAR:PED=LTM&amp;VAR:AUDIT_MODE=SUMMARY&amp;VAR:PERIOD=FIXED&amp;VAR:AUDIT_ID=00000117&amp;VAR:DATE=20060524&amp;action=UPDATE&amp;creator=factset&amp;DOC_NAME=FAT:FMA_audit_SUMMARY.fat&amp;DISPLAY_STRING=Display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EBITDA&amp;VAR:CHGPERIOD=NA&amp;VAR:FQLFORMULA=FMA_EVAL_EBITDA&amp;VAR:CURRENCY=NA&amp;VAR:P=NA&amp;VAR:V=10.2","74733&amp;VAR:null=.html"}</definedName>
    <definedName name="_915__FDSAUDITLINK__" hidden="1">{"fdsup://directions/FAT%20Viewer?VAR:PED=LTM&amp;VAR:AUDIT_MODE=SUMMARY&amp;VAR:PERIOD=FIXED&amp;VAR:AUDIT_ID=00000117&amp;VAR:DATE=20060524&amp;action=UPDATE&amp;creator=factset&amp;DOC_NAME=FAT:FMA_audit_SUMMARY.fat&amp;DISPLAY_STRING=Display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EBITDA&amp;VAR:CHGPERIOD=NA&amp;VAR:FQLFORMULA=FMA_EVAL_EBITDA&amp;VAR:CURRENCY=NA&amp;VAR:P=NA&amp;VAR:V=10.2","74733&amp;VAR:null=.html"}</definedName>
    <definedName name="_916__FDSAUDITLINK__" localSheetId="1" hidden="1">{"fdsup://directions/FAT%20Viewer?VAR:PED=LTM&amp;VAR:AUDIT_MODE=SUMMARY&amp;VAR:PERIOD=FIXED&amp;VAR:AUDIT_ID=00000117&amp;VAR:DATE=20060523&amp;action=UPDATE&amp;creator=factset&amp;DOC_NAME=FAT:FMA_audit_SUMMARY.fat&amp;DISPLAY_STRING=Display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EBITDA&amp;VAR:CHGPERIOD=NA&amp;VAR:FQLFORMULA=FMA_EVAL_EBITDA&amp;VAR:CURRENCY=NA&amp;VAR:P=NA&amp;VAR:V=10.2","64396&amp;VAR:null=.html"}</definedName>
    <definedName name="_916__FDSAUDITLINK__" hidden="1">{"fdsup://directions/FAT%20Viewer?VAR:PED=LTM&amp;VAR:AUDIT_MODE=SUMMARY&amp;VAR:PERIOD=FIXED&amp;VAR:AUDIT_ID=00000117&amp;VAR:DATE=20060523&amp;action=UPDATE&amp;creator=factset&amp;DOC_NAME=FAT:FMA_audit_SUMMARY.fat&amp;DISPLAY_STRING=Display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EBITDA&amp;VAR:CHGPERIOD=NA&amp;VAR:FQLFORMULA=FMA_EVAL_EBITDA&amp;VAR:CURRENCY=NA&amp;VAR:P=NA&amp;VAR:V=10.2","64396&amp;VAR:null=.html"}</definedName>
    <definedName name="_917__FDSAUDITLINK__" localSheetId="1" hidden="1">{"fdsup://directions/FAT%20Viewer?VAR:PED=LTM&amp;VAR:AUDIT_MODE=SUMMARY&amp;VAR:PERIOD=FIXED&amp;VAR:AUDIT_ID=00000117&amp;VAR:DATE=20060522&amp;action=UPDATE&amp;creator=factset&amp;DOC_NAME=FAT:FMA_audit_SUMMARY.fat&amp;DISPLAY_STRING=Display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EBITDA&amp;VAR:CHGPERIOD=NA&amp;VAR:FQLFORMULA=FMA_EVAL_EBITDA&amp;VAR:CURRENCY=NA&amp;VAR:P=NA&amp;VAR:V=10.2","93417&amp;VAR:null=.html"}</definedName>
    <definedName name="_917__FDSAUDITLINK__" hidden="1">{"fdsup://directions/FAT%20Viewer?VAR:PED=LTM&amp;VAR:AUDIT_MODE=SUMMARY&amp;VAR:PERIOD=FIXED&amp;VAR:AUDIT_ID=00000117&amp;VAR:DATE=20060522&amp;action=UPDATE&amp;creator=factset&amp;DOC_NAME=FAT:FMA_audit_SUMMARY.fat&amp;DISPLAY_STRING=Display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EBITDA&amp;VAR:CHGPERIOD=NA&amp;VAR:FQLFORMULA=FMA_EVAL_EBITDA&amp;VAR:CURRENCY=NA&amp;VAR:P=NA&amp;VAR:V=10.2","93417&amp;VAR:null=.html"}</definedName>
    <definedName name="_918__FDSAUDITLINK__" localSheetId="1" hidden="1">{"fdsup://directions/FAT%20Viewer?VAR:PED=LTM&amp;VAR:AUDIT_MODE=SUMMARY&amp;VAR:PERIOD=FIXED&amp;VAR:AUDIT_ID=00000117&amp;VAR:DATE=20060519&amp;action=UPDATE&amp;creator=factset&amp;DOC_NAME=FAT:FMA_audit_SUMMARY.fat&amp;DISPLAY_STRING=Display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EBITDA&amp;VAR:CHGPERIOD=NA&amp;VAR:FQLFORMULA=FMA_EVAL_EBITDA&amp;VAR:CURRENCY=NA&amp;VAR:P=NA&amp;VAR:V=10.3","38456&amp;VAR:null=.html"}</definedName>
    <definedName name="_918__FDSAUDITLINK__" hidden="1">{"fdsup://directions/FAT%20Viewer?VAR:PED=LTM&amp;VAR:AUDIT_MODE=SUMMARY&amp;VAR:PERIOD=FIXED&amp;VAR:AUDIT_ID=00000117&amp;VAR:DATE=20060519&amp;action=UPDATE&amp;creator=factset&amp;DOC_NAME=FAT:FMA_audit_SUMMARY.fat&amp;DISPLAY_STRING=Display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EBITDA&amp;VAR:CHGPERIOD=NA&amp;VAR:FQLFORMULA=FMA_EVAL_EBITDA&amp;VAR:CURRENCY=NA&amp;VAR:P=NA&amp;VAR:V=10.3","38456&amp;VAR:null=.html"}</definedName>
    <definedName name="_919__FDSAUDITLINK__" localSheetId="1" hidden="1">{"fdsup://directions/FAT%20Viewer?VAR:PED=LTM&amp;VAR:AUDIT_MODE=SUMMARY&amp;VAR:PERIOD=FIXED&amp;VAR:AUDIT_ID=00000117&amp;VAR:DATE=20060518&amp;action=UPDATE&amp;creator=factset&amp;DOC_NAME=FAT:FMA_audit_SUMMARY.fat&amp;DISPLAY_STRING=Display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EBITDA&amp;VAR:CHGPERIOD=NA&amp;VAR:FQLFORMULA=FMA_EVAL_EBITDA&amp;VAR:CURRENCY=NA&amp;VAR:P=NA&amp;VAR:V=10.3","04775&amp;VAR:null=.html"}</definedName>
    <definedName name="_919__FDSAUDITLINK__" hidden="1">{"fdsup://directions/FAT%20Viewer?VAR:PED=LTM&amp;VAR:AUDIT_MODE=SUMMARY&amp;VAR:PERIOD=FIXED&amp;VAR:AUDIT_ID=00000117&amp;VAR:DATE=20060518&amp;action=UPDATE&amp;creator=factset&amp;DOC_NAME=FAT:FMA_audit_SUMMARY.fat&amp;DISPLAY_STRING=Display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EBITDA&amp;VAR:CHGPERIOD=NA&amp;VAR:FQLFORMULA=FMA_EVAL_EBITDA&amp;VAR:CURRENCY=NA&amp;VAR:P=NA&amp;VAR:V=10.3","04775&amp;VAR:null=.html"}</definedName>
    <definedName name="_92__FDSAUDITLINK__" localSheetId="1" hidden="1">{"fdsup://directions/FAT Viewer?action=UPDATE&amp;creator=factset&amp;DYN_ARGS=TRUE&amp;DOC_NAME=FAT:FQL_AUDITING_CLIENT_TEMPLATE.FAT&amp;display_string=Audit&amp;VAR:KEY=ZGPQXCHKVS&amp;VAR:QUERY=Q1NGX0RJVl9ZTEQoQU5OLDAp&amp;WINDOW=FIRST_POPUP&amp;HEIGHT=450&amp;WIDTH=450&amp;START_MAXIMIZED=FALS","E&amp;VAR:CALENDAR=US&amp;VAR:SYMBOL=B3DMTY&amp;VAR:INDEX=0"}</definedName>
    <definedName name="_92__FDSAUDITLINK__" hidden="1">{"fdsup://directions/FAT Viewer?action=UPDATE&amp;creator=factset&amp;DYN_ARGS=TRUE&amp;DOC_NAME=FAT:FQL_AUDITING_CLIENT_TEMPLATE.FAT&amp;display_string=Audit&amp;VAR:KEY=ZGPQXCHKVS&amp;VAR:QUERY=Q1NGX0RJVl9ZTEQoQU5OLDAp&amp;WINDOW=FIRST_POPUP&amp;HEIGHT=450&amp;WIDTH=450&amp;START_MAXIMIZED=FALS","E&amp;VAR:CALENDAR=US&amp;VAR:SYMBOL=B3DMTY&amp;VAR:INDEX=0"}</definedName>
    <definedName name="_920__FDSAUDITLINK__" localSheetId="1" hidden="1">{"fdsup://directions/FAT%20Viewer?VAR:PED=LTM&amp;VAR:AUDIT_MODE=SUMMARY&amp;VAR:PERIOD=FIXED&amp;VAR:AUDIT_ID=00000117&amp;VAR:DATE=20060517&amp;action=UPDATE&amp;creator=factset&amp;DOC_NAME=FAT:FMA_audit_SUMMARY.fat&amp;DISPLAY_STRING=Display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EBITDA&amp;VAR:CHGPERIOD=NA&amp;VAR:FQLFORMULA=FMA_EVAL_EBITDA&amp;VAR:CURRENCY=NA&amp;VAR:P=NA&amp;VAR:V=10.3","57829&amp;VAR:null=.html"}</definedName>
    <definedName name="_920__FDSAUDITLINK__" hidden="1">{"fdsup://directions/FAT%20Viewer?VAR:PED=LTM&amp;VAR:AUDIT_MODE=SUMMARY&amp;VAR:PERIOD=FIXED&amp;VAR:AUDIT_ID=00000117&amp;VAR:DATE=20060517&amp;action=UPDATE&amp;creator=factset&amp;DOC_NAME=FAT:FMA_audit_SUMMARY.fat&amp;DISPLAY_STRING=Display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EBITDA&amp;VAR:CHGPERIOD=NA&amp;VAR:FQLFORMULA=FMA_EVAL_EBITDA&amp;VAR:CURRENCY=NA&amp;VAR:P=NA&amp;VAR:V=10.3","57829&amp;VAR:null=.html"}</definedName>
    <definedName name="_921__FDSAUDITLINK__" localSheetId="1" hidden="1">{"fdsup://directions/FAT%20Viewer?VAR:PED=LTM&amp;VAR:AUDIT_MODE=SUMMARY&amp;VAR:PERIOD=FIXED&amp;VAR:AUDIT_ID=00000117&amp;VAR:DATE=20060516&amp;action=UPDATE&amp;creator=factset&amp;DOC_NAME=FAT:FMA_audit_SUMMARY.fat&amp;DISPLAY_STRING=Display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EBITDA&amp;VAR:CHGPERIOD=NA&amp;VAR:FQLFORMULA=FMA_EVAL_EBITDA&amp;VAR:CURRENCY=NA&amp;VAR:P=NA&amp;VAR:V=10.5","02481&amp;VAR:null=.html"}</definedName>
    <definedName name="_921__FDSAUDITLINK__" hidden="1">{"fdsup://directions/FAT%20Viewer?VAR:PED=LTM&amp;VAR:AUDIT_MODE=SUMMARY&amp;VAR:PERIOD=FIXED&amp;VAR:AUDIT_ID=00000117&amp;VAR:DATE=20060516&amp;action=UPDATE&amp;creator=factset&amp;DOC_NAME=FAT:FMA_audit_SUMMARY.fat&amp;DISPLAY_STRING=Display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EBITDA&amp;VAR:CHGPERIOD=NA&amp;VAR:FQLFORMULA=FMA_EVAL_EBITDA&amp;VAR:CURRENCY=NA&amp;VAR:P=NA&amp;VAR:V=10.5","02481&amp;VAR:null=.html"}</definedName>
    <definedName name="_922__FDSAUDITLINK__" localSheetId="1" hidden="1">{"fdsup://directions/FAT%20Viewer?VAR:PED=LTM&amp;VAR:AUDIT_MODE=SUMMARY&amp;VAR:PERIOD=FIXED&amp;VAR:AUDIT_ID=00000117&amp;VAR:DATE=20060515&amp;action=UPDATE&amp;creator=factset&amp;DOC_NAME=FAT:FMA_audit_SUMMARY.fat&amp;DISPLAY_STRING=Display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EBITDA&amp;VAR:CHGPERIOD=NA&amp;VAR:FQLFORMULA=FMA_EVAL_EBITDA&amp;VAR:CURRENCY=NA&amp;VAR:P=NA&amp;VAR:V=10.5","17755&amp;VAR:null=.html"}</definedName>
    <definedName name="_922__FDSAUDITLINK__" hidden="1">{"fdsup://directions/FAT%20Viewer?VAR:PED=LTM&amp;VAR:AUDIT_MODE=SUMMARY&amp;VAR:PERIOD=FIXED&amp;VAR:AUDIT_ID=00000117&amp;VAR:DATE=20060515&amp;action=UPDATE&amp;creator=factset&amp;DOC_NAME=FAT:FMA_audit_SUMMARY.fat&amp;DISPLAY_STRING=Display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EBITDA&amp;VAR:CHGPERIOD=NA&amp;VAR:FQLFORMULA=FMA_EVAL_EBITDA&amp;VAR:CURRENCY=NA&amp;VAR:P=NA&amp;VAR:V=10.5","17755&amp;VAR:null=.html"}</definedName>
    <definedName name="_923__FDSAUDITLINK__" localSheetId="1" hidden="1">{"fdsup://directions/FAT%20Viewer?VAR:PED=LTM&amp;VAR:AUDIT_MODE=SUMMARY&amp;VAR:PERIOD=FIXED&amp;VAR:AUDIT_ID=00000117&amp;VAR:DATE=20060512&amp;action=UPDATE&amp;creator=factset&amp;DOC_NAME=FAT:FMA_audit_SUMMARY.fat&amp;DISPLAY_STRING=Display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EBITDA&amp;VAR:CHGPERIOD=NA&amp;VAR:FQLFORMULA=FMA_EVAL_EBITDA&amp;VAR:CURRENCY=NA&amp;VAR:P=NA&amp;VAR:V=10.5","59118&amp;VAR:null=.html"}</definedName>
    <definedName name="_923__FDSAUDITLINK__" hidden="1">{"fdsup://directions/FAT%20Viewer?VAR:PED=LTM&amp;VAR:AUDIT_MODE=SUMMARY&amp;VAR:PERIOD=FIXED&amp;VAR:AUDIT_ID=00000117&amp;VAR:DATE=20060512&amp;action=UPDATE&amp;creator=factset&amp;DOC_NAME=FAT:FMA_audit_SUMMARY.fat&amp;DISPLAY_STRING=Display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EBITDA&amp;VAR:CHGPERIOD=NA&amp;VAR:FQLFORMULA=FMA_EVAL_EBITDA&amp;VAR:CURRENCY=NA&amp;VAR:P=NA&amp;VAR:V=10.5","59118&amp;VAR:null=.html"}</definedName>
    <definedName name="_924__FDSAUDITLINK__" localSheetId="1" hidden="1">{"fdsup://directions/FAT%20Viewer?VAR:PED=LTM&amp;VAR:AUDIT_MODE=SUMMARY&amp;VAR:PERIOD=FIXED&amp;VAR:AUDIT_ID=00000117&amp;VAR:DATE=20060511&amp;action=UPDATE&amp;creator=factset&amp;DOC_NAME=FAT:FMA_audit_SUMMARY.fat&amp;DISPLAY_STRING=Display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EBITDA&amp;VAR:CHGPERIOD=NA&amp;VAR:FQLFORMULA=FMA_EVAL_EBITDA&amp;VAR:CURRENCY=NA&amp;VAR:P=NA&amp;VAR:V=10.6","70295&amp;VAR:null=.html"}</definedName>
    <definedName name="_924__FDSAUDITLINK__" hidden="1">{"fdsup://directions/FAT%20Viewer?VAR:PED=LTM&amp;VAR:AUDIT_MODE=SUMMARY&amp;VAR:PERIOD=FIXED&amp;VAR:AUDIT_ID=00000117&amp;VAR:DATE=20060511&amp;action=UPDATE&amp;creator=factset&amp;DOC_NAME=FAT:FMA_audit_SUMMARY.fat&amp;DISPLAY_STRING=Display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EBITDA&amp;VAR:CHGPERIOD=NA&amp;VAR:FQLFORMULA=FMA_EVAL_EBITDA&amp;VAR:CURRENCY=NA&amp;VAR:P=NA&amp;VAR:V=10.6","70295&amp;VAR:null=.html"}</definedName>
    <definedName name="_925__FDSAUDITLINK__" localSheetId="1" hidden="1">{"fdsup://directions/FAT%20Viewer?VAR:PED=LTM&amp;VAR:AUDIT_MODE=SUMMARY&amp;VAR:PERIOD=FIXED&amp;VAR:AUDIT_ID=00000117&amp;VAR:DATE=20060510&amp;action=UPDATE&amp;creator=factset&amp;DOC_NAME=FAT:FMA_audit_SUMMARY.fat&amp;DISPLAY_STRING=Display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EBITDA&amp;VAR:CHGPERIOD=NA&amp;VAR:FQLFORMULA=FMA_EVAL_EBITDA&amp;VAR:CURRENCY=NA&amp;VAR:P=NA&amp;VAR:V=10.7","80859&amp;VAR:null=.html"}</definedName>
    <definedName name="_925__FDSAUDITLINK__" hidden="1">{"fdsup://directions/FAT%20Viewer?VAR:PED=LTM&amp;VAR:AUDIT_MODE=SUMMARY&amp;VAR:PERIOD=FIXED&amp;VAR:AUDIT_ID=00000117&amp;VAR:DATE=20060510&amp;action=UPDATE&amp;creator=factset&amp;DOC_NAME=FAT:FMA_audit_SUMMARY.fat&amp;DISPLAY_STRING=Display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EBITDA&amp;VAR:CHGPERIOD=NA&amp;VAR:FQLFORMULA=FMA_EVAL_EBITDA&amp;VAR:CURRENCY=NA&amp;VAR:P=NA&amp;VAR:V=10.7","80859&amp;VAR:null=.html"}</definedName>
    <definedName name="_926__FDSAUDITLINK__" localSheetId="1" hidden="1">{"fdsup://directions/FAT%20Viewer?VAR:PED=LTM&amp;VAR:AUDIT_MODE=SUMMARY&amp;VAR:PERIOD=FIXED&amp;VAR:AUDIT_ID=00000117&amp;VAR:DATE=20060509&amp;action=UPDATE&amp;creator=factset&amp;DOC_NAME=FAT:FMA_audit_SUMMARY.fat&amp;DISPLAY_STRING=Display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EBITDA&amp;VAR:CHGPERIOD=NA&amp;VAR:FQLFORMULA=FMA_EVAL_EBITDA&amp;VAR:CURRENCY=NA&amp;VAR:P=NA&amp;VAR:V=10.8","00563&amp;VAR:null=.html"}</definedName>
    <definedName name="_926__FDSAUDITLINK__" hidden="1">{"fdsup://directions/FAT%20Viewer?VAR:PED=LTM&amp;VAR:AUDIT_MODE=SUMMARY&amp;VAR:PERIOD=FIXED&amp;VAR:AUDIT_ID=00000117&amp;VAR:DATE=20060509&amp;action=UPDATE&amp;creator=factset&amp;DOC_NAME=FAT:FMA_audit_SUMMARY.fat&amp;DISPLAY_STRING=Display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EBITDA&amp;VAR:CHGPERIOD=NA&amp;VAR:FQLFORMULA=FMA_EVAL_EBITDA&amp;VAR:CURRENCY=NA&amp;VAR:P=NA&amp;VAR:V=10.8","00563&amp;VAR:null=.html"}</definedName>
    <definedName name="_927__FDSAUDITLINK__" localSheetId="1" hidden="1">{"fdsup://directions/FAT%20Viewer?VAR:PED=LTM&amp;VAR:AUDIT_MODE=SUMMARY&amp;VAR:PERIOD=FIXED&amp;VAR:AUDIT_ID=00000117&amp;VAR:DATE=20060508&amp;action=UPDATE&amp;creator=factset&amp;DOC_NAME=FAT:FMA_audit_SUMMARY.fat&amp;DISPLAY_STRING=Display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EBITDA&amp;VAR:CHGPERIOD=NA&amp;VAR:FQLFORMULA=FMA_EVAL_EBITDA&amp;VAR:CURRENCY=NA&amp;VAR:P=NA&amp;VAR:V=10.7","97661&amp;VAR:null=.html"}</definedName>
    <definedName name="_927__FDSAUDITLINK__" hidden="1">{"fdsup://directions/FAT%20Viewer?VAR:PED=LTM&amp;VAR:AUDIT_MODE=SUMMARY&amp;VAR:PERIOD=FIXED&amp;VAR:AUDIT_ID=00000117&amp;VAR:DATE=20060508&amp;action=UPDATE&amp;creator=factset&amp;DOC_NAME=FAT:FMA_audit_SUMMARY.fat&amp;DISPLAY_STRING=Display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EBITDA&amp;VAR:CHGPERIOD=NA&amp;VAR:FQLFORMULA=FMA_EVAL_EBITDA&amp;VAR:CURRENCY=NA&amp;VAR:P=NA&amp;VAR:V=10.7","97661&amp;VAR:null=.html"}</definedName>
    <definedName name="_928__FDSAUDITLINK__" localSheetId="1" hidden="1">{"fdsup://directions/FAT%20Viewer?VAR:PED=LTM&amp;VAR:AUDIT_MODE=SUMMARY&amp;VAR:PERIOD=FIXED&amp;VAR:AUDIT_ID=00000117&amp;VAR:DATE=20060505&amp;action=UPDATE&amp;creator=factset&amp;DOC_NAME=FAT:FMA_audit_SUMMARY.fat&amp;DISPLAY_STRING=Display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EBITDA&amp;VAR:CHGPERIOD=NA&amp;VAR:FQLFORMULA=FMA_EVAL_EBITDA&amp;VAR:CURRENCY=NA&amp;VAR:P=NA&amp;VAR:V=10.7","91633&amp;VAR:null=.html"}</definedName>
    <definedName name="_928__FDSAUDITLINK__" hidden="1">{"fdsup://directions/FAT%20Viewer?VAR:PED=LTM&amp;VAR:AUDIT_MODE=SUMMARY&amp;VAR:PERIOD=FIXED&amp;VAR:AUDIT_ID=00000117&amp;VAR:DATE=20060505&amp;action=UPDATE&amp;creator=factset&amp;DOC_NAME=FAT:FMA_audit_SUMMARY.fat&amp;DISPLAY_STRING=Display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EBITDA&amp;VAR:CHGPERIOD=NA&amp;VAR:FQLFORMULA=FMA_EVAL_EBITDA&amp;VAR:CURRENCY=NA&amp;VAR:P=NA&amp;VAR:V=10.7","91633&amp;VAR:null=.html"}</definedName>
    <definedName name="_929__FDSAUDITLINK__" localSheetId="1" hidden="1">{"fdsup://directions/FAT%20Viewer?VAR:PED=LTM&amp;VAR:AUDIT_MODE=SUMMARY&amp;VAR:PERIOD=FIXED&amp;VAR:AUDIT_ID=00000117&amp;VAR:DATE=20060504&amp;action=UPDATE&amp;creator=factset&amp;DOC_NAME=FAT:FMA_audit_SUMMARY.fat&amp;DISPLAY_STRING=Display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EBITDA&amp;VAR:CHGPERIOD=NA&amp;VAR:FQLFORMULA=FMA_EVAL_EBITDA&amp;VAR:CURRENCY=NA&amp;VAR:P=NA&amp;VAR:V=10.7","03189&amp;VAR:null=.html"}</definedName>
    <definedName name="_929__FDSAUDITLINK__" hidden="1">{"fdsup://directions/FAT%20Viewer?VAR:PED=LTM&amp;VAR:AUDIT_MODE=SUMMARY&amp;VAR:PERIOD=FIXED&amp;VAR:AUDIT_ID=00000117&amp;VAR:DATE=20060504&amp;action=UPDATE&amp;creator=factset&amp;DOC_NAME=FAT:FMA_audit_SUMMARY.fat&amp;DISPLAY_STRING=Display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EBITDA&amp;VAR:CHGPERIOD=NA&amp;VAR:FQLFORMULA=FMA_EVAL_EBITDA&amp;VAR:CURRENCY=NA&amp;VAR:P=NA&amp;VAR:V=10.7","03189&amp;VAR:null=.html"}</definedName>
    <definedName name="_93__FDSAUDITLINK__" localSheetId="1" hidden="1">{"fdsup://directions/FAT Viewer?action=UPDATE&amp;creator=factset&amp;DYN_ARGS=TRUE&amp;DOC_NAME=FAT:FQL_AUDITING_CLIENT_TEMPLATE.FAT&amp;display_string=Audit&amp;VAR:KEY=RIDCLUNONE&amp;VAR:QUERY=RkZfREVCVChBTk4sMTIvMjYvMjAwOSk=&amp;WINDOW=FIRST_POPUP&amp;HEIGHT=450&amp;WIDTH=450&amp;START_MAXIMI","ZED=FALSE&amp;VAR:CALENDAR=US&amp;VAR:SYMBOL=B3DMTY&amp;VAR:INDEX=0"}</definedName>
    <definedName name="_93__FDSAUDITLINK__" hidden="1">{"fdsup://directions/FAT Viewer?action=UPDATE&amp;creator=factset&amp;DYN_ARGS=TRUE&amp;DOC_NAME=FAT:FQL_AUDITING_CLIENT_TEMPLATE.FAT&amp;display_string=Audit&amp;VAR:KEY=RIDCLUNONE&amp;VAR:QUERY=RkZfREVCVChBTk4sMTIvMjYvMjAwOSk=&amp;WINDOW=FIRST_POPUP&amp;HEIGHT=450&amp;WIDTH=450&amp;START_MAXIMI","ZED=FALSE&amp;VAR:CALENDAR=US&amp;VAR:SYMBOL=B3DMTY&amp;VAR:INDEX=0"}</definedName>
    <definedName name="_930__FDSAUDITLINK__" localSheetId="1" hidden="1">{"fdsup://directions/FAT%20Viewer?VAR:PED=LTM&amp;VAR:AUDIT_MODE=SUMMARY&amp;VAR:PERIOD=FIXED&amp;VAR:AUDIT_ID=00000117&amp;VAR:DATE=20060503&amp;action=UPDATE&amp;creator=factset&amp;DOC_NAME=FAT:FMA_audit_SUMMARY.fat&amp;DISPLAY_STRING=Display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EBITDA&amp;VAR:CHGPERIOD=NA&amp;VAR:FQLFORMULA=FMA_EVAL_EBITDA&amp;VAR:CURRENCY=NA&amp;VAR:P=NA&amp;VAR:V=10.6","69781&amp;VAR:null=.html"}</definedName>
    <definedName name="_930__FDSAUDITLINK__" hidden="1">{"fdsup://directions/FAT%20Viewer?VAR:PED=LTM&amp;VAR:AUDIT_MODE=SUMMARY&amp;VAR:PERIOD=FIXED&amp;VAR:AUDIT_ID=00000117&amp;VAR:DATE=20060503&amp;action=UPDATE&amp;creator=factset&amp;DOC_NAME=FAT:FMA_audit_SUMMARY.fat&amp;DISPLAY_STRING=Display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EBITDA&amp;VAR:CHGPERIOD=NA&amp;VAR:FQLFORMULA=FMA_EVAL_EBITDA&amp;VAR:CURRENCY=NA&amp;VAR:P=NA&amp;VAR:V=10.6","69781&amp;VAR:null=.html"}</definedName>
    <definedName name="_931__FDSAUDITLINK__" localSheetId="1" hidden="1">{"fdsup://directions/FAT%20Viewer?VAR:PED=LTM&amp;VAR:AUDIT_MODE=SUMMARY&amp;VAR:PERIOD=FIXED&amp;VAR:AUDIT_ID=00000117&amp;VAR:DATE=20060502&amp;action=UPDATE&amp;creator=factset&amp;DOC_NAME=FAT:FMA_audit_SUMMARY.fat&amp;DISPLAY_STRING=Display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EBITDA&amp;VAR:CHGPERIOD=NA&amp;VAR:FQLFORMULA=FMA_EVAL_EBITDA&amp;VAR:CURRENCY=NA&amp;VAR:P=NA&amp;VAR:V=10.7","01865&amp;VAR:null=.html"}</definedName>
    <definedName name="_931__FDSAUDITLINK__" hidden="1">{"fdsup://directions/FAT%20Viewer?VAR:PED=LTM&amp;VAR:AUDIT_MODE=SUMMARY&amp;VAR:PERIOD=FIXED&amp;VAR:AUDIT_ID=00000117&amp;VAR:DATE=20060502&amp;action=UPDATE&amp;creator=factset&amp;DOC_NAME=FAT:FMA_audit_SUMMARY.fat&amp;DISPLAY_STRING=Display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EBITDA&amp;VAR:CHGPERIOD=NA&amp;VAR:FQLFORMULA=FMA_EVAL_EBITDA&amp;VAR:CURRENCY=NA&amp;VAR:P=NA&amp;VAR:V=10.7","01865&amp;VAR:null=.html"}</definedName>
    <definedName name="_932__FDSAUDITLINK__" localSheetId="1" hidden="1">{"fdsup://directions/FAT%20Viewer?VAR:PED=LTM&amp;VAR:AUDIT_MODE=SUMMARY&amp;VAR:PERIOD=FIXED&amp;VAR:AUDIT_ID=00000117&amp;VAR:DATE=20060501&amp;action=UPDATE&amp;creator=factset&amp;DOC_NAME=FAT:FMA_audit_SUMMARY.fat&amp;DISPLAY_STRING=Display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EBITDA&amp;VAR:CHGPERIOD=NA&amp;VAR:FQLFORMULA=FMA_EVAL_EBITDA&amp;VAR:CURRENCY=NA&amp;VAR:P=NA&amp;VAR:V=10.6","60395&amp;VAR:null=.html"}</definedName>
    <definedName name="_932__FDSAUDITLINK__" hidden="1">{"fdsup://directions/FAT%20Viewer?VAR:PED=LTM&amp;VAR:AUDIT_MODE=SUMMARY&amp;VAR:PERIOD=FIXED&amp;VAR:AUDIT_ID=00000117&amp;VAR:DATE=20060501&amp;action=UPDATE&amp;creator=factset&amp;DOC_NAME=FAT:FMA_audit_SUMMARY.fat&amp;DISPLAY_STRING=Display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EBITDA&amp;VAR:CHGPERIOD=NA&amp;VAR:FQLFORMULA=FMA_EVAL_EBITDA&amp;VAR:CURRENCY=NA&amp;VAR:P=NA&amp;VAR:V=10.6","60395&amp;VAR:null=.html"}</definedName>
    <definedName name="_933__FDSAUDITLINK__" localSheetId="1" hidden="1">{"fdsup://directions/FAT%20Viewer?VAR:PED=LTM&amp;VAR:AUDIT_MODE=SUMMARY&amp;VAR:PERIOD=FIXED&amp;VAR:AUDIT_ID=00000117&amp;VAR:DATE=20060428&amp;action=UPDATE&amp;creator=factset&amp;DOC_NAME=FAT:FMA_audit_SUMMARY.fat&amp;DISPLAY_STRING=Display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EBITDA&amp;VAR:CHGPERIOD=NA&amp;VAR:FQLFORMULA=FMA_EVAL_EBITDA&amp;VAR:CURRENCY=NA&amp;VAR:P=NA&amp;VAR:V=10.6","81091&amp;VAR:null=.html"}</definedName>
    <definedName name="_933__FDSAUDITLINK__" hidden="1">{"fdsup://directions/FAT%20Viewer?VAR:PED=LTM&amp;VAR:AUDIT_MODE=SUMMARY&amp;VAR:PERIOD=FIXED&amp;VAR:AUDIT_ID=00000117&amp;VAR:DATE=20060428&amp;action=UPDATE&amp;creator=factset&amp;DOC_NAME=FAT:FMA_audit_SUMMARY.fat&amp;DISPLAY_STRING=Display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EBITDA&amp;VAR:CHGPERIOD=NA&amp;VAR:FQLFORMULA=FMA_EVAL_EBITDA&amp;VAR:CURRENCY=NA&amp;VAR:P=NA&amp;VAR:V=10.6","81091&amp;VAR:null=.html"}</definedName>
    <definedName name="_934__FDSAUDITLINK__" localSheetId="1" hidden="1">{"fdsup://directions/FAT%20Viewer?VAR:PED=LTM&amp;VAR:AUDIT_MODE=SUMMARY&amp;VAR:PERIOD=FIXED&amp;VAR:AUDIT_ID=00000117&amp;VAR:DATE=20060427&amp;action=UPDATE&amp;creator=factset&amp;DOC_NAME=FAT:FMA_audit_SUMMARY.fat&amp;DISPLAY_STRING=Display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EBITDA&amp;VAR:CHGPERIOD=NA&amp;VAR:FQLFORMULA=FMA_EVAL_EBITDA&amp;VAR:CURRENCY=NA&amp;VAR:P=NA&amp;VAR:V=10.7","09077&amp;VAR:null=.html"}</definedName>
    <definedName name="_934__FDSAUDITLINK__" hidden="1">{"fdsup://directions/FAT%20Viewer?VAR:PED=LTM&amp;VAR:AUDIT_MODE=SUMMARY&amp;VAR:PERIOD=FIXED&amp;VAR:AUDIT_ID=00000117&amp;VAR:DATE=20060427&amp;action=UPDATE&amp;creator=factset&amp;DOC_NAME=FAT:FMA_audit_SUMMARY.fat&amp;DISPLAY_STRING=Display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EBITDA&amp;VAR:CHGPERIOD=NA&amp;VAR:FQLFORMULA=FMA_EVAL_EBITDA&amp;VAR:CURRENCY=NA&amp;VAR:P=NA&amp;VAR:V=10.7","09077&amp;VAR:null=.html"}</definedName>
    <definedName name="_935__FDSAUDITLINK__" localSheetId="1" hidden="1">{"fdsup://directions/FAT%20Viewer?VAR:PED=LTM&amp;VAR:AUDIT_MODE=SUMMARY&amp;VAR:PERIOD=FIXED&amp;VAR:AUDIT_ID=00000117&amp;VAR:DATE=20060426&amp;action=UPDATE&amp;creator=factset&amp;DOC_NAME=FAT:FMA_audit_SUMMARY.fat&amp;DISPLAY_STRING=Display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EBITDA&amp;VAR:CHGPERIOD=NA&amp;VAR:FQLFORMULA=FMA_EVAL_EBITDA&amp;VAR:CURRENCY=NA&amp;VAR:P=NA&amp;VAR:V=10.6","92780&amp;VAR:null=.html"}</definedName>
    <definedName name="_935__FDSAUDITLINK__" hidden="1">{"fdsup://directions/FAT%20Viewer?VAR:PED=LTM&amp;VAR:AUDIT_MODE=SUMMARY&amp;VAR:PERIOD=FIXED&amp;VAR:AUDIT_ID=00000117&amp;VAR:DATE=20060426&amp;action=UPDATE&amp;creator=factset&amp;DOC_NAME=FAT:FMA_audit_SUMMARY.fat&amp;DISPLAY_STRING=Display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EBITDA&amp;VAR:CHGPERIOD=NA&amp;VAR:FQLFORMULA=FMA_EVAL_EBITDA&amp;VAR:CURRENCY=NA&amp;VAR:P=NA&amp;VAR:V=10.6","92780&amp;VAR:null=.html"}</definedName>
    <definedName name="_936__FDSAUDITLINK__" localSheetId="1" hidden="1">{"fdsup://directions/FAT%20Viewer?VAR:PED=LTM&amp;VAR:AUDIT_MODE=SUMMARY&amp;VAR:PERIOD=FIXED&amp;VAR:AUDIT_ID=00000117&amp;VAR:DATE=20060425&amp;action=UPDATE&amp;creator=factset&amp;DOC_NAME=FAT:FMA_audit_SUMMARY.fat&amp;DISPLAY_STRING=Display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EBITDA&amp;VAR:CHGPERIOD=NA&amp;VAR:FQLFORMULA=FMA_EVAL_EBITDA&amp;VAR:CURRENCY=NA&amp;VAR:P=NA&amp;VAR:V=10.6","80373&amp;VAR:null=.html"}</definedName>
    <definedName name="_936__FDSAUDITLINK__" hidden="1">{"fdsup://directions/FAT%20Viewer?VAR:PED=LTM&amp;VAR:AUDIT_MODE=SUMMARY&amp;VAR:PERIOD=FIXED&amp;VAR:AUDIT_ID=00000117&amp;VAR:DATE=20060425&amp;action=UPDATE&amp;creator=factset&amp;DOC_NAME=FAT:FMA_audit_SUMMARY.fat&amp;DISPLAY_STRING=Display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EBITDA&amp;VAR:CHGPERIOD=NA&amp;VAR:FQLFORMULA=FMA_EVAL_EBITDA&amp;VAR:CURRENCY=NA&amp;VAR:P=NA&amp;VAR:V=10.6","80373&amp;VAR:null=.html"}</definedName>
    <definedName name="_937__FDSAUDITLINK__" localSheetId="1" hidden="1">{"fdsup://directions/FAT%20Viewer?VAR:PED=LTM&amp;VAR:AUDIT_MODE=SUMMARY&amp;VAR:PERIOD=FIXED&amp;VAR:AUDIT_ID=00000117&amp;VAR:DATE=20060424&amp;action=UPDATE&amp;creator=factset&amp;DOC_NAME=FAT:FMA_audit_SUMMARY.fat&amp;DISPLAY_STRING=Display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EBITDA&amp;VAR:CHGPERIOD=NA&amp;VAR:FQLFORMULA=FMA_EVAL_EBITDA&amp;VAR:CURRENCY=NA&amp;VAR:P=NA&amp;VAR:V=10.7","23598&amp;VAR:null=.html"}</definedName>
    <definedName name="_937__FDSAUDITLINK__" hidden="1">{"fdsup://directions/FAT%20Viewer?VAR:PED=LTM&amp;VAR:AUDIT_MODE=SUMMARY&amp;VAR:PERIOD=FIXED&amp;VAR:AUDIT_ID=00000117&amp;VAR:DATE=20060424&amp;action=UPDATE&amp;creator=factset&amp;DOC_NAME=FAT:FMA_audit_SUMMARY.fat&amp;DISPLAY_STRING=Display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EBITDA&amp;VAR:CHGPERIOD=NA&amp;VAR:FQLFORMULA=FMA_EVAL_EBITDA&amp;VAR:CURRENCY=NA&amp;VAR:P=NA&amp;VAR:V=10.7","23598&amp;VAR:null=.html"}</definedName>
    <definedName name="_938__FDSAUDITLINK__" localSheetId="1" hidden="1">{"fdsup://directions/FAT%20Viewer?VAR:PED=LTM&amp;VAR:AUDIT_MODE=SUMMARY&amp;VAR:PERIOD=FIXED&amp;VAR:AUDIT_ID=00000117&amp;VAR:DATE=20060421&amp;action=UPDATE&amp;creator=factset&amp;DOC_NAME=FAT:FMA_audit_SUMMARY.fat&amp;DISPLAY_STRING=Display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EBITDA&amp;VAR:CHGPERIOD=NA&amp;VAR:FQLFORMULA=FMA_EVAL_EBITDA&amp;VAR:CURRENCY=NA&amp;VAR:P=NA&amp;VAR:V=10.7","48485&amp;VAR:null=.html"}</definedName>
    <definedName name="_938__FDSAUDITLINK__" hidden="1">{"fdsup://directions/FAT%20Viewer?VAR:PED=LTM&amp;VAR:AUDIT_MODE=SUMMARY&amp;VAR:PERIOD=FIXED&amp;VAR:AUDIT_ID=00000117&amp;VAR:DATE=20060421&amp;action=UPDATE&amp;creator=factset&amp;DOC_NAME=FAT:FMA_audit_SUMMARY.fat&amp;DISPLAY_STRING=Display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EBITDA&amp;VAR:CHGPERIOD=NA&amp;VAR:FQLFORMULA=FMA_EVAL_EBITDA&amp;VAR:CURRENCY=NA&amp;VAR:P=NA&amp;VAR:V=10.7","48485&amp;VAR:null=.html"}</definedName>
    <definedName name="_939__FDSAUDITLINK__" localSheetId="1" hidden="1">{"fdsup://directions/FAT%20Viewer?VAR:PED=LTM&amp;VAR:AUDIT_MODE=SUMMARY&amp;VAR:PERIOD=FIXED&amp;VAR:AUDIT_ID=00000117&amp;VAR:DATE=20060420&amp;action=UPDATE&amp;creator=factset&amp;DOC_NAME=FAT:FMA_audit_SUMMARY.fat&amp;DISPLAY_STRING=Display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EBITDA&amp;VAR:CHGPERIOD=NA&amp;VAR:FQLFORMULA=FMA_EVAL_EBITDA&amp;VAR:CURRENCY=NA&amp;VAR:P=NA&amp;VAR:V=10.7","51859&amp;VAR:null=.html"}</definedName>
    <definedName name="_939__FDSAUDITLINK__" hidden="1">{"fdsup://directions/FAT%20Viewer?VAR:PED=LTM&amp;VAR:AUDIT_MODE=SUMMARY&amp;VAR:PERIOD=FIXED&amp;VAR:AUDIT_ID=00000117&amp;VAR:DATE=20060420&amp;action=UPDATE&amp;creator=factset&amp;DOC_NAME=FAT:FMA_audit_SUMMARY.fat&amp;DISPLAY_STRING=Display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EBITDA&amp;VAR:CHGPERIOD=NA&amp;VAR:FQLFORMULA=FMA_EVAL_EBITDA&amp;VAR:CURRENCY=NA&amp;VAR:P=NA&amp;VAR:V=10.7","51859&amp;VAR:null=.html"}</definedName>
    <definedName name="_94__FDSAUDITLINK__" localSheetId="1" hidden="1">{"fdsup://directions/FAT Viewer?action=UPDATE&amp;creator=factset&amp;DYN_ARGS=TRUE&amp;DOC_NAME=FAT:FQL_AUDITING_CLIENT_TEMPLATE.FAT&amp;display_string=Audit&amp;VAR:KEY=RIDCLUNONE&amp;VAR:QUERY=RkZfREVCVChBTk4sMTIvMjYvMjAwOSk=&amp;WINDOW=FIRST_POPUP&amp;HEIGHT=450&amp;WIDTH=450&amp;START_MAXIMI","ZED=FALSE&amp;VAR:CALENDAR=US&amp;VAR:SYMBOL=B3DMTY&amp;VAR:INDEX=0"}</definedName>
    <definedName name="_94__FDSAUDITLINK__" hidden="1">{"fdsup://directions/FAT Viewer?action=UPDATE&amp;creator=factset&amp;DYN_ARGS=TRUE&amp;DOC_NAME=FAT:FQL_AUDITING_CLIENT_TEMPLATE.FAT&amp;display_string=Audit&amp;VAR:KEY=RIDCLUNONE&amp;VAR:QUERY=RkZfREVCVChBTk4sMTIvMjYvMjAwOSk=&amp;WINDOW=FIRST_POPUP&amp;HEIGHT=450&amp;WIDTH=450&amp;START_MAXIMI","ZED=FALSE&amp;VAR:CALENDAR=US&amp;VAR:SYMBOL=B3DMTY&amp;VAR:INDEX=0"}</definedName>
    <definedName name="_940__FDSAUDITLINK__" localSheetId="1" hidden="1">{"fdsup://directions/FAT%20Viewer?VAR:PED=LTM&amp;VAR:AUDIT_MODE=SUMMARY&amp;VAR:PERIOD=FIXED&amp;VAR:AUDIT_ID=00000117&amp;VAR:DATE=20060419&amp;action=UPDATE&amp;creator=factset&amp;DOC_NAME=FAT:FMA_audit_SUMMARY.fat&amp;DISPLAY_STRING=Display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EBITDA&amp;VAR:CHGPERIOD=NA&amp;VAR:FQLFORMULA=FMA_EVAL_EBITDA&amp;VAR:CURRENCY=NA&amp;VAR:P=NA&amp;VAR:V=10.7","48860&amp;VAR:null=.html"}</definedName>
    <definedName name="_940__FDSAUDITLINK__" hidden="1">{"fdsup://directions/FAT%20Viewer?VAR:PED=LTM&amp;VAR:AUDIT_MODE=SUMMARY&amp;VAR:PERIOD=FIXED&amp;VAR:AUDIT_ID=00000117&amp;VAR:DATE=20060419&amp;action=UPDATE&amp;creator=factset&amp;DOC_NAME=FAT:FMA_audit_SUMMARY.fat&amp;DISPLAY_STRING=Display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EBITDA&amp;VAR:CHGPERIOD=NA&amp;VAR:FQLFORMULA=FMA_EVAL_EBITDA&amp;VAR:CURRENCY=NA&amp;VAR:P=NA&amp;VAR:V=10.7","48860&amp;VAR:null=.html"}</definedName>
    <definedName name="_941__FDSAUDITLINK__" localSheetId="1" hidden="1">{"fdsup://directions/FAT%20Viewer?VAR:PED=LTM&amp;VAR:AUDIT_MODE=SUMMARY&amp;VAR:PERIOD=FIXED&amp;VAR:AUDIT_ID=00000117&amp;VAR:DATE=20060418&amp;action=UPDATE&amp;creator=factset&amp;DOC_NAME=FAT:FMA_audit_SUMMARY.fat&amp;DISPLAY_STRING=Display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EBITDA&amp;VAR:CHGPERIOD=NA&amp;VAR:FQLFORMULA=FMA_EVAL_EBITDA&amp;VAR:CURRENCY=NA&amp;VAR:P=NA&amp;VAR:V=10.7","19075&amp;VAR:null=.html"}</definedName>
    <definedName name="_941__FDSAUDITLINK__" hidden="1">{"fdsup://directions/FAT%20Viewer?VAR:PED=LTM&amp;VAR:AUDIT_MODE=SUMMARY&amp;VAR:PERIOD=FIXED&amp;VAR:AUDIT_ID=00000117&amp;VAR:DATE=20060418&amp;action=UPDATE&amp;creator=factset&amp;DOC_NAME=FAT:FMA_audit_SUMMARY.fat&amp;DISPLAY_STRING=Display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EBITDA&amp;VAR:CHGPERIOD=NA&amp;VAR:FQLFORMULA=FMA_EVAL_EBITDA&amp;VAR:CURRENCY=NA&amp;VAR:P=NA&amp;VAR:V=10.7","19075&amp;VAR:null=.html"}</definedName>
    <definedName name="_942__FDSAUDITLINK__" localSheetId="1" hidden="1">{"fdsup://directions/FAT%20Viewer?VAR:PED=LTM&amp;VAR:AUDIT_MODE=SUMMARY&amp;VAR:PERIOD=FIXED&amp;VAR:AUDIT_ID=00000117&amp;VAR:DATE=20060417&amp;action=UPDATE&amp;creator=factset&amp;DOC_NAME=FAT:FMA_audit_SUMMARY.fat&amp;DISPLAY_STRING=Display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EBITDA&amp;VAR:CHGPERIOD=NA&amp;VAR:FQLFORMULA=FMA_EVAL_EBITDA&amp;VAR:CURRENCY=NA&amp;VAR:P=NA&amp;VAR:V=10.5","66484&amp;VAR:null=.html"}</definedName>
    <definedName name="_942__FDSAUDITLINK__" hidden="1">{"fdsup://directions/FAT%20Viewer?VAR:PED=LTM&amp;VAR:AUDIT_MODE=SUMMARY&amp;VAR:PERIOD=FIXED&amp;VAR:AUDIT_ID=00000117&amp;VAR:DATE=20060417&amp;action=UPDATE&amp;creator=factset&amp;DOC_NAME=FAT:FMA_audit_SUMMARY.fat&amp;DISPLAY_STRING=Display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EBITDA&amp;VAR:CHGPERIOD=NA&amp;VAR:FQLFORMULA=FMA_EVAL_EBITDA&amp;VAR:CURRENCY=NA&amp;VAR:P=NA&amp;VAR:V=10.5","66484&amp;VAR:null=.html"}</definedName>
    <definedName name="_943__FDSAUDITLINK__" localSheetId="1" hidden="1">{"fdsup://directions/FAT%20Viewer?VAR:PED=LTM&amp;VAR:AUDIT_MODE=SUMMARY&amp;VAR:PERIOD=FIXED&amp;VAR:AUDIT_ID=00000117&amp;VAR:DATE=20060413&amp;action=UPDATE&amp;creator=factset&amp;DOC_NAME=FAT:FMA_audit_SUMMARY.fat&amp;DISPLAY_STRING=Display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EBITDA&amp;VAR:CHGPERIOD=NA&amp;VAR:FQLFORMULA=FMA_EVAL_EBITDA&amp;VAR:CURRENCY=NA&amp;VAR:P=NA&amp;VAR:V=10.5","94936&amp;VAR:null=.html"}</definedName>
    <definedName name="_943__FDSAUDITLINK__" hidden="1">{"fdsup://directions/FAT%20Viewer?VAR:PED=LTM&amp;VAR:AUDIT_MODE=SUMMARY&amp;VAR:PERIOD=FIXED&amp;VAR:AUDIT_ID=00000117&amp;VAR:DATE=20060413&amp;action=UPDATE&amp;creator=factset&amp;DOC_NAME=FAT:FMA_audit_SUMMARY.fat&amp;DISPLAY_STRING=Display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EBITDA&amp;VAR:CHGPERIOD=NA&amp;VAR:FQLFORMULA=FMA_EVAL_EBITDA&amp;VAR:CURRENCY=NA&amp;VAR:P=NA&amp;VAR:V=10.5","94936&amp;VAR:null=.html"}</definedName>
    <definedName name="_944__FDSAUDITLINK__" localSheetId="1" hidden="1">{"fdsup://directions/FAT%20Viewer?VAR:PED=LTM&amp;VAR:AUDIT_MODE=SUMMARY&amp;VAR:PERIOD=FIXED&amp;VAR:AUDIT_ID=00000117&amp;VAR:DATE=20060412&amp;action=UPDATE&amp;creator=factset&amp;DOC_NAME=FAT:FMA_audit_SUMMARY.fat&amp;DISPLAY_STRING=Display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EBITDA&amp;VAR:CHGPERIOD=NA&amp;VAR:FQLFORMULA=FMA_EVAL_EBITDA&amp;VAR:CURRENCY=NA&amp;VAR:P=NA&amp;VAR:V=10.3","58933&amp;VAR:null=.html"}</definedName>
    <definedName name="_944__FDSAUDITLINK__" hidden="1">{"fdsup://directions/FAT%20Viewer?VAR:PED=LTM&amp;VAR:AUDIT_MODE=SUMMARY&amp;VAR:PERIOD=FIXED&amp;VAR:AUDIT_ID=00000117&amp;VAR:DATE=20060412&amp;action=UPDATE&amp;creator=factset&amp;DOC_NAME=FAT:FMA_audit_SUMMARY.fat&amp;DISPLAY_STRING=Display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EBITDA&amp;VAR:CHGPERIOD=NA&amp;VAR:FQLFORMULA=FMA_EVAL_EBITDA&amp;VAR:CURRENCY=NA&amp;VAR:P=NA&amp;VAR:V=10.3","58933&amp;VAR:null=.html"}</definedName>
    <definedName name="_945__FDSAUDITLINK__" localSheetId="1" hidden="1">{"fdsup://directions/FAT%20Viewer?VAR:PED=LTM&amp;VAR:AUDIT_MODE=SUMMARY&amp;VAR:PERIOD=FIXED&amp;VAR:AUDIT_ID=00000117&amp;VAR:DATE=20060411&amp;action=UPDATE&amp;creator=factset&amp;DOC_NAME=FAT:FMA_audit_SUMMARY.fat&amp;DISPLAY_STRING=Display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EBITDA&amp;VAR:CHGPERIOD=NA&amp;VAR:FQLFORMULA=FMA_EVAL_EBITDA&amp;VAR:CURRENCY=NA&amp;VAR:P=NA&amp;VAR:V=10.3","48776&amp;VAR:null=.html"}</definedName>
    <definedName name="_945__FDSAUDITLINK__" hidden="1">{"fdsup://directions/FAT%20Viewer?VAR:PED=LTM&amp;VAR:AUDIT_MODE=SUMMARY&amp;VAR:PERIOD=FIXED&amp;VAR:AUDIT_ID=00000117&amp;VAR:DATE=20060411&amp;action=UPDATE&amp;creator=factset&amp;DOC_NAME=FAT:FMA_audit_SUMMARY.fat&amp;DISPLAY_STRING=Display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EBITDA&amp;VAR:CHGPERIOD=NA&amp;VAR:FQLFORMULA=FMA_EVAL_EBITDA&amp;VAR:CURRENCY=NA&amp;VAR:P=NA&amp;VAR:V=10.3","48776&amp;VAR:null=.html"}</definedName>
    <definedName name="_946__FDSAUDITLINK__" localSheetId="1" hidden="1">{"fdsup://directions/FAT%20Viewer?VAR:PED=LTM&amp;VAR:AUDIT_MODE=SUMMARY&amp;VAR:PERIOD=FIXED&amp;VAR:AUDIT_ID=00000117&amp;VAR:DATE=20060410&amp;action=UPDATE&amp;creator=factset&amp;DOC_NAME=FAT:FMA_audit_SUMMARY.fat&amp;DISPLAY_STRING=Display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EBITDA&amp;VAR:CHGPERIOD=NA&amp;VAR:FQLFORMULA=FMA_EVAL_EBITDA&amp;VAR:CURRENCY=NA&amp;VAR:P=NA&amp;VAR:V=10.4","11793&amp;VAR:null=.html"}</definedName>
    <definedName name="_946__FDSAUDITLINK__" hidden="1">{"fdsup://directions/FAT%20Viewer?VAR:PED=LTM&amp;VAR:AUDIT_MODE=SUMMARY&amp;VAR:PERIOD=FIXED&amp;VAR:AUDIT_ID=00000117&amp;VAR:DATE=20060410&amp;action=UPDATE&amp;creator=factset&amp;DOC_NAME=FAT:FMA_audit_SUMMARY.fat&amp;DISPLAY_STRING=Display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EBITDA&amp;VAR:CHGPERIOD=NA&amp;VAR:FQLFORMULA=FMA_EVAL_EBITDA&amp;VAR:CURRENCY=NA&amp;VAR:P=NA&amp;VAR:V=10.4","11793&amp;VAR:null=.html"}</definedName>
    <definedName name="_947__FDSAUDITLINK__" localSheetId="1" hidden="1">{"fdsup://directions/FAT%20Viewer?VAR:PED=LTM&amp;VAR:AUDIT_MODE=SUMMARY&amp;VAR:PERIOD=FIXED&amp;VAR:AUDIT_ID=00000117&amp;VAR:DATE=20060407&amp;action=UPDATE&amp;creator=factset&amp;DOC_NAME=FAT:FMA_audit_SUMMARY.fat&amp;DISPLAY_STRING=Display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EBITDA&amp;VAR:CHGPERIOD=NA&amp;VAR:FQLFORMULA=FMA_EVAL_EBITDA&amp;VAR:CURRENCY=NA&amp;VAR:P=NA&amp;VAR:V=10.4","08179&amp;VAR:null=.html"}</definedName>
    <definedName name="_947__FDSAUDITLINK__" hidden="1">{"fdsup://directions/FAT%20Viewer?VAR:PED=LTM&amp;VAR:AUDIT_MODE=SUMMARY&amp;VAR:PERIOD=FIXED&amp;VAR:AUDIT_ID=00000117&amp;VAR:DATE=20060407&amp;action=UPDATE&amp;creator=factset&amp;DOC_NAME=FAT:FMA_audit_SUMMARY.fat&amp;DISPLAY_STRING=Display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EBITDA&amp;VAR:CHGPERIOD=NA&amp;VAR:FQLFORMULA=FMA_EVAL_EBITDA&amp;VAR:CURRENCY=NA&amp;VAR:P=NA&amp;VAR:V=10.4","08179&amp;VAR:null=.html"}</definedName>
    <definedName name="_948__FDSAUDITLINK__" localSheetId="1" hidden="1">{"fdsup://directions/FAT%20Viewer?VAR:PED=LTM&amp;VAR:AUDIT_MODE=SUMMARY&amp;VAR:PERIOD=FIXED&amp;VAR:AUDIT_ID=00000117&amp;VAR:DATE=20060406&amp;action=UPDATE&amp;creator=factset&amp;DOC_NAME=FAT:FMA_audit_SUMMARY.fat&amp;DISPLAY_STRING=Display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EBITDA&amp;VAR:CHGPERIOD=NA&amp;VAR:FQLFORMULA=FMA_EVAL_EBITDA&amp;VAR:CURRENCY=NA&amp;VAR:P=NA&amp;VAR:V=10.4","95310&amp;VAR:null=.html"}</definedName>
    <definedName name="_948__FDSAUDITLINK__" hidden="1">{"fdsup://directions/FAT%20Viewer?VAR:PED=LTM&amp;VAR:AUDIT_MODE=SUMMARY&amp;VAR:PERIOD=FIXED&amp;VAR:AUDIT_ID=00000117&amp;VAR:DATE=20060406&amp;action=UPDATE&amp;creator=factset&amp;DOC_NAME=FAT:FMA_audit_SUMMARY.fat&amp;DISPLAY_STRING=Display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EBITDA&amp;VAR:CHGPERIOD=NA&amp;VAR:FQLFORMULA=FMA_EVAL_EBITDA&amp;VAR:CURRENCY=NA&amp;VAR:P=NA&amp;VAR:V=10.4","95310&amp;VAR:null=.html"}</definedName>
    <definedName name="_949__FDSAUDITLINK__" localSheetId="1" hidden="1">{"fdsup://directions/FAT%20Viewer?VAR:PED=LTM&amp;VAR:AUDIT_MODE=SUMMARY&amp;VAR:PERIOD=FIXED&amp;VAR:AUDIT_ID=00000117&amp;VAR:DATE=20060405&amp;action=UPDATE&amp;creator=factset&amp;DOC_NAME=FAT:FMA_audit_SUMMARY.fat&amp;DISPLAY_STRING=Display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EBITDA&amp;VAR:CHGPERIOD=NA&amp;VAR:FQLFORMULA=FMA_EVAL_EBITDA&amp;VAR:CURRENCY=NA&amp;VAR:P=NA&amp;VAR:V=10.5","04638&amp;VAR:null=.html"}</definedName>
    <definedName name="_949__FDSAUDITLINK__" hidden="1">{"fdsup://directions/FAT%20Viewer?VAR:PED=LTM&amp;VAR:AUDIT_MODE=SUMMARY&amp;VAR:PERIOD=FIXED&amp;VAR:AUDIT_ID=00000117&amp;VAR:DATE=20060405&amp;action=UPDATE&amp;creator=factset&amp;DOC_NAME=FAT:FMA_audit_SUMMARY.fat&amp;DISPLAY_STRING=Display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EBITDA&amp;VAR:CHGPERIOD=NA&amp;VAR:FQLFORMULA=FMA_EVAL_EBITDA&amp;VAR:CURRENCY=NA&amp;VAR:P=NA&amp;VAR:V=10.5","04638&amp;VAR:null=.html"}</definedName>
    <definedName name="_95__FDSAUDITLINK__" localSheetId="1" hidden="1">{"fdsup://directions/FAT%20Viewer?VAR:PED=LTM&amp;VAR:AUDIT_MODE=SUMMARY&amp;VAR:PERIOD=FIXED&amp;VAR:AUDIT_ID=00000117&amp;VAR:DATE=20090826&amp;action=UPDATE&amp;creator=factset&amp;DOC_NAME=FAT:FMA_audit_SUMMARY.fat&amp;DISPLAY_STRING=Display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EBITDA&amp;VAR:CHGPERIOD=NA&amp;VAR:FQLFORMULA=FMA_EVAL_EBITDA&amp;VAR:CURRENCY=NA&amp;VAR:P=NA&amp;VAR:V=10.5","02105&amp;VAR:null=.html"}</definedName>
    <definedName name="_95__FDSAUDITLINK__" hidden="1">{"fdsup://directions/FAT%20Viewer?VAR:PED=LTM&amp;VAR:AUDIT_MODE=SUMMARY&amp;VAR:PERIOD=FIXED&amp;VAR:AUDIT_ID=00000117&amp;VAR:DATE=20090826&amp;action=UPDATE&amp;creator=factset&amp;DOC_NAME=FAT:FMA_audit_SUMMARY.fat&amp;DISPLAY_STRING=Display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EBITDA&amp;VAR:CHGPERIOD=NA&amp;VAR:FQLFORMULA=FMA_EVAL_EBITDA&amp;VAR:CURRENCY=NA&amp;VAR:P=NA&amp;VAR:V=10.5","02105&amp;VAR:null=.html"}</definedName>
    <definedName name="_950__FDSAUDITLINK__" localSheetId="1" hidden="1">{"fdsup://directions/FAT%20Viewer?VAR:PED=LTM&amp;VAR:AUDIT_MODE=SUMMARY&amp;VAR:PERIOD=FIXED&amp;VAR:AUDIT_ID=00000117&amp;VAR:DATE=20060404&amp;action=UPDATE&amp;creator=factset&amp;DOC_NAME=FAT:FMA_audit_SUMMARY.fat&amp;DISPLAY_STRING=Display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EBITDA&amp;VAR:CHGPERIOD=NA&amp;VAR:FQLFORMULA=FMA_EVAL_EBITDA&amp;VAR:CURRENCY=NA&amp;VAR:P=NA&amp;VAR:V=10.4","65164&amp;VAR:null=.html"}</definedName>
    <definedName name="_950__FDSAUDITLINK__" hidden="1">{"fdsup://directions/FAT%20Viewer?VAR:PED=LTM&amp;VAR:AUDIT_MODE=SUMMARY&amp;VAR:PERIOD=FIXED&amp;VAR:AUDIT_ID=00000117&amp;VAR:DATE=20060404&amp;action=UPDATE&amp;creator=factset&amp;DOC_NAME=FAT:FMA_audit_SUMMARY.fat&amp;DISPLAY_STRING=Display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EBITDA&amp;VAR:CHGPERIOD=NA&amp;VAR:FQLFORMULA=FMA_EVAL_EBITDA&amp;VAR:CURRENCY=NA&amp;VAR:P=NA&amp;VAR:V=10.4","65164&amp;VAR:null=.html"}</definedName>
    <definedName name="_951__FDSAUDITLINK__" localSheetId="1" hidden="1">{"fdsup://directions/FAT%20Viewer?VAR:PED=LTM&amp;VAR:AUDIT_MODE=SUMMARY&amp;VAR:PERIOD=FIXED&amp;VAR:AUDIT_ID=00000117&amp;VAR:DATE=20060403&amp;action=UPDATE&amp;creator=factset&amp;DOC_NAME=FAT:FMA_audit_SUMMARY.fat&amp;DISPLAY_STRING=Display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EBITDA&amp;VAR:CHGPERIOD=NA&amp;VAR:FQLFORMULA=FMA_EVAL_EBITDA&amp;VAR:CURRENCY=NA&amp;VAR:P=NA&amp;VAR:V=10.4","20982&amp;VAR:null=.html"}</definedName>
    <definedName name="_951__FDSAUDITLINK__" hidden="1">{"fdsup://directions/FAT%20Viewer?VAR:PED=LTM&amp;VAR:AUDIT_MODE=SUMMARY&amp;VAR:PERIOD=FIXED&amp;VAR:AUDIT_ID=00000117&amp;VAR:DATE=20060403&amp;action=UPDATE&amp;creator=factset&amp;DOC_NAME=FAT:FMA_audit_SUMMARY.fat&amp;DISPLAY_STRING=Display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EBITDA&amp;VAR:CHGPERIOD=NA&amp;VAR:FQLFORMULA=FMA_EVAL_EBITDA&amp;VAR:CURRENCY=NA&amp;VAR:P=NA&amp;VAR:V=10.4","20982&amp;VAR:null=.html"}</definedName>
    <definedName name="_952__FDSAUDITLINK__" localSheetId="1" hidden="1">{"fdsup://directions/FAT%20Viewer?VAR:PED=LTM&amp;VAR:AUDIT_MODE=SUMMARY&amp;VAR:PERIOD=FIXED&amp;VAR:AUDIT_ID=00000117&amp;VAR:DATE=20060331&amp;action=UPDATE&amp;creator=factset&amp;DOC_NAME=FAT:FMA_audit_SUMMARY.fat&amp;DISPLAY_STRING=Display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EBITDA&amp;VAR:CHGPERIOD=NA&amp;VAR:FQLFORMULA=FMA_EVAL_EBITDA&amp;VAR:CURRENCY=NA&amp;VAR:P=NA&amp;VAR:V=10.4","05693&amp;VAR:null=.html"}</definedName>
    <definedName name="_952__FDSAUDITLINK__" hidden="1">{"fdsup://directions/FAT%20Viewer?VAR:PED=LTM&amp;VAR:AUDIT_MODE=SUMMARY&amp;VAR:PERIOD=FIXED&amp;VAR:AUDIT_ID=00000117&amp;VAR:DATE=20060331&amp;action=UPDATE&amp;creator=factset&amp;DOC_NAME=FAT:FMA_audit_SUMMARY.fat&amp;DISPLAY_STRING=Display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EBITDA&amp;VAR:CHGPERIOD=NA&amp;VAR:FQLFORMULA=FMA_EVAL_EBITDA&amp;VAR:CURRENCY=NA&amp;VAR:P=NA&amp;VAR:V=10.4","05693&amp;VAR:null=.html"}</definedName>
    <definedName name="_953__FDSAUDITLINK__" localSheetId="1" hidden="1">{"fdsup://directions/FAT%20Viewer?VAR:PED=LTM&amp;VAR:AUDIT_MODE=SUMMARY&amp;VAR:PERIOD=FIXED&amp;VAR:AUDIT_ID=00000117&amp;VAR:DATE=20060330&amp;action=UPDATE&amp;creator=factset&amp;DOC_NAME=FAT:FMA_audit_SUMMARY.fat&amp;DISPLAY_STRING=Display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EBITDA&amp;VAR:CHGPERIOD=NA&amp;VAR:FQLFORMULA=FMA_EVAL_EBITDA&amp;VAR:CURRENCY=NA&amp;VAR:P=NA&amp;VAR:V=10.4","40462&amp;VAR:null=.html"}</definedName>
    <definedName name="_953__FDSAUDITLINK__" hidden="1">{"fdsup://directions/FAT%20Viewer?VAR:PED=LTM&amp;VAR:AUDIT_MODE=SUMMARY&amp;VAR:PERIOD=FIXED&amp;VAR:AUDIT_ID=00000117&amp;VAR:DATE=20060330&amp;action=UPDATE&amp;creator=factset&amp;DOC_NAME=FAT:FMA_audit_SUMMARY.fat&amp;DISPLAY_STRING=Display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EBITDA&amp;VAR:CHGPERIOD=NA&amp;VAR:FQLFORMULA=FMA_EVAL_EBITDA&amp;VAR:CURRENCY=NA&amp;VAR:P=NA&amp;VAR:V=10.4","40462&amp;VAR:null=.html"}</definedName>
    <definedName name="_954__FDSAUDITLINK__" localSheetId="1" hidden="1">{"fdsup://directions/FAT%20Viewer?VAR:PED=LTM&amp;VAR:AUDIT_MODE=SUMMARY&amp;VAR:PERIOD=FIXED&amp;VAR:AUDIT_ID=00000117&amp;VAR:DATE=20060329&amp;action=UPDATE&amp;creator=factset&amp;DOC_NAME=FAT:FMA_audit_SUMMARY.fat&amp;DISPLAY_STRING=Display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EBITDA&amp;VAR:CHGPERIOD=NA&amp;VAR:FQLFORMULA=FMA_EVAL_EBITDA&amp;VAR:CURRENCY=NA&amp;VAR:P=NA&amp;VAR:V=10.4","51852&amp;VAR:null=.html"}</definedName>
    <definedName name="_954__FDSAUDITLINK__" hidden="1">{"fdsup://directions/FAT%20Viewer?VAR:PED=LTM&amp;VAR:AUDIT_MODE=SUMMARY&amp;VAR:PERIOD=FIXED&amp;VAR:AUDIT_ID=00000117&amp;VAR:DATE=20060329&amp;action=UPDATE&amp;creator=factset&amp;DOC_NAME=FAT:FMA_audit_SUMMARY.fat&amp;DISPLAY_STRING=Display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EBITDA&amp;VAR:CHGPERIOD=NA&amp;VAR:FQLFORMULA=FMA_EVAL_EBITDA&amp;VAR:CURRENCY=NA&amp;VAR:P=NA&amp;VAR:V=10.4","51852&amp;VAR:null=.html"}</definedName>
    <definedName name="_955__FDSAUDITLINK__" localSheetId="1" hidden="1">{"fdsup://directions/FAT%20Viewer?VAR:PED=LTM&amp;VAR:AUDIT_MODE=SUMMARY&amp;VAR:PERIOD=FIXED&amp;VAR:AUDIT_ID=00000117&amp;VAR:DATE=20060328&amp;action=UPDATE&amp;creator=factset&amp;DOC_NAME=FAT:FMA_audit_SUMMARY.fat&amp;DISPLAY_STRING=Display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EBITDA&amp;VAR:CHGPERIOD=NA&amp;VAR:FQLFORMULA=FMA_EVAL_EBITDA&amp;VAR:CURRENCY=NA&amp;VAR:P=NA&amp;VAR:V=10.3","71757&amp;VAR:null=.html"}</definedName>
    <definedName name="_955__FDSAUDITLINK__" hidden="1">{"fdsup://directions/FAT%20Viewer?VAR:PED=LTM&amp;VAR:AUDIT_MODE=SUMMARY&amp;VAR:PERIOD=FIXED&amp;VAR:AUDIT_ID=00000117&amp;VAR:DATE=20060328&amp;action=UPDATE&amp;creator=factset&amp;DOC_NAME=FAT:FMA_audit_SUMMARY.fat&amp;DISPLAY_STRING=Display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EBITDA&amp;VAR:CHGPERIOD=NA&amp;VAR:FQLFORMULA=FMA_EVAL_EBITDA&amp;VAR:CURRENCY=NA&amp;VAR:P=NA&amp;VAR:V=10.3","71757&amp;VAR:null=.html"}</definedName>
    <definedName name="_956__FDSAUDITLINK__" localSheetId="1" hidden="1">{"fdsup://directions/FAT%20Viewer?VAR:PED=LTM&amp;VAR:AUDIT_MODE=SUMMARY&amp;VAR:PERIOD=FIXED&amp;VAR:AUDIT_ID=00000117&amp;VAR:DATE=20060327&amp;action=UPDATE&amp;creator=factset&amp;DOC_NAME=FAT:FMA_audit_SUMMARY.fat&amp;DISPLAY_STRING=Display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EBITDA&amp;VAR:CHGPERIOD=NA&amp;VAR:FQLFORMULA=FMA_EVAL_EBITDA&amp;VAR:CURRENCY=NA&amp;VAR:P=NA&amp;VAR:V=10.4","14874&amp;VAR:null=.html"}</definedName>
    <definedName name="_956__FDSAUDITLINK__" hidden="1">{"fdsup://directions/FAT%20Viewer?VAR:PED=LTM&amp;VAR:AUDIT_MODE=SUMMARY&amp;VAR:PERIOD=FIXED&amp;VAR:AUDIT_ID=00000117&amp;VAR:DATE=20060327&amp;action=UPDATE&amp;creator=factset&amp;DOC_NAME=FAT:FMA_audit_SUMMARY.fat&amp;DISPLAY_STRING=Display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EBITDA&amp;VAR:CHGPERIOD=NA&amp;VAR:FQLFORMULA=FMA_EVAL_EBITDA&amp;VAR:CURRENCY=NA&amp;VAR:P=NA&amp;VAR:V=10.4","14874&amp;VAR:null=.html"}</definedName>
    <definedName name="_957__FDSAUDITLINK__" localSheetId="1" hidden="1">{"fdsup://directions/FAT%20Viewer?VAR:PED=LTM&amp;VAR:AUDIT_MODE=SUMMARY&amp;VAR:PERIOD=FIXED&amp;VAR:AUDIT_ID=00000117&amp;VAR:DATE=20060324&amp;action=UPDATE&amp;creator=factset&amp;DOC_NAME=FAT:FMA_audit_SUMMARY.fat&amp;DISPLAY_STRING=Display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EBITDA&amp;VAR:CHGPERIOD=NA&amp;VAR:FQLFORMULA=FMA_EVAL_EBITDA&amp;VAR:CURRENCY=NA&amp;VAR:P=NA&amp;VAR:V=10.4","21419&amp;VAR:null=.html"}</definedName>
    <definedName name="_957__FDSAUDITLINK__" hidden="1">{"fdsup://directions/FAT%20Viewer?VAR:PED=LTM&amp;VAR:AUDIT_MODE=SUMMARY&amp;VAR:PERIOD=FIXED&amp;VAR:AUDIT_ID=00000117&amp;VAR:DATE=20060324&amp;action=UPDATE&amp;creator=factset&amp;DOC_NAME=FAT:FMA_audit_SUMMARY.fat&amp;DISPLAY_STRING=Display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EBITDA&amp;VAR:CHGPERIOD=NA&amp;VAR:FQLFORMULA=FMA_EVAL_EBITDA&amp;VAR:CURRENCY=NA&amp;VAR:P=NA&amp;VAR:V=10.4","21419&amp;VAR:null=.html"}</definedName>
    <definedName name="_958__FDSAUDITLINK__" localSheetId="1" hidden="1">{"fdsup://directions/FAT%20Viewer?VAR:PED=LTM&amp;VAR:AUDIT_MODE=SUMMARY&amp;VAR:PERIOD=FIXED&amp;VAR:AUDIT_ID=00000117&amp;VAR:DATE=20060323&amp;action=UPDATE&amp;creator=factset&amp;DOC_NAME=FAT:FMA_audit_SUMMARY.fat&amp;DISPLAY_STRING=Display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EBITDA&amp;VAR:CHGPERIOD=NA&amp;VAR:FQLFORMULA=FMA_EVAL_EBITDA&amp;VAR:CURRENCY=NA&amp;VAR:P=NA&amp;VAR:V=10.4","03641&amp;VAR:null=.html"}</definedName>
    <definedName name="_958__FDSAUDITLINK__" hidden="1">{"fdsup://directions/FAT%20Viewer?VAR:PED=LTM&amp;VAR:AUDIT_MODE=SUMMARY&amp;VAR:PERIOD=FIXED&amp;VAR:AUDIT_ID=00000117&amp;VAR:DATE=20060323&amp;action=UPDATE&amp;creator=factset&amp;DOC_NAME=FAT:FMA_audit_SUMMARY.fat&amp;DISPLAY_STRING=Display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EBITDA&amp;VAR:CHGPERIOD=NA&amp;VAR:FQLFORMULA=FMA_EVAL_EBITDA&amp;VAR:CURRENCY=NA&amp;VAR:P=NA&amp;VAR:V=10.4","03641&amp;VAR:null=.html"}</definedName>
    <definedName name="_959__FDSAUDITLINK__" localSheetId="1" hidden="1">{"fdsup://directions/FAT%20Viewer?VAR:PED=LTM&amp;VAR:AUDIT_MODE=SUMMARY&amp;VAR:PERIOD=FIXED&amp;VAR:AUDIT_ID=00000117&amp;VAR:DATE=20060322&amp;action=UPDATE&amp;creator=factset&amp;DOC_NAME=FAT:FMA_audit_SUMMARY.fat&amp;DISPLAY_STRING=Display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EBITDA&amp;VAR:CHGPERIOD=NA&amp;VAR:FQLFORMULA=FMA_EVAL_EBITDA&amp;VAR:CURRENCY=NA&amp;VAR:P=NA&amp;VAR:V=10.4","21097&amp;VAR:null=.html"}</definedName>
    <definedName name="_959__FDSAUDITLINK__" hidden="1">{"fdsup://directions/FAT%20Viewer?VAR:PED=LTM&amp;VAR:AUDIT_MODE=SUMMARY&amp;VAR:PERIOD=FIXED&amp;VAR:AUDIT_ID=00000117&amp;VAR:DATE=20060322&amp;action=UPDATE&amp;creator=factset&amp;DOC_NAME=FAT:FMA_audit_SUMMARY.fat&amp;DISPLAY_STRING=Display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EBITDA&amp;VAR:CHGPERIOD=NA&amp;VAR:FQLFORMULA=FMA_EVAL_EBITDA&amp;VAR:CURRENCY=NA&amp;VAR:P=NA&amp;VAR:V=10.4","21097&amp;VAR:null=.html"}</definedName>
    <definedName name="_96__FDSAUDITLINK__" localSheetId="1" hidden="1">{"fdsup://directions/FAT%20Viewer?VAR:PED=LTM&amp;VAR:AUDIT_MODE=SUMMARY&amp;VAR:PERIOD=FIXED&amp;VAR:AUDIT_ID=00000117&amp;VAR:DATE=20090825&amp;action=UPDATE&amp;creator=factset&amp;DOC_NAME=FAT:FMA_audit_SUMMARY.fat&amp;DISPLAY_STRING=Display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EBITDA&amp;VAR:CHGPERIOD=NA&amp;VAR:FQLFORMULA=FMA_EVAL_EBITDA&amp;VAR:CURRENCY=NA&amp;VAR:P=NA&amp;VAR:V=10.4","97047&amp;VAR:null=.html"}</definedName>
    <definedName name="_96__FDSAUDITLINK__" hidden="1">{"fdsup://directions/FAT%20Viewer?VAR:PED=LTM&amp;VAR:AUDIT_MODE=SUMMARY&amp;VAR:PERIOD=FIXED&amp;VAR:AUDIT_ID=00000117&amp;VAR:DATE=20090825&amp;action=UPDATE&amp;creator=factset&amp;DOC_NAME=FAT:FMA_audit_SUMMARY.fat&amp;DISPLAY_STRING=Display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EBITDA&amp;VAR:CHGPERIOD=NA&amp;VAR:FQLFORMULA=FMA_EVAL_EBITDA&amp;VAR:CURRENCY=NA&amp;VAR:P=NA&amp;VAR:V=10.4","97047&amp;VAR:null=.html"}</definedName>
    <definedName name="_960__FDSAUDITLINK__" localSheetId="1" hidden="1">{"fdsup://directions/FAT%20Viewer?VAR:PED=LTM&amp;VAR:AUDIT_MODE=SUMMARY&amp;VAR:PERIOD=FIXED&amp;VAR:AUDIT_ID=00000117&amp;VAR:DATE=20060321&amp;action=UPDATE&amp;creator=factset&amp;DOC_NAME=FAT:FMA_audit_SUMMARY.fat&amp;DISPLAY_STRING=Display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EBITDA&amp;VAR:CHGPERIOD=NA&amp;VAR:FQLFORMULA=FMA_EVAL_EBITDA&amp;VAR:CURRENCY=NA&amp;VAR:P=NA&amp;VAR:V=10.3","74623&amp;VAR:null=.html"}</definedName>
    <definedName name="_960__FDSAUDITLINK__" hidden="1">{"fdsup://directions/FAT%20Viewer?VAR:PED=LTM&amp;VAR:AUDIT_MODE=SUMMARY&amp;VAR:PERIOD=FIXED&amp;VAR:AUDIT_ID=00000117&amp;VAR:DATE=20060321&amp;action=UPDATE&amp;creator=factset&amp;DOC_NAME=FAT:FMA_audit_SUMMARY.fat&amp;DISPLAY_STRING=Display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EBITDA&amp;VAR:CHGPERIOD=NA&amp;VAR:FQLFORMULA=FMA_EVAL_EBITDA&amp;VAR:CURRENCY=NA&amp;VAR:P=NA&amp;VAR:V=10.3","74623&amp;VAR:null=.html"}</definedName>
    <definedName name="_961__FDSAUDITLINK__" localSheetId="1" hidden="1">{"fdsup://directions/FAT%20Viewer?VAR:PED=LTM&amp;VAR:AUDIT_MODE=SUMMARY&amp;VAR:PERIOD=FIXED&amp;VAR:AUDIT_ID=00000117&amp;VAR:DATE=20060320&amp;action=UPDATE&amp;creator=factset&amp;DOC_NAME=FAT:FMA_audit_SUMMARY.fat&amp;DISPLAY_STRING=Display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EBITDA&amp;VAR:CHGPERIOD=NA&amp;VAR:FQLFORMULA=FMA_EVAL_EBITDA&amp;VAR:CURRENCY=NA&amp;VAR:P=NA&amp;VAR:V=10.4","23181&amp;VAR:null=.html"}</definedName>
    <definedName name="_961__FDSAUDITLINK__" hidden="1">{"fdsup://directions/FAT%20Viewer?VAR:PED=LTM&amp;VAR:AUDIT_MODE=SUMMARY&amp;VAR:PERIOD=FIXED&amp;VAR:AUDIT_ID=00000117&amp;VAR:DATE=20060320&amp;action=UPDATE&amp;creator=factset&amp;DOC_NAME=FAT:FMA_audit_SUMMARY.fat&amp;DISPLAY_STRING=Display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EBITDA&amp;VAR:CHGPERIOD=NA&amp;VAR:FQLFORMULA=FMA_EVAL_EBITDA&amp;VAR:CURRENCY=NA&amp;VAR:P=NA&amp;VAR:V=10.4","23181&amp;VAR:null=.html"}</definedName>
    <definedName name="_962__FDSAUDITLINK__" localSheetId="1" hidden="1">{"fdsup://directions/FAT%20Viewer?VAR:PED=LTM&amp;VAR:AUDIT_MODE=SUMMARY&amp;VAR:PERIOD=FIXED&amp;VAR:AUDIT_ID=00000117&amp;VAR:DATE=20060317&amp;action=UPDATE&amp;creator=factset&amp;DOC_NAME=FAT:FMA_audit_SUMMARY.fat&amp;DISPLAY_STRING=Display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EBITDA&amp;VAR:CHGPERIOD=NA&amp;VAR:FQLFORMULA=FMA_EVAL_EBITDA&amp;VAR:CURRENCY=NA&amp;VAR:P=NA&amp;VAR:V=10.4","39559&amp;VAR:null=.html"}</definedName>
    <definedName name="_962__FDSAUDITLINK__" hidden="1">{"fdsup://directions/FAT%20Viewer?VAR:PED=LTM&amp;VAR:AUDIT_MODE=SUMMARY&amp;VAR:PERIOD=FIXED&amp;VAR:AUDIT_ID=00000117&amp;VAR:DATE=20060317&amp;action=UPDATE&amp;creator=factset&amp;DOC_NAME=FAT:FMA_audit_SUMMARY.fat&amp;DISPLAY_STRING=Display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EBITDA&amp;VAR:CHGPERIOD=NA&amp;VAR:FQLFORMULA=FMA_EVAL_EBITDA&amp;VAR:CURRENCY=NA&amp;VAR:P=NA&amp;VAR:V=10.4","39559&amp;VAR:null=.html"}</definedName>
    <definedName name="_963__FDSAUDITLINK__" localSheetId="1" hidden="1">{"fdsup://directions/FAT%20Viewer?VAR:PED=LTM&amp;VAR:AUDIT_MODE=SUMMARY&amp;VAR:PERIOD=FIXED&amp;VAR:AUDIT_ID=00000117&amp;VAR:DATE=20060316&amp;action=UPDATE&amp;creator=factset&amp;DOC_NAME=FAT:FMA_audit_SUMMARY.fat&amp;DISPLAY_STRING=Display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EBITDA&amp;VAR:CHGPERIOD=NA&amp;VAR:FQLFORMULA=FMA_EVAL_EBITDA&amp;VAR:CURRENCY=NA&amp;VAR:P=NA&amp;VAR:V=10.4","22648&amp;VAR:null=.html"}</definedName>
    <definedName name="_963__FDSAUDITLINK__" hidden="1">{"fdsup://directions/FAT%20Viewer?VAR:PED=LTM&amp;VAR:AUDIT_MODE=SUMMARY&amp;VAR:PERIOD=FIXED&amp;VAR:AUDIT_ID=00000117&amp;VAR:DATE=20060316&amp;action=UPDATE&amp;creator=factset&amp;DOC_NAME=FAT:FMA_audit_SUMMARY.fat&amp;DISPLAY_STRING=Display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EBITDA&amp;VAR:CHGPERIOD=NA&amp;VAR:FQLFORMULA=FMA_EVAL_EBITDA&amp;VAR:CURRENCY=NA&amp;VAR:P=NA&amp;VAR:V=10.4","22648&amp;VAR:null=.html"}</definedName>
    <definedName name="_964__FDSAUDITLINK__" localSheetId="1" hidden="1">{"fdsup://directions/FAT%20Viewer?VAR:PED=LTM&amp;VAR:AUDIT_MODE=SUMMARY&amp;VAR:PERIOD=FIXED&amp;VAR:AUDIT_ID=00000117&amp;VAR:DATE=20060315&amp;action=UPDATE&amp;creator=factset&amp;DOC_NAME=FAT:FMA_audit_SUMMARY.fat&amp;DISPLAY_STRING=Display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EBITDA&amp;VAR:CHGPERIOD=NA&amp;VAR:FQLFORMULA=FMA_EVAL_EBITDA&amp;VAR:CURRENCY=NA&amp;VAR:P=NA&amp;VAR:V=10.4","58965&amp;VAR:null=.html"}</definedName>
    <definedName name="_964__FDSAUDITLINK__" hidden="1">{"fdsup://directions/FAT%20Viewer?VAR:PED=LTM&amp;VAR:AUDIT_MODE=SUMMARY&amp;VAR:PERIOD=FIXED&amp;VAR:AUDIT_ID=00000117&amp;VAR:DATE=20060315&amp;action=UPDATE&amp;creator=factset&amp;DOC_NAME=FAT:FMA_audit_SUMMARY.fat&amp;DISPLAY_STRING=Display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EBITDA&amp;VAR:CHGPERIOD=NA&amp;VAR:FQLFORMULA=FMA_EVAL_EBITDA&amp;VAR:CURRENCY=NA&amp;VAR:P=NA&amp;VAR:V=10.4","58965&amp;VAR:null=.html"}</definedName>
    <definedName name="_965__FDSAUDITLINK__" localSheetId="1" hidden="1">{"fdsup://directions/FAT%20Viewer?VAR:PED=LTM&amp;VAR:AUDIT_MODE=SUMMARY&amp;VAR:PERIOD=FIXED&amp;VAR:AUDIT_ID=00000117&amp;VAR:DATE=20060314&amp;action=UPDATE&amp;creator=factset&amp;DOC_NAME=FAT:FMA_audit_SUMMARY.fat&amp;DISPLAY_STRING=Display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EBITDA&amp;VAR:CHGPERIOD=NA&amp;VAR:FQLFORMULA=FMA_EVAL_EBITDA&amp;VAR:CURRENCY=NA&amp;VAR:P=NA&amp;VAR:V=10.4","15935&amp;VAR:null=.html"}</definedName>
    <definedName name="_965__FDSAUDITLINK__" hidden="1">{"fdsup://directions/FAT%20Viewer?VAR:PED=LTM&amp;VAR:AUDIT_MODE=SUMMARY&amp;VAR:PERIOD=FIXED&amp;VAR:AUDIT_ID=00000117&amp;VAR:DATE=20060314&amp;action=UPDATE&amp;creator=factset&amp;DOC_NAME=FAT:FMA_audit_SUMMARY.fat&amp;DISPLAY_STRING=Display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EBITDA&amp;VAR:CHGPERIOD=NA&amp;VAR:FQLFORMULA=FMA_EVAL_EBITDA&amp;VAR:CURRENCY=NA&amp;VAR:P=NA&amp;VAR:V=10.4","15935&amp;VAR:null=.html"}</definedName>
    <definedName name="_966__FDSAUDITLINK__" localSheetId="1" hidden="1">{"fdsup://directions/FAT%20Viewer?VAR:PED=LTM&amp;VAR:AUDIT_MODE=SUMMARY&amp;VAR:PERIOD=FIXED&amp;VAR:AUDIT_ID=00000117&amp;VAR:DATE=20060313&amp;action=UPDATE&amp;creator=factset&amp;DOC_NAME=FAT:FMA_audit_SUMMARY.fat&amp;DISPLAY_STRING=Display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EBITDA&amp;VAR:CHGPERIOD=NA&amp;VAR:FQLFORMULA=FMA_EVAL_EBITDA&amp;VAR:CURRENCY=NA&amp;VAR:P=NA&amp;VAR:V=10.3","27014&amp;VAR:null=.html"}</definedName>
    <definedName name="_966__FDSAUDITLINK__" hidden="1">{"fdsup://directions/FAT%20Viewer?VAR:PED=LTM&amp;VAR:AUDIT_MODE=SUMMARY&amp;VAR:PERIOD=FIXED&amp;VAR:AUDIT_ID=00000117&amp;VAR:DATE=20060313&amp;action=UPDATE&amp;creator=factset&amp;DOC_NAME=FAT:FMA_audit_SUMMARY.fat&amp;DISPLAY_STRING=Display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EBITDA&amp;VAR:CHGPERIOD=NA&amp;VAR:FQLFORMULA=FMA_EVAL_EBITDA&amp;VAR:CURRENCY=NA&amp;VAR:P=NA&amp;VAR:V=10.3","27014&amp;VAR:null=.html"}</definedName>
    <definedName name="_967__FDSAUDITLINK__" localSheetId="1" hidden="1">{"fdsup://directions/FAT%20Viewer?VAR:PED=LTM&amp;VAR:AUDIT_MODE=SUMMARY&amp;VAR:PERIOD=FIXED&amp;VAR:AUDIT_ID=00000117&amp;VAR:DATE=20060310&amp;action=UPDATE&amp;creator=factset&amp;DOC_NAME=FAT:FMA_audit_SUMMARY.fat&amp;DISPLAY_STRING=Display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EBITDA&amp;VAR:CHGPERIOD=NA&amp;VAR:FQLFORMULA=FMA_EVAL_EBITDA&amp;VAR:CURRENCY=NA&amp;VAR:P=NA&amp;VAR:V=10.3","09661&amp;VAR:null=.html"}</definedName>
    <definedName name="_967__FDSAUDITLINK__" hidden="1">{"fdsup://directions/FAT%20Viewer?VAR:PED=LTM&amp;VAR:AUDIT_MODE=SUMMARY&amp;VAR:PERIOD=FIXED&amp;VAR:AUDIT_ID=00000117&amp;VAR:DATE=20060310&amp;action=UPDATE&amp;creator=factset&amp;DOC_NAME=FAT:FMA_audit_SUMMARY.fat&amp;DISPLAY_STRING=Display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EBITDA&amp;VAR:CHGPERIOD=NA&amp;VAR:FQLFORMULA=FMA_EVAL_EBITDA&amp;VAR:CURRENCY=NA&amp;VAR:P=NA&amp;VAR:V=10.3","09661&amp;VAR:null=.html"}</definedName>
    <definedName name="_968__FDSAUDITLINK__" localSheetId="1" hidden="1">{"fdsup://directions/FAT%20Viewer?VAR:PED=LTM&amp;VAR:AUDIT_MODE=SUMMARY&amp;VAR:PERIOD=FIXED&amp;VAR:AUDIT_ID=00000117&amp;VAR:DATE=20060309&amp;action=UPDATE&amp;creator=factset&amp;DOC_NAME=FAT:FMA_audit_SUMMARY.fat&amp;DISPLAY_STRING=Display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EBITDA&amp;VAR:CHGPERIOD=NA&amp;VAR:FQLFORMULA=FMA_EVAL_EBITDA&amp;VAR:CURRENCY=NA&amp;VAR:P=NA&amp;VAR:V=10.2","50552&amp;VAR:null=.html"}</definedName>
    <definedName name="_968__FDSAUDITLINK__" hidden="1">{"fdsup://directions/FAT%20Viewer?VAR:PED=LTM&amp;VAR:AUDIT_MODE=SUMMARY&amp;VAR:PERIOD=FIXED&amp;VAR:AUDIT_ID=00000117&amp;VAR:DATE=20060309&amp;action=UPDATE&amp;creator=factset&amp;DOC_NAME=FAT:FMA_audit_SUMMARY.fat&amp;DISPLAY_STRING=Display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EBITDA&amp;VAR:CHGPERIOD=NA&amp;VAR:FQLFORMULA=FMA_EVAL_EBITDA&amp;VAR:CURRENCY=NA&amp;VAR:P=NA&amp;VAR:V=10.2","50552&amp;VAR:null=.html"}</definedName>
    <definedName name="_969__FDSAUDITLINK__" localSheetId="1" hidden="1">{"fdsup://directions/FAT%20Viewer?VAR:PED=LTM&amp;VAR:AUDIT_MODE=SUMMARY&amp;VAR:PERIOD=FIXED&amp;VAR:AUDIT_ID=00000117&amp;VAR:DATE=20060308&amp;action=UPDATE&amp;creator=factset&amp;DOC_NAME=FAT:FMA_audit_SUMMARY.fat&amp;DISPLAY_STRING=Display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EBITDA&amp;VAR:CHGPERIOD=NA&amp;VAR:FQLFORMULA=FMA_EVAL_EBITDA&amp;VAR:CURRENCY=NA&amp;VAR:P=NA&amp;VAR:V=10.2","90303&amp;VAR:null=.html"}</definedName>
    <definedName name="_969__FDSAUDITLINK__" hidden="1">{"fdsup://directions/FAT%20Viewer?VAR:PED=LTM&amp;VAR:AUDIT_MODE=SUMMARY&amp;VAR:PERIOD=FIXED&amp;VAR:AUDIT_ID=00000117&amp;VAR:DATE=20060308&amp;action=UPDATE&amp;creator=factset&amp;DOC_NAME=FAT:FMA_audit_SUMMARY.fat&amp;DISPLAY_STRING=Display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EBITDA&amp;VAR:CHGPERIOD=NA&amp;VAR:FQLFORMULA=FMA_EVAL_EBITDA&amp;VAR:CURRENCY=NA&amp;VAR:P=NA&amp;VAR:V=10.2","90303&amp;VAR:null=.html"}</definedName>
    <definedName name="_97__FDSAUDITLINK__" localSheetId="1" hidden="1">{"fdsup://directions/FAT%20Viewer?VAR:PED=LTM&amp;VAR:AUDIT_MODE=SUMMARY&amp;VAR:PERIOD=FIXED&amp;VAR:AUDIT_ID=00000117&amp;VAR:DATE=20090824&amp;action=UPDATE&amp;creator=factset&amp;DOC_NAME=FAT:FMA_audit_SUMMARY.fat&amp;DISPLAY_STRING=Display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EBITDA&amp;VAR:CHGPERIOD=NA&amp;VAR:FQLFORMULA=FMA_EVAL_EBITDA&amp;VAR:CURRENCY=NA&amp;VAR:P=NA&amp;VAR:V=10.4","85878&amp;VAR:null=.html"}</definedName>
    <definedName name="_97__FDSAUDITLINK__" hidden="1">{"fdsup://directions/FAT%20Viewer?VAR:PED=LTM&amp;VAR:AUDIT_MODE=SUMMARY&amp;VAR:PERIOD=FIXED&amp;VAR:AUDIT_ID=00000117&amp;VAR:DATE=20090824&amp;action=UPDATE&amp;creator=factset&amp;DOC_NAME=FAT:FMA_audit_SUMMARY.fat&amp;DISPLAY_STRING=Display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EBITDA&amp;VAR:CHGPERIOD=NA&amp;VAR:FQLFORMULA=FMA_EVAL_EBITDA&amp;VAR:CURRENCY=NA&amp;VAR:P=NA&amp;VAR:V=10.4","85878&amp;VAR:null=.html"}</definedName>
    <definedName name="_970__FDSAUDITLINK__" localSheetId="1" hidden="1">{"fdsup://directions/FAT%20Viewer?VAR:PED=LTM&amp;VAR:AUDIT_MODE=SUMMARY&amp;VAR:PERIOD=FIXED&amp;VAR:AUDIT_ID=00000117&amp;VAR:DATE=20060307&amp;action=UPDATE&amp;creator=factset&amp;DOC_NAME=FAT:FMA_audit_SUMMARY.fat&amp;DISPLAY_STRING=Display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EBITDA&amp;VAR:CHGPERIOD=NA&amp;VAR:FQLFORMULA=FMA_EVAL_EBITDA&amp;VAR:CURRENCY=NA&amp;VAR:P=NA&amp;VAR:V=10.2","68168&amp;VAR:null=.html"}</definedName>
    <definedName name="_970__FDSAUDITLINK__" hidden="1">{"fdsup://directions/FAT%20Viewer?VAR:PED=LTM&amp;VAR:AUDIT_MODE=SUMMARY&amp;VAR:PERIOD=FIXED&amp;VAR:AUDIT_ID=00000117&amp;VAR:DATE=20060307&amp;action=UPDATE&amp;creator=factset&amp;DOC_NAME=FAT:FMA_audit_SUMMARY.fat&amp;DISPLAY_STRING=Display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EBITDA&amp;VAR:CHGPERIOD=NA&amp;VAR:FQLFORMULA=FMA_EVAL_EBITDA&amp;VAR:CURRENCY=NA&amp;VAR:P=NA&amp;VAR:V=10.2","68168&amp;VAR:null=.html"}</definedName>
    <definedName name="_971__FDSAUDITLINK__" localSheetId="1" hidden="1">{"fdsup://directions/FAT%20Viewer?VAR:PED=LTM&amp;VAR:AUDIT_MODE=SUMMARY&amp;VAR:PERIOD=FIXED&amp;VAR:AUDIT_ID=00000117&amp;VAR:DATE=20060306&amp;action=UPDATE&amp;creator=factset&amp;DOC_NAME=FAT:FMA_audit_SUMMARY.fat&amp;DISPLAY_STRING=Display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EBITDA&amp;VAR:CHGPERIOD=NA&amp;VAR:FQLFORMULA=FMA_EVAL_EBITDA&amp;VAR:CURRENCY=NA&amp;VAR:P=NA&amp;VAR:V=10.3","03405&amp;VAR:null=.html"}</definedName>
    <definedName name="_971__FDSAUDITLINK__" hidden="1">{"fdsup://directions/FAT%20Viewer?VAR:PED=LTM&amp;VAR:AUDIT_MODE=SUMMARY&amp;VAR:PERIOD=FIXED&amp;VAR:AUDIT_ID=00000117&amp;VAR:DATE=20060306&amp;action=UPDATE&amp;creator=factset&amp;DOC_NAME=FAT:FMA_audit_SUMMARY.fat&amp;DISPLAY_STRING=Display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EBITDA&amp;VAR:CHGPERIOD=NA&amp;VAR:FQLFORMULA=FMA_EVAL_EBITDA&amp;VAR:CURRENCY=NA&amp;VAR:P=NA&amp;VAR:V=10.3","03405&amp;VAR:null=.html"}</definedName>
    <definedName name="_972__FDSAUDITLINK__" localSheetId="1" hidden="1">{"fdsup://directions/FAT%20Viewer?VAR:PED=LTM&amp;VAR:AUDIT_MODE=SUMMARY&amp;VAR:PERIOD=FIXED&amp;VAR:AUDIT_ID=00000117&amp;VAR:DATE=20060303&amp;action=UPDATE&amp;creator=factset&amp;DOC_NAME=FAT:FMA_audit_SUMMARY.fat&amp;DISPLAY_STRING=Display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EBITDA&amp;VAR:CHGPERIOD=NA&amp;VAR:FQLFORMULA=FMA_EVAL_EBITDA&amp;VAR:CURRENCY=NA&amp;VAR:P=NA&amp;VAR:V=10.3","74005&amp;VAR:null=.html"}</definedName>
    <definedName name="_972__FDSAUDITLINK__" hidden="1">{"fdsup://directions/FAT%20Viewer?VAR:PED=LTM&amp;VAR:AUDIT_MODE=SUMMARY&amp;VAR:PERIOD=FIXED&amp;VAR:AUDIT_ID=00000117&amp;VAR:DATE=20060303&amp;action=UPDATE&amp;creator=factset&amp;DOC_NAME=FAT:FMA_audit_SUMMARY.fat&amp;DISPLAY_STRING=Display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EBITDA&amp;VAR:CHGPERIOD=NA&amp;VAR:FQLFORMULA=FMA_EVAL_EBITDA&amp;VAR:CURRENCY=NA&amp;VAR:P=NA&amp;VAR:V=10.3","74005&amp;VAR:null=.html"}</definedName>
    <definedName name="_973__FDSAUDITLINK__" localSheetId="1" hidden="1">{"fdsup://directions/FAT%20Viewer?VAR:PED=LTM&amp;VAR:AUDIT_MODE=SUMMARY&amp;VAR:PERIOD=FIXED&amp;VAR:AUDIT_ID=00000117&amp;VAR:DATE=20060302&amp;action=UPDATE&amp;creator=factset&amp;DOC_NAME=FAT:FMA_audit_SUMMARY.fat&amp;DISPLAY_STRING=Display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EBITDA&amp;VAR:CHGPERIOD=NA&amp;VAR:FQLFORMULA=FMA_EVAL_EBITDA&amp;VAR:CURRENCY=NA&amp;VAR:P=NA&amp;VAR:V=10.3","81729&amp;VAR:null=.html"}</definedName>
    <definedName name="_973__FDSAUDITLINK__" hidden="1">{"fdsup://directions/FAT%20Viewer?VAR:PED=LTM&amp;VAR:AUDIT_MODE=SUMMARY&amp;VAR:PERIOD=FIXED&amp;VAR:AUDIT_ID=00000117&amp;VAR:DATE=20060302&amp;action=UPDATE&amp;creator=factset&amp;DOC_NAME=FAT:FMA_audit_SUMMARY.fat&amp;DISPLAY_STRING=Display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EBITDA&amp;VAR:CHGPERIOD=NA&amp;VAR:FQLFORMULA=FMA_EVAL_EBITDA&amp;VAR:CURRENCY=NA&amp;VAR:P=NA&amp;VAR:V=10.3","81729&amp;VAR:null=.html"}</definedName>
    <definedName name="_974__FDSAUDITLINK__" localSheetId="1" hidden="1">{"fdsup://directions/FAT%20Viewer?VAR:PED=LTM&amp;VAR:AUDIT_MODE=SUMMARY&amp;VAR:PERIOD=FIXED&amp;VAR:AUDIT_ID=00000117&amp;VAR:DATE=20060301&amp;action=UPDATE&amp;creator=factset&amp;DOC_NAME=FAT:FMA_audit_SUMMARY.fat&amp;DISPLAY_STRING=Display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EBITDA&amp;VAR:CHGPERIOD=NA&amp;VAR:FQLFORMULA=FMA_EVAL_EBITDA&amp;VAR:CURRENCY=NA&amp;VAR:P=NA&amp;VAR:V=10.3","81936&amp;VAR:null=.html"}</definedName>
    <definedName name="_974__FDSAUDITLINK__" hidden="1">{"fdsup://directions/FAT%20Viewer?VAR:PED=LTM&amp;VAR:AUDIT_MODE=SUMMARY&amp;VAR:PERIOD=FIXED&amp;VAR:AUDIT_ID=00000117&amp;VAR:DATE=20060301&amp;action=UPDATE&amp;creator=factset&amp;DOC_NAME=FAT:FMA_audit_SUMMARY.fat&amp;DISPLAY_STRING=Display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EBITDA&amp;VAR:CHGPERIOD=NA&amp;VAR:FQLFORMULA=FMA_EVAL_EBITDA&amp;VAR:CURRENCY=NA&amp;VAR:P=NA&amp;VAR:V=10.3","81936&amp;VAR:null=.html"}</definedName>
    <definedName name="_975__FDSAUDITLINK__" localSheetId="1" hidden="1">{"fdsup://directions/FAT%20Viewer?VAR:PED=LTM&amp;VAR:AUDIT_MODE=SUMMARY&amp;VAR:PERIOD=FIXED&amp;VAR:AUDIT_ID=00000117&amp;VAR:DATE=20060228&amp;action=UPDATE&amp;creator=factset&amp;DOC_NAME=FAT:FMA_audit_SUMMARY.fat&amp;DISPLAY_STRING=Display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EBITDA&amp;VAR:CHGPERIOD=NA&amp;VAR:FQLFORMULA=FMA_EVAL_EBITDA&amp;VAR:CURRENCY=NA&amp;VAR:P=NA&amp;VAR:V=10.3","02672&amp;VAR:null=.html"}</definedName>
    <definedName name="_975__FDSAUDITLINK__" hidden="1">{"fdsup://directions/FAT%20Viewer?VAR:PED=LTM&amp;VAR:AUDIT_MODE=SUMMARY&amp;VAR:PERIOD=FIXED&amp;VAR:AUDIT_ID=00000117&amp;VAR:DATE=20060228&amp;action=UPDATE&amp;creator=factset&amp;DOC_NAME=FAT:FMA_audit_SUMMARY.fat&amp;DISPLAY_STRING=Display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EBITDA&amp;VAR:CHGPERIOD=NA&amp;VAR:FQLFORMULA=FMA_EVAL_EBITDA&amp;VAR:CURRENCY=NA&amp;VAR:P=NA&amp;VAR:V=10.3","02672&amp;VAR:null=.html"}</definedName>
    <definedName name="_976__FDSAUDITLINK__" localSheetId="1" hidden="1">{"fdsup://directions/FAT%20Viewer?VAR:PED=LTM&amp;VAR:AUDIT_MODE=SUMMARY&amp;VAR:PERIOD=FIXED&amp;VAR:AUDIT_ID=00000117&amp;VAR:DATE=20060227&amp;action=UPDATE&amp;creator=factset&amp;DOC_NAME=FAT:FMA_audit_SUMMARY.fat&amp;DISPLAY_STRING=Display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EBITDA&amp;VAR:CHGPERIOD=NA&amp;VAR:FQLFORMULA=FMA_EVAL_EBITDA&amp;VAR:CURRENCY=NA&amp;VAR:P=NA&amp;VAR:V=10.3","97432&amp;VAR:null=.html"}</definedName>
    <definedName name="_976__FDSAUDITLINK__" hidden="1">{"fdsup://directions/FAT%20Viewer?VAR:PED=LTM&amp;VAR:AUDIT_MODE=SUMMARY&amp;VAR:PERIOD=FIXED&amp;VAR:AUDIT_ID=00000117&amp;VAR:DATE=20060227&amp;action=UPDATE&amp;creator=factset&amp;DOC_NAME=FAT:FMA_audit_SUMMARY.fat&amp;DISPLAY_STRING=Display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EBITDA&amp;VAR:CHGPERIOD=NA&amp;VAR:FQLFORMULA=FMA_EVAL_EBITDA&amp;VAR:CURRENCY=NA&amp;VAR:P=NA&amp;VAR:V=10.3","97432&amp;VAR:null=.html"}</definedName>
    <definedName name="_977__FDSAUDITLINK__" localSheetId="1" hidden="1">{"fdsup://directions/FAT%20Viewer?VAR:PED=LTM&amp;VAR:AUDIT_MODE=SUMMARY&amp;VAR:PERIOD=FIXED&amp;VAR:AUDIT_ID=00000117&amp;VAR:DATE=20060224&amp;action=UPDATE&amp;creator=factset&amp;DOC_NAME=FAT:FMA_audit_SUMMARY.fat&amp;DISPLAY_STRING=Display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EBITDA&amp;VAR:CHGPERIOD=NA&amp;VAR:FQLFORMULA=FMA_EVAL_EBITDA&amp;VAR:CURRENCY=NA&amp;VAR:P=NA&amp;VAR:V=10.3","58866&amp;VAR:null=.html"}</definedName>
    <definedName name="_977__FDSAUDITLINK__" hidden="1">{"fdsup://directions/FAT%20Viewer?VAR:PED=LTM&amp;VAR:AUDIT_MODE=SUMMARY&amp;VAR:PERIOD=FIXED&amp;VAR:AUDIT_ID=00000117&amp;VAR:DATE=20060224&amp;action=UPDATE&amp;creator=factset&amp;DOC_NAME=FAT:FMA_audit_SUMMARY.fat&amp;DISPLAY_STRING=Display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EBITDA&amp;VAR:CHGPERIOD=NA&amp;VAR:FQLFORMULA=FMA_EVAL_EBITDA&amp;VAR:CURRENCY=NA&amp;VAR:P=NA&amp;VAR:V=10.3","58866&amp;VAR:null=.html"}</definedName>
    <definedName name="_978__FDSAUDITLINK__" localSheetId="1" hidden="1">{"fdsup://directions/FAT%20Viewer?VAR:PED=LTM&amp;VAR:AUDIT_MODE=SUMMARY&amp;VAR:PERIOD=FIXED&amp;VAR:AUDIT_ID=00000117&amp;VAR:DATE=20060223&amp;action=UPDATE&amp;creator=factset&amp;DOC_NAME=FAT:FMA_audit_SUMMARY.fat&amp;DISPLAY_STRING=Display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EBITDA&amp;VAR:CHGPERIOD=NA&amp;VAR:FQLFORMULA=FMA_EVAL_EBITDA&amp;VAR:CURRENCY=NA&amp;VAR:P=NA&amp;VAR:V=10.3","48664&amp;VAR:null=.html"}</definedName>
    <definedName name="_978__FDSAUDITLINK__" hidden="1">{"fdsup://directions/FAT%20Viewer?VAR:PED=LTM&amp;VAR:AUDIT_MODE=SUMMARY&amp;VAR:PERIOD=FIXED&amp;VAR:AUDIT_ID=00000117&amp;VAR:DATE=20060223&amp;action=UPDATE&amp;creator=factset&amp;DOC_NAME=FAT:FMA_audit_SUMMARY.fat&amp;DISPLAY_STRING=Display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EBITDA&amp;VAR:CHGPERIOD=NA&amp;VAR:FQLFORMULA=FMA_EVAL_EBITDA&amp;VAR:CURRENCY=NA&amp;VAR:P=NA&amp;VAR:V=10.3","48664&amp;VAR:null=.html"}</definedName>
    <definedName name="_979__FDSAUDITLINK__" localSheetId="1" hidden="1">{"fdsup://directions/FAT%20Viewer?VAR:PED=LTM&amp;VAR:AUDIT_MODE=SUMMARY&amp;VAR:PERIOD=FIXED&amp;VAR:AUDIT_ID=00000117&amp;VAR:DATE=20060222&amp;action=UPDATE&amp;creator=factset&amp;DOC_NAME=FAT:FMA_audit_SUMMARY.fat&amp;DISPLAY_STRING=Display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EBITDA&amp;VAR:CHGPERIOD=NA&amp;VAR:FQLFORMULA=FMA_EVAL_EBITDA&amp;VAR:CURRENCY=NA&amp;VAR:P=NA&amp;VAR:V=10.3","78240&amp;VAR:null=.html"}</definedName>
    <definedName name="_979__FDSAUDITLINK__" hidden="1">{"fdsup://directions/FAT%20Viewer?VAR:PED=LTM&amp;VAR:AUDIT_MODE=SUMMARY&amp;VAR:PERIOD=FIXED&amp;VAR:AUDIT_ID=00000117&amp;VAR:DATE=20060222&amp;action=UPDATE&amp;creator=factset&amp;DOC_NAME=FAT:FMA_audit_SUMMARY.fat&amp;DISPLAY_STRING=Display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EBITDA&amp;VAR:CHGPERIOD=NA&amp;VAR:FQLFORMULA=FMA_EVAL_EBITDA&amp;VAR:CURRENCY=NA&amp;VAR:P=NA&amp;VAR:V=10.3","78240&amp;VAR:null=.html"}</definedName>
    <definedName name="_98__FDSAUDITLINK__" localSheetId="1" hidden="1">{"fdsup://directions/FAT%20Viewer?VAR:PED=LTM&amp;VAR:AUDIT_MODE=SUMMARY&amp;VAR:PERIOD=FIXED&amp;VAR:AUDIT_ID=00000117&amp;VAR:DATE=20090821&amp;action=UPDATE&amp;creator=factset&amp;DOC_NAME=FAT:FMA_audit_SUMMARY.fat&amp;DISPLAY_STRING=Display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EBITDA&amp;VAR:CHGPERIOD=NA&amp;VAR:FQLFORMULA=FMA_EVAL_EBITDA&amp;VAR:CURRENCY=NA&amp;VAR:P=NA&amp;VAR:V=10.4","83390&amp;VAR:null=.html"}</definedName>
    <definedName name="_98__FDSAUDITLINK__" hidden="1">{"fdsup://directions/FAT%20Viewer?VAR:PED=LTM&amp;VAR:AUDIT_MODE=SUMMARY&amp;VAR:PERIOD=FIXED&amp;VAR:AUDIT_ID=00000117&amp;VAR:DATE=20090821&amp;action=UPDATE&amp;creator=factset&amp;DOC_NAME=FAT:FMA_audit_SUMMARY.fat&amp;DISPLAY_STRING=Display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EBITDA&amp;VAR:CHGPERIOD=NA&amp;VAR:FQLFORMULA=FMA_EVAL_EBITDA&amp;VAR:CURRENCY=NA&amp;VAR:P=NA&amp;VAR:V=10.4","83390&amp;VAR:null=.html"}</definedName>
    <definedName name="_980__FDSAUDITLINK__" localSheetId="1" hidden="1">{"fdsup://directions/FAT%20Viewer?VAR:PED=LTM&amp;VAR:AUDIT_MODE=SUMMARY&amp;VAR:PERIOD=FIXED&amp;VAR:AUDIT_ID=00000117&amp;VAR:DATE=20060221&amp;action=UPDATE&amp;creator=factset&amp;DOC_NAME=FAT:FMA_audit_SUMMARY.fat&amp;DISPLAY_STRING=Display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EBITDA&amp;VAR:CHGPERIOD=NA&amp;VAR:FQLFORMULA=FMA_EVAL_EBITDA&amp;VAR:CURRENCY=NA&amp;VAR:P=NA&amp;VAR:V=10.3","33978&amp;VAR:null=.html"}</definedName>
    <definedName name="_980__FDSAUDITLINK__" hidden="1">{"fdsup://directions/FAT%20Viewer?VAR:PED=LTM&amp;VAR:AUDIT_MODE=SUMMARY&amp;VAR:PERIOD=FIXED&amp;VAR:AUDIT_ID=00000117&amp;VAR:DATE=20060221&amp;action=UPDATE&amp;creator=factset&amp;DOC_NAME=FAT:FMA_audit_SUMMARY.fat&amp;DISPLAY_STRING=Display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EBITDA&amp;VAR:CHGPERIOD=NA&amp;VAR:FQLFORMULA=FMA_EVAL_EBITDA&amp;VAR:CURRENCY=NA&amp;VAR:P=NA&amp;VAR:V=10.3","33978&amp;VAR:null=.html"}</definedName>
    <definedName name="_981__FDSAUDITLINK__" localSheetId="1" hidden="1">{"fdsup://directions/FAT%20Viewer?VAR:PED=LTM&amp;VAR:AUDIT_MODE=SUMMARY&amp;VAR:PERIOD=FIXED&amp;VAR:AUDIT_ID=00000117&amp;VAR:DATE=20060217&amp;action=UPDATE&amp;creator=factset&amp;DOC_NAME=FAT:FMA_audit_SUMMARY.fat&amp;DISPLAY_STRING=Display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EBITDA&amp;VAR:CHGPERIOD=NA&amp;VAR:FQLFORMULA=FMA_EVAL_EBITDA&amp;VAR:CURRENCY=NA&amp;VAR:P=NA&amp;VAR:V=10.3","58973&amp;VAR:null=.html"}</definedName>
    <definedName name="_981__FDSAUDITLINK__" hidden="1">{"fdsup://directions/FAT%20Viewer?VAR:PED=LTM&amp;VAR:AUDIT_MODE=SUMMARY&amp;VAR:PERIOD=FIXED&amp;VAR:AUDIT_ID=00000117&amp;VAR:DATE=20060217&amp;action=UPDATE&amp;creator=factset&amp;DOC_NAME=FAT:FMA_audit_SUMMARY.fat&amp;DISPLAY_STRING=Display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EBITDA&amp;VAR:CHGPERIOD=NA&amp;VAR:FQLFORMULA=FMA_EVAL_EBITDA&amp;VAR:CURRENCY=NA&amp;VAR:P=NA&amp;VAR:V=10.3","58973&amp;VAR:null=.html"}</definedName>
    <definedName name="_982__FDSAUDITLINK__" localSheetId="1" hidden="1">{"fdsup://directions/FAT%20Viewer?VAR:PED=LTM&amp;VAR:AUDIT_MODE=SUMMARY&amp;VAR:PERIOD=FIXED&amp;VAR:AUDIT_ID=00000117&amp;VAR:DATE=20060216&amp;action=UPDATE&amp;creator=factset&amp;DOC_NAME=FAT:FMA_audit_SUMMARY.fat&amp;DISPLAY_STRING=Display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EBITDA&amp;VAR:CHGPERIOD=NA&amp;VAR:FQLFORMULA=FMA_EVAL_EBITDA&amp;VAR:CURRENCY=NA&amp;VAR:P=NA&amp;VAR:V=10.3","66988&amp;VAR:null=.html"}</definedName>
    <definedName name="_982__FDSAUDITLINK__" hidden="1">{"fdsup://directions/FAT%20Viewer?VAR:PED=LTM&amp;VAR:AUDIT_MODE=SUMMARY&amp;VAR:PERIOD=FIXED&amp;VAR:AUDIT_ID=00000117&amp;VAR:DATE=20060216&amp;action=UPDATE&amp;creator=factset&amp;DOC_NAME=FAT:FMA_audit_SUMMARY.fat&amp;DISPLAY_STRING=Display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EBITDA&amp;VAR:CHGPERIOD=NA&amp;VAR:FQLFORMULA=FMA_EVAL_EBITDA&amp;VAR:CURRENCY=NA&amp;VAR:P=NA&amp;VAR:V=10.3","66988&amp;VAR:null=.html"}</definedName>
    <definedName name="_983__FDSAUDITLINK__" localSheetId="1" hidden="1">{"fdsup://directions/FAT%20Viewer?VAR:PED=LTM&amp;VAR:AUDIT_MODE=SUMMARY&amp;VAR:PERIOD=FIXED&amp;VAR:AUDIT_ID=00000117&amp;VAR:DATE=20060215&amp;action=UPDATE&amp;creator=factset&amp;DOC_NAME=FAT:FMA_audit_SUMMARY.fat&amp;DISPLAY_STRING=Display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EBITDA&amp;VAR:CHGPERIOD=NA&amp;VAR:FQLFORMULA=FMA_EVAL_EBITDA&amp;VAR:CURRENCY=NA&amp;VAR:P=NA&amp;VAR:V=10.2","99278&amp;VAR:null=.html"}</definedName>
    <definedName name="_983__FDSAUDITLINK__" hidden="1">{"fdsup://directions/FAT%20Viewer?VAR:PED=LTM&amp;VAR:AUDIT_MODE=SUMMARY&amp;VAR:PERIOD=FIXED&amp;VAR:AUDIT_ID=00000117&amp;VAR:DATE=20060215&amp;action=UPDATE&amp;creator=factset&amp;DOC_NAME=FAT:FMA_audit_SUMMARY.fat&amp;DISPLAY_STRING=Display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EBITDA&amp;VAR:CHGPERIOD=NA&amp;VAR:FQLFORMULA=FMA_EVAL_EBITDA&amp;VAR:CURRENCY=NA&amp;VAR:P=NA&amp;VAR:V=10.2","99278&amp;VAR:null=.html"}</definedName>
    <definedName name="_984__FDSAUDITLINK__" localSheetId="1" hidden="1">{"fdsup://directions/FAT%20Viewer?VAR:PED=LTM&amp;VAR:AUDIT_MODE=SUMMARY&amp;VAR:PERIOD=FIXED&amp;VAR:AUDIT_ID=00000117&amp;VAR:DATE=20060214&amp;action=UPDATE&amp;creator=factset&amp;DOC_NAME=FAT:FMA_audit_SUMMARY.fat&amp;DISPLAY_STRING=Display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EBITDA&amp;VAR:CHGPERIOD=NA&amp;VAR:FQLFORMULA=FMA_EVAL_EBITDA&amp;VAR:CURRENCY=NA&amp;VAR:P=NA&amp;VAR:V=10.2","67897&amp;VAR:null=.html"}</definedName>
    <definedName name="_984__FDSAUDITLINK__" hidden="1">{"fdsup://directions/FAT%20Viewer?VAR:PED=LTM&amp;VAR:AUDIT_MODE=SUMMARY&amp;VAR:PERIOD=FIXED&amp;VAR:AUDIT_ID=00000117&amp;VAR:DATE=20060214&amp;action=UPDATE&amp;creator=factset&amp;DOC_NAME=FAT:FMA_audit_SUMMARY.fat&amp;DISPLAY_STRING=Display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EBITDA&amp;VAR:CHGPERIOD=NA&amp;VAR:FQLFORMULA=FMA_EVAL_EBITDA&amp;VAR:CURRENCY=NA&amp;VAR:P=NA&amp;VAR:V=10.2","67897&amp;VAR:null=.html"}</definedName>
    <definedName name="_985__FDSAUDITLINK__" localSheetId="1" hidden="1">{"fdsup://directions/FAT%20Viewer?VAR:PED=LTM&amp;VAR:AUDIT_MODE=SUMMARY&amp;VAR:PERIOD=FIXED&amp;VAR:AUDIT_ID=00000117&amp;VAR:DATE=20060213&amp;action=UPDATE&amp;creator=factset&amp;DOC_NAME=FAT:FMA_audit_SUMMARY.fat&amp;DISPLAY_STRING=Display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EBITDA&amp;VAR:CHGPERIOD=NA&amp;VAR:FQLFORMULA=FMA_EVAL_EBITDA&amp;VAR:CURRENCY=NA&amp;VAR:P=NA&amp;VAR:V=10.1","93515&amp;VAR:null=.html"}</definedName>
    <definedName name="_985__FDSAUDITLINK__" hidden="1">{"fdsup://directions/FAT%20Viewer?VAR:PED=LTM&amp;VAR:AUDIT_MODE=SUMMARY&amp;VAR:PERIOD=FIXED&amp;VAR:AUDIT_ID=00000117&amp;VAR:DATE=20060213&amp;action=UPDATE&amp;creator=factset&amp;DOC_NAME=FAT:FMA_audit_SUMMARY.fat&amp;DISPLAY_STRING=Display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EBITDA&amp;VAR:CHGPERIOD=NA&amp;VAR:FQLFORMULA=FMA_EVAL_EBITDA&amp;VAR:CURRENCY=NA&amp;VAR:P=NA&amp;VAR:V=10.1","93515&amp;VAR:null=.html"}</definedName>
    <definedName name="_986__FDSAUDITLINK__" localSheetId="1" hidden="1">{"fdsup://directions/FAT%20Viewer?VAR:PED=LTM&amp;VAR:AUDIT_MODE=SUMMARY&amp;VAR:PERIOD=FIXED&amp;VAR:AUDIT_ID=00000117&amp;VAR:DATE=20060210&amp;action=UPDATE&amp;creator=factset&amp;DOC_NAME=FAT:FMA_audit_SUMMARY.fat&amp;DISPLAY_STRING=Display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EBITDA&amp;VAR:CHGPERIOD=NA&amp;VAR:FQLFORMULA=FMA_EVAL_EBITDA&amp;VAR:CURRENCY=NA&amp;VAR:P=NA&amp;VAR:V=10.4","03049&amp;VAR:null=.html"}</definedName>
    <definedName name="_986__FDSAUDITLINK__" hidden="1">{"fdsup://directions/FAT%20Viewer?VAR:PED=LTM&amp;VAR:AUDIT_MODE=SUMMARY&amp;VAR:PERIOD=FIXED&amp;VAR:AUDIT_ID=00000117&amp;VAR:DATE=20060210&amp;action=UPDATE&amp;creator=factset&amp;DOC_NAME=FAT:FMA_audit_SUMMARY.fat&amp;DISPLAY_STRING=Display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EBITDA&amp;VAR:CHGPERIOD=NA&amp;VAR:FQLFORMULA=FMA_EVAL_EBITDA&amp;VAR:CURRENCY=NA&amp;VAR:P=NA&amp;VAR:V=10.4","03049&amp;VAR:null=.html"}</definedName>
    <definedName name="_987__FDSAUDITLINK__" localSheetId="1" hidden="1">{"fdsup://directions/FAT%20Viewer?VAR:PED=LTM&amp;VAR:AUDIT_MODE=SUMMARY&amp;VAR:PERIOD=FIXED&amp;VAR:AUDIT_ID=00000117&amp;VAR:DATE=20060209&amp;action=UPDATE&amp;creator=factset&amp;DOC_NAME=FAT:FMA_audit_SUMMARY.fat&amp;DISPLAY_STRING=Display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EBITDA&amp;VAR:CHGPERIOD=NA&amp;VAR:FQLFORMULA=FMA_EVAL_EBITDA&amp;VAR:CURRENCY=NA&amp;VAR:P=NA&amp;VAR:V=10.3","85866&amp;VAR:null=.html"}</definedName>
    <definedName name="_987__FDSAUDITLINK__" hidden="1">{"fdsup://directions/FAT%20Viewer?VAR:PED=LTM&amp;VAR:AUDIT_MODE=SUMMARY&amp;VAR:PERIOD=FIXED&amp;VAR:AUDIT_ID=00000117&amp;VAR:DATE=20060209&amp;action=UPDATE&amp;creator=factset&amp;DOC_NAME=FAT:FMA_audit_SUMMARY.fat&amp;DISPLAY_STRING=Display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EBITDA&amp;VAR:CHGPERIOD=NA&amp;VAR:FQLFORMULA=FMA_EVAL_EBITDA&amp;VAR:CURRENCY=NA&amp;VAR:P=NA&amp;VAR:V=10.3","85866&amp;VAR:null=.html"}</definedName>
    <definedName name="_988__FDSAUDITLINK__" localSheetId="1" hidden="1">{"fdsup://directions/FAT%20Viewer?VAR:PED=LTM&amp;VAR:AUDIT_MODE=SUMMARY&amp;VAR:PERIOD=FIXED&amp;VAR:AUDIT_ID=00000117&amp;VAR:DATE=20060208&amp;action=UPDATE&amp;creator=factset&amp;DOC_NAME=FAT:FMA_audit_SUMMARY.fat&amp;DISPLAY_STRING=Display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EBITDA&amp;VAR:CHGPERIOD=NA&amp;VAR:FQLFORMULA=FMA_EVAL_EBITDA&amp;VAR:CURRENCY=NA&amp;VAR:P=NA&amp;VAR:V=10.4","12409&amp;VAR:null=.html"}</definedName>
    <definedName name="_988__FDSAUDITLINK__" hidden="1">{"fdsup://directions/FAT%20Viewer?VAR:PED=LTM&amp;VAR:AUDIT_MODE=SUMMARY&amp;VAR:PERIOD=FIXED&amp;VAR:AUDIT_ID=00000117&amp;VAR:DATE=20060208&amp;action=UPDATE&amp;creator=factset&amp;DOC_NAME=FAT:FMA_audit_SUMMARY.fat&amp;DISPLAY_STRING=Display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EBITDA&amp;VAR:CHGPERIOD=NA&amp;VAR:FQLFORMULA=FMA_EVAL_EBITDA&amp;VAR:CURRENCY=NA&amp;VAR:P=NA&amp;VAR:V=10.4","12409&amp;VAR:null=.html"}</definedName>
    <definedName name="_989__FDSAUDITLINK__" localSheetId="1" hidden="1">{"fdsup://directions/FAT%20Viewer?VAR:PED=LTM&amp;VAR:AUDIT_MODE=SUMMARY&amp;VAR:PERIOD=FIXED&amp;VAR:AUDIT_ID=00000117&amp;VAR:DATE=20060207&amp;action=UPDATE&amp;creator=factset&amp;DOC_NAME=FAT:FMA_audit_SUMMARY.fat&amp;DISPLAY_STRING=Display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EBITDA&amp;VAR:CHGPERIOD=NA&amp;VAR:FQLFORMULA=FMA_EVAL_EBITDA&amp;VAR:CURRENCY=NA&amp;VAR:P=NA&amp;VAR:V=10.3","36163&amp;VAR:null=.html"}</definedName>
    <definedName name="_989__FDSAUDITLINK__" hidden="1">{"fdsup://directions/FAT%20Viewer?VAR:PED=LTM&amp;VAR:AUDIT_MODE=SUMMARY&amp;VAR:PERIOD=FIXED&amp;VAR:AUDIT_ID=00000117&amp;VAR:DATE=20060207&amp;action=UPDATE&amp;creator=factset&amp;DOC_NAME=FAT:FMA_audit_SUMMARY.fat&amp;DISPLAY_STRING=Display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EBITDA&amp;VAR:CHGPERIOD=NA&amp;VAR:FQLFORMULA=FMA_EVAL_EBITDA&amp;VAR:CURRENCY=NA&amp;VAR:P=NA&amp;VAR:V=10.3","36163&amp;VAR:null=.html"}</definedName>
    <definedName name="_99__FDSAUDITLINK__" localSheetId="1" hidden="1">{"fdsup://directions/FAT%20Viewer?VAR:PED=LTM&amp;VAR:AUDIT_MODE=SUMMARY&amp;VAR:PERIOD=FIXED&amp;VAR:AUDIT_ID=00000117&amp;VAR:DATE=20090820&amp;action=UPDATE&amp;creator=factset&amp;DOC_NAME=FAT:FMA_audit_SUMMARY.fat&amp;DISPLAY_STRING=Display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EBITDA&amp;VAR:CHGPERIOD=NA&amp;VAR:FQLFORMULA=FMA_EVAL_EBITDA&amp;VAR:CURRENCY=NA&amp;VAR:P=NA&amp;VAR:V=10.3","52156&amp;VAR:null=.html"}</definedName>
    <definedName name="_99__FDSAUDITLINK__" hidden="1">{"fdsup://directions/FAT%20Viewer?VAR:PED=LTM&amp;VAR:AUDIT_MODE=SUMMARY&amp;VAR:PERIOD=FIXED&amp;VAR:AUDIT_ID=00000117&amp;VAR:DATE=20090820&amp;action=UPDATE&amp;creator=factset&amp;DOC_NAME=FAT:FMA_audit_SUMMARY.fat&amp;DISPLAY_STRING=Display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EBITDA&amp;VAR:CHGPERIOD=NA&amp;VAR:FQLFORMULA=FMA_EVAL_EBITDA&amp;VAR:CURRENCY=NA&amp;VAR:P=NA&amp;VAR:V=10.3","52156&amp;VAR:null=.html"}</definedName>
    <definedName name="_990__FDSAUDITLINK__" localSheetId="1" hidden="1">{"fdsup://directions/FAT%20Viewer?VAR:PED=LTM&amp;VAR:AUDIT_MODE=SUMMARY&amp;VAR:PERIOD=FIXED&amp;VAR:AUDIT_ID=00000117&amp;VAR:DATE=20060206&amp;action=UPDATE&amp;creator=factset&amp;DOC_NAME=FAT:FMA_audit_SUMMARY.fat&amp;DISPLAY_STRING=Display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EBITDA&amp;VAR:CHGPERIOD=NA&amp;VAR:FQLFORMULA=FMA_EVAL_EBITDA&amp;VAR:CURRENCY=NA&amp;VAR:P=NA&amp;VAR:V=10.4","15668&amp;VAR:null=.html"}</definedName>
    <definedName name="_990__FDSAUDITLINK__" hidden="1">{"fdsup://directions/FAT%20Viewer?VAR:PED=LTM&amp;VAR:AUDIT_MODE=SUMMARY&amp;VAR:PERIOD=FIXED&amp;VAR:AUDIT_ID=00000117&amp;VAR:DATE=20060206&amp;action=UPDATE&amp;creator=factset&amp;DOC_NAME=FAT:FMA_audit_SUMMARY.fat&amp;DISPLAY_STRING=Display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EBITDA&amp;VAR:CHGPERIOD=NA&amp;VAR:FQLFORMULA=FMA_EVAL_EBITDA&amp;VAR:CURRENCY=NA&amp;VAR:P=NA&amp;VAR:V=10.4","15668&amp;VAR:null=.html"}</definedName>
    <definedName name="_991__FDSAUDITLINK__" localSheetId="1" hidden="1">{"fdsup://directions/FAT%20Viewer?VAR:PED=LTM&amp;VAR:AUDIT_MODE=SUMMARY&amp;VAR:PERIOD=FIXED&amp;VAR:AUDIT_ID=00000117&amp;VAR:DATE=20060203&amp;action=UPDATE&amp;creator=factset&amp;DOC_NAME=FAT:FMA_audit_SUMMARY.fat&amp;DISPLAY_STRING=Display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EBITDA&amp;VAR:CHGPERIOD=NA&amp;VAR:FQLFORMULA=FMA_EVAL_EBITDA&amp;VAR:CURRENCY=NA&amp;VAR:P=NA&amp;VAR:V=10.4","12092&amp;VAR:null=.html"}</definedName>
    <definedName name="_991__FDSAUDITLINK__" hidden="1">{"fdsup://directions/FAT%20Viewer?VAR:PED=LTM&amp;VAR:AUDIT_MODE=SUMMARY&amp;VAR:PERIOD=FIXED&amp;VAR:AUDIT_ID=00000117&amp;VAR:DATE=20060203&amp;action=UPDATE&amp;creator=factset&amp;DOC_NAME=FAT:FMA_audit_SUMMARY.fat&amp;DISPLAY_STRING=Display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EBITDA&amp;VAR:CHGPERIOD=NA&amp;VAR:FQLFORMULA=FMA_EVAL_EBITDA&amp;VAR:CURRENCY=NA&amp;VAR:P=NA&amp;VAR:V=10.4","12092&amp;VAR:null=.html"}</definedName>
    <definedName name="_992__FDSAUDITLINK__" localSheetId="1" hidden="1">{"fdsup://directions/FAT%20Viewer?VAR:PED=LTM&amp;VAR:AUDIT_MODE=SUMMARY&amp;VAR:PERIOD=FIXED&amp;VAR:AUDIT_ID=00000117&amp;VAR:DATE=20060202&amp;action=UPDATE&amp;creator=factset&amp;DOC_NAME=FAT:FMA_audit_SUMMARY.fat&amp;DISPLAY_STRING=Display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EBITDA&amp;VAR:CHGPERIOD=NA&amp;VAR:FQLFORMULA=FMA_EVAL_EBITDA&amp;VAR:CURRENCY=NA&amp;VAR:P=NA&amp;VAR:V=10.4","61909&amp;VAR:null=.html"}</definedName>
    <definedName name="_992__FDSAUDITLINK__" hidden="1">{"fdsup://directions/FAT%20Viewer?VAR:PED=LTM&amp;VAR:AUDIT_MODE=SUMMARY&amp;VAR:PERIOD=FIXED&amp;VAR:AUDIT_ID=00000117&amp;VAR:DATE=20060202&amp;action=UPDATE&amp;creator=factset&amp;DOC_NAME=FAT:FMA_audit_SUMMARY.fat&amp;DISPLAY_STRING=Display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EBITDA&amp;VAR:CHGPERIOD=NA&amp;VAR:FQLFORMULA=FMA_EVAL_EBITDA&amp;VAR:CURRENCY=NA&amp;VAR:P=NA&amp;VAR:V=10.4","61909&amp;VAR:null=.html"}</definedName>
    <definedName name="_993__FDSAUDITLINK__" localSheetId="1" hidden="1">{"fdsup://directions/FAT%20Viewer?VAR:PED=LTM&amp;VAR:AUDIT_MODE=SUMMARY&amp;VAR:PERIOD=FIXED&amp;VAR:AUDIT_ID=00000117&amp;VAR:DATE=20060201&amp;action=UPDATE&amp;creator=factset&amp;DOC_NAME=FAT:FMA_audit_SUMMARY.fat&amp;DISPLAY_STRING=Display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EBITDA&amp;VAR:CHGPERIOD=NA&amp;VAR:FQLFORMULA=FMA_EVAL_EBITDA&amp;VAR:CURRENCY=NA&amp;VAR:P=NA&amp;VAR:V=10.5","34177&amp;VAR:null=.html"}</definedName>
    <definedName name="_993__FDSAUDITLINK__" hidden="1">{"fdsup://directions/FAT%20Viewer?VAR:PED=LTM&amp;VAR:AUDIT_MODE=SUMMARY&amp;VAR:PERIOD=FIXED&amp;VAR:AUDIT_ID=00000117&amp;VAR:DATE=20060201&amp;action=UPDATE&amp;creator=factset&amp;DOC_NAME=FAT:FMA_audit_SUMMARY.fat&amp;DISPLAY_STRING=Display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EBITDA&amp;VAR:CHGPERIOD=NA&amp;VAR:FQLFORMULA=FMA_EVAL_EBITDA&amp;VAR:CURRENCY=NA&amp;VAR:P=NA&amp;VAR:V=10.5","34177&amp;VAR:null=.html"}</definedName>
    <definedName name="_994__FDSAUDITLINK__" localSheetId="1" hidden="1">{"fdsup://directions/FAT%20Viewer?VAR:PED=LTM&amp;VAR:AUDIT_MODE=SUMMARY&amp;VAR:PERIOD=FIXED&amp;VAR:AUDIT_ID=00000117&amp;VAR:DATE=20060131&amp;action=UPDATE&amp;creator=factset&amp;DOC_NAME=FAT:FMA_audit_SUMMARY.fat&amp;DISPLAY_STRING=Display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EBITDA&amp;VAR:CHGPERIOD=NA&amp;VAR:FQLFORMULA=FMA_EVAL_EBITDA&amp;VAR:CURRENCY=NA&amp;VAR:P=NA&amp;VAR:V=10.5","26751&amp;VAR:null=.html"}</definedName>
    <definedName name="_994__FDSAUDITLINK__" hidden="1">{"fdsup://directions/FAT%20Viewer?VAR:PED=LTM&amp;VAR:AUDIT_MODE=SUMMARY&amp;VAR:PERIOD=FIXED&amp;VAR:AUDIT_ID=00000117&amp;VAR:DATE=20060131&amp;action=UPDATE&amp;creator=factset&amp;DOC_NAME=FAT:FMA_audit_SUMMARY.fat&amp;DISPLAY_STRING=Display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EBITDA&amp;VAR:CHGPERIOD=NA&amp;VAR:FQLFORMULA=FMA_EVAL_EBITDA&amp;VAR:CURRENCY=NA&amp;VAR:P=NA&amp;VAR:V=10.5","26751&amp;VAR:null=.html"}</definedName>
    <definedName name="_995__FDSAUDITLINK__" localSheetId="1" hidden="1">{"fdsup://directions/FAT%20Viewer?VAR:PED=LTM&amp;VAR:AUDIT_MODE=SUMMARY&amp;VAR:PERIOD=FIXED&amp;VAR:AUDIT_ID=00000117&amp;VAR:DATE=20060130&amp;action=UPDATE&amp;creator=factset&amp;DOC_NAME=FAT:FMA_audit_SUMMARY.fat&amp;DISPLAY_STRING=Display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EBITDA&amp;VAR:CHGPERIOD=NA&amp;VAR:FQLFORMULA=FMA_EVAL_EBITDA&amp;VAR:CURRENCY=NA&amp;VAR:P=NA&amp;VAR:V=10.5","50194&amp;VAR:null=.html"}</definedName>
    <definedName name="_995__FDSAUDITLINK__" hidden="1">{"fdsup://directions/FAT%20Viewer?VAR:PED=LTM&amp;VAR:AUDIT_MODE=SUMMARY&amp;VAR:PERIOD=FIXED&amp;VAR:AUDIT_ID=00000117&amp;VAR:DATE=20060130&amp;action=UPDATE&amp;creator=factset&amp;DOC_NAME=FAT:FMA_audit_SUMMARY.fat&amp;DISPLAY_STRING=Display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EBITDA&amp;VAR:CHGPERIOD=NA&amp;VAR:FQLFORMULA=FMA_EVAL_EBITDA&amp;VAR:CURRENCY=NA&amp;VAR:P=NA&amp;VAR:V=10.5","50194&amp;VAR:null=.html"}</definedName>
    <definedName name="_996__FDSAUDITLINK__" localSheetId="1" hidden="1">{"fdsup://directions/FAT%20Viewer?VAR:PED=LTM&amp;VAR:AUDIT_MODE=SUMMARY&amp;VAR:PERIOD=FIXED&amp;VAR:AUDIT_ID=00000117&amp;VAR:DATE=20060127&amp;action=UPDATE&amp;creator=factset&amp;DOC_NAME=FAT:FMA_audit_SUMMARY.fat&amp;DISPLAY_STRING=Display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EBITDA&amp;VAR:CHGPERIOD=NA&amp;VAR:FQLFORMULA=FMA_EVAL_EBITDA&amp;VAR:CURRENCY=NA&amp;VAR:P=NA&amp;VAR:V=10.5","28937&amp;VAR:null=.html"}</definedName>
    <definedName name="_996__FDSAUDITLINK__" hidden="1">{"fdsup://directions/FAT%20Viewer?VAR:PED=LTM&amp;VAR:AUDIT_MODE=SUMMARY&amp;VAR:PERIOD=FIXED&amp;VAR:AUDIT_ID=00000117&amp;VAR:DATE=20060127&amp;action=UPDATE&amp;creator=factset&amp;DOC_NAME=FAT:FMA_audit_SUMMARY.fat&amp;DISPLAY_STRING=Display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EBITDA&amp;VAR:CHGPERIOD=NA&amp;VAR:FQLFORMULA=FMA_EVAL_EBITDA&amp;VAR:CURRENCY=NA&amp;VAR:P=NA&amp;VAR:V=10.5","28937&amp;VAR:null=.html"}</definedName>
    <definedName name="_997__FDSAUDITLINK__" localSheetId="1" hidden="1">{"fdsup://directions/FAT%20Viewer?VAR:PED=LTM&amp;VAR:AUDIT_MODE=SUMMARY&amp;VAR:PERIOD=FIXED&amp;VAR:AUDIT_ID=00000117&amp;VAR:DATE=20060126&amp;action=UPDATE&amp;creator=factset&amp;DOC_NAME=FAT:FMA_audit_SUMMARY.fat&amp;DISPLAY_STRING=Display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EBITDA&amp;VAR:CHGPERIOD=NA&amp;VAR:FQLFORMULA=FMA_EVAL_EBITDA&amp;VAR:CURRENCY=NA&amp;VAR:P=NA&amp;VAR:V=10.4","55301&amp;VAR:null=.html"}</definedName>
    <definedName name="_997__FDSAUDITLINK__" hidden="1">{"fdsup://directions/FAT%20Viewer?VAR:PED=LTM&amp;VAR:AUDIT_MODE=SUMMARY&amp;VAR:PERIOD=FIXED&amp;VAR:AUDIT_ID=00000117&amp;VAR:DATE=20060126&amp;action=UPDATE&amp;creator=factset&amp;DOC_NAME=FAT:FMA_audit_SUMMARY.fat&amp;DISPLAY_STRING=Display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EBITDA&amp;VAR:CHGPERIOD=NA&amp;VAR:FQLFORMULA=FMA_EVAL_EBITDA&amp;VAR:CURRENCY=NA&amp;VAR:P=NA&amp;VAR:V=10.4","55301&amp;VAR:null=.html"}</definedName>
    <definedName name="_998__FDSAUDITLINK__" localSheetId="1" hidden="1">{"fdsup://directions/FAT%20Viewer?VAR:PED=LTM&amp;VAR:AUDIT_MODE=SUMMARY&amp;VAR:PERIOD=FIXED&amp;VAR:AUDIT_ID=00000117&amp;VAR:DATE=20060125&amp;action=UPDATE&amp;creator=factset&amp;DOC_NAME=FAT:FMA_audit_SUMMARY.fat&amp;DISPLAY_STRING=Display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EBITDA&amp;VAR:CHGPERIOD=NA&amp;VAR:FQLFORMULA=FMA_EVAL_EBITDA&amp;VAR:CURRENCY=NA&amp;VAR:P=NA&amp;VAR:V=10.4","06952&amp;VAR:null=.html"}</definedName>
    <definedName name="_998__FDSAUDITLINK__" hidden="1">{"fdsup://directions/FAT%20Viewer?VAR:PED=LTM&amp;VAR:AUDIT_MODE=SUMMARY&amp;VAR:PERIOD=FIXED&amp;VAR:AUDIT_ID=00000117&amp;VAR:DATE=20060125&amp;action=UPDATE&amp;creator=factset&amp;DOC_NAME=FAT:FMA_audit_SUMMARY.fat&amp;DISPLAY_STRING=Display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EBITDA&amp;VAR:CHGPERIOD=NA&amp;VAR:FQLFORMULA=FMA_EVAL_EBITDA&amp;VAR:CURRENCY=NA&amp;VAR:P=NA&amp;VAR:V=10.4","06952&amp;VAR:null=.html"}</definedName>
    <definedName name="_999__FDSAUDITLINK__" localSheetId="1" hidden="1">{"fdsup://directions/FAT%20Viewer?VAR:PED=LTM&amp;VAR:AUDIT_MODE=SUMMARY&amp;VAR:PERIOD=FIXED&amp;VAR:AUDIT_ID=00000117&amp;VAR:DATE=20060124&amp;action=UPDATE&amp;creator=factset&amp;DOC_NAME=FAT:FMA_audit_SUMMARY.fat&amp;DISPLAY_STRING=Display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EBITDA&amp;VAR:CHGPERIOD=NA&amp;VAR:FQLFORMULA=FMA_EVAL_EBITDA&amp;VAR:CURRENCY=NA&amp;VAR:P=NA&amp;VAR:V=10.4","30548&amp;VAR:null=.html"}</definedName>
    <definedName name="_999__FDSAUDITLINK__" hidden="1">{"fdsup://directions/FAT%20Viewer?VAR:PED=LTM&amp;VAR:AUDIT_MODE=SUMMARY&amp;VAR:PERIOD=FIXED&amp;VAR:AUDIT_ID=00000117&amp;VAR:DATE=20060124&amp;action=UPDATE&amp;creator=factset&amp;DOC_NAME=FAT:FMA_audit_SUMMARY.fat&amp;DISPLAY_STRING=Display Audit for Enterprise Value to EBITDA&amp;DYN_AR","GS=TRUE&amp;WINDOW=first_popup&amp;START_MAXIMIZED=FALSE&amp;WIDTH=475&amp;HEIGHT=525&amp;TITLEBAR=FactSet Market Aggregates&amp;VAR:MEASURE=EVEBITDA&amp;VAR:CALC_MODE=AGGREGATE&amp;VAR:MDESC=EV / EBITDA&amp;VAR:CHGPERIOD=NA&amp;VAR:FQLFORMULA=FMA_EVAL_EBITDA&amp;VAR:CURRENCY=NA&amp;VAR:P=NA&amp;VAR:V=10.4","30548&amp;VAR:null=.html"}</definedName>
    <definedName name="_bdm.0E513C9BFB154C659CC13BA0360AA836.edm" localSheetId="1" hidden="1">#REF!</definedName>
    <definedName name="_bdm.0E513C9BFB154C659CC13BA0360AA836.edm" hidden="1">#REF!</definedName>
    <definedName name="_bdm.203839C0425443899288D861BE9468F5.edm" hidden="1">#REF!</definedName>
    <definedName name="_bdm.21031D55A0624B8FB4BD1C4BE1AA2B2B.edm" hidden="1">#REF!</definedName>
    <definedName name="_bdm.2236cad9f5d94882b5fbb9936081a0cf.edm" hidden="1" xml:space="preserve">                      [2]OUTSTANDING!$1:$1048576</definedName>
    <definedName name="_bdm.3C8AB21E07DC4A48B85E08AF2AC510C7.edm" localSheetId="1" hidden="1">#REF!</definedName>
    <definedName name="_bdm.3C8AB21E07DC4A48B85E08AF2AC510C7.edm" hidden="1">#REF!</definedName>
    <definedName name="_bdm.4ADED4DE3B594B71A32B8920EC7CFE3B.edm" hidden="1">#REF!</definedName>
    <definedName name="_bdm.4f89ca82444f4629849b714066384f57.edm" hidden="1" xml:space="preserve">                      [2]OUTSTANDING!$1:$1048576</definedName>
    <definedName name="_bdm.6D158247AC2F43D8B93B202A4D627285.edm" hidden="1">#REF!</definedName>
    <definedName name="_bdm.81BF2B1CF5B74C608B65C2666566984F.edm" localSheetId="1" hidden="1">#REF!</definedName>
    <definedName name="_bdm.81BF2B1CF5B74C608B65C2666566984F.edm" hidden="1">#REF!</definedName>
    <definedName name="_bdm.8c92698dd61147f0a69412779248fd63.edm" hidden="1">#REF!</definedName>
    <definedName name="_bdm.BB7448FB40A5499FA58B10439AA32C0D.edm" hidden="1">#REF!</definedName>
    <definedName name="_bdm.D1CB9E735C5B4777ACA429366886887C.edm" hidden="1">#REF!</definedName>
    <definedName name="_bdm.D865BEC9C44246B6BEF0E4E2C87049B6.edm" hidden="1">'[3]Investment Highlights'!$1:$1048576</definedName>
    <definedName name="_bdm.EF7D59717BAE4CB1BD06B9BDB4A8FFAC.edm" localSheetId="1" hidden="1">#REF!</definedName>
    <definedName name="_bdm.EF7D59717BAE4CB1BD06B9BDB4A8FFAC.edm" hidden="1">#REF!</definedName>
    <definedName name="_Key1" hidden="1">#REF!</definedName>
    <definedName name="_Order1" hidden="1">0</definedName>
    <definedName name="_Order2" hidden="1">255</definedName>
    <definedName name="_Regression_Int" hidden="1">1</definedName>
    <definedName name="_Sort" hidden="1">#REF!</definedName>
    <definedName name="_Table2_Out" hidden="1">#REF!</definedName>
    <definedName name="a"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a" localSheetId="1" hidden="1">{"Table1",#N/A,FALSE,"ANADARKO";"Table2",#N/A,FALSE,"ANADARKO";"Table3",#N/A,FALSE,"ANADARKO";"Table3c",#N/A,FALSE,"ANADARKO";"Table3c2",#N/A,FALSE,"ANADARKO";"Table5",#N/A,FALSE,"ANADARKO"}</definedName>
    <definedName name="aa" hidden="1">{"Table1",#N/A,FALSE,"ANADARKO";"Table2",#N/A,FALSE,"ANADARKO";"Table3",#N/A,FALSE,"ANADARKO";"Table3c",#N/A,FALSE,"ANADARKO";"Table3c2",#N/A,FALSE,"ANADARKO";"Table5",#N/A,FALSE,"ANADARKO"}</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b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ccliab" localSheetId="1" hidden="1">{#N/A,#N/A,TRUE,"Summary";#N/A,#N/A,TRUE,"Monthly";#N/A,#N/A,TRUE,"Revenue";#N/A,#N/A,TRUE,"Sponsorship";#N/A,#N/A,TRUE,"Tournament"}</definedName>
    <definedName name="accliab" hidden="1">{#N/A,#N/A,TRUE,"Summary";#N/A,#N/A,TRUE,"Monthly";#N/A,#N/A,TRUE,"Revenue";#N/A,#N/A,TRUE,"Sponsorship";#N/A,#N/A,TRUE,"Tournament"}</definedName>
    <definedName name="adsf" localSheetId="1" hidden="1">{#N/A,#N/A,TRUE,"DCF Summary (2)";#N/A,#N/A,TRUE,"DCF Summary";#N/A,"Middle Case Drivers",TRUE,"DCF"}</definedName>
    <definedName name="adsf" hidden="1">{#N/A,#N/A,TRUE,"DCF Summary (2)";#N/A,#N/A,TRUE,"DCF Summary";#N/A,"Middle Case Drivers",TRUE,"DCF"}</definedName>
    <definedName name="AJHFkjDGHF" localSheetId="1"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nscount" hidden="1">3</definedName>
    <definedName name="anything" localSheetId="1" hidden="1">{#N/A,#N/A,FALSE,"Output";#N/A,#N/A,FALSE,"Cover Sheet";#N/A,#N/A,FALSE,"Current Mkt. Projections"}</definedName>
    <definedName name="anything" hidden="1">{#N/A,#N/A,FALSE,"Output";#N/A,#N/A,FALSE,"Cover Sheet";#N/A,#N/A,FALSE,"Current Mkt. Projections"}</definedName>
    <definedName name="APWREFVSYMBOL" hidden="1">"'YHOO"</definedName>
    <definedName name="as" localSheetId="1" hidden="1">{#N/A,#N/A,TRUE,"DCF Summary (2)";#N/A,#N/A,TRUE,"DCF Summary";#N/A,"Middle Case Drivers",TRUE,"DCF"}</definedName>
    <definedName name="as" hidden="1">{#N/A,#N/A,TRUE,"DCF Summary (2)";#N/A,#N/A,TRUE,"DCF Summary";#N/A,"Middle Case Drivers",TRUE,"DCF"}</definedName>
    <definedName name="AS2DocOpenMode" hidden="1">"AS2DocumentEdit"</definedName>
    <definedName name="asdf" localSheetId="1" hidden="1">{#N/A,#N/A,TRUE,"DCF Summary (2)";#N/A,#N/A,TRUE,"DCF Summary";#N/A,"Middle Case Drivers",TRUE,"DCF"}</definedName>
    <definedName name="asdf" hidden="1">{#N/A,#N/A,TRUE,"DCF Summary (2)";#N/A,#N/A,TRUE,"DCF Summary";#N/A,"Middle Case Drivers",TRUE,"DCF"}</definedName>
    <definedName name="asdfasass"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as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df" localSheetId="1" hidden="1">{#N/A,#N/A,TRUE,"TOC";#N/A,#N/A,TRUE,"Assum";#N/A,#N/A,TRUE,"Op-BS";#N/A,#N/A,TRUE,"IS";#N/A,#N/A,TRUE,"BSCF";#N/A,#N/A,TRUE,"Ratios";#N/A,#N/A,TRUE,"Sens";#N/A,#N/A,TRUE,"Holmes_IS";#N/A,#N/A,TRUE,"Holmes_BSCF";#N/A,#N/A,TRUE,"Holmes_Rat";#N/A,#N/A,TRUE,"Hound_IS";#N/A,#N/A,TRUE,"Hound_BSCF";#N/A,#N/A,TRUE,"Hound_Rat";#N/A,#N/A,TRUE,"Hound_DCF1"}</definedName>
    <definedName name="asdfasdf" hidden="1">{#N/A,#N/A,TRUE,"TOC";#N/A,#N/A,TRUE,"Assum";#N/A,#N/A,TRUE,"Op-BS";#N/A,#N/A,TRUE,"IS";#N/A,#N/A,TRUE,"BSCF";#N/A,#N/A,TRUE,"Ratios";#N/A,#N/A,TRUE,"Sens";#N/A,#N/A,TRUE,"Holmes_IS";#N/A,#N/A,TRUE,"Holmes_BSCF";#N/A,#N/A,TRUE,"Holmes_Rat";#N/A,#N/A,TRUE,"Hound_IS";#N/A,#N/A,TRUE,"Hound_BSCF";#N/A,#N/A,TRUE,"Hound_Rat";#N/A,#N/A,TRUE,"Hound_DCF1"}</definedName>
    <definedName name="asdfasf" localSheetId="1" hidden="1">{"Annual_Income",#N/A,FALSE,"Report Page";"Balance_Cash_Flow",#N/A,FALSE,"Report Page";"Quarterly_Income",#N/A,FALSE,"Report Page"}</definedName>
    <definedName name="asdfasf" hidden="1">{"Annual_Income",#N/A,FALSE,"Report Page";"Balance_Cash_Flow",#N/A,FALSE,"Report Page";"Quarterly_Income",#N/A,FALSE,"Report Page"}</definedName>
    <definedName name="att" localSheetId="1" hidden="1">{#N/A,#N/A,FALSE,"COVER PAGE";#N/A,#N/A,FALSE,"Page 2";#N/A,#N/A,FALSE,"Page 2";#N/A,#N/A,FALSE,"Page 4";#N/A,#N/A,FALSE,"Page5";#N/A,#N/A,FALSE,"Page 6";#N/A,#N/A,FALSE,"Page 7";#N/A,#N/A,FALSE,"Page 8";#N/A,#N/A,FALSE,"Page 10";#N/A,#N/A,FALSE,"Long-Term OCF Mult.";#N/A,#N/A,FALSE,"PCS Comp";#N/A,#N/A,FALSE,"OCS-CAPEX";#N/A,#N/A,FALSE,"Blank"}</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wsd"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w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b" localSheetId="1" hidden="1">{#N/A,#N/A,FALSE,"Output";#N/A,#N/A,FALSE,"Cover Sheet";#N/A,#N/A,FALSE,"Current Mkt. Projections"}</definedName>
    <definedName name="b" hidden="1">{#N/A,#N/A,FALSE,"Output";#N/A,#N/A,FALSE,"Cover Sheet";#N/A,#N/A,FALSE,"Current Mkt. Projections"}</definedName>
    <definedName name="bbb" localSheetId="1" hidden="1">{"DocProcResultsSummary",#N/A,FALSE,"Q&amp;A 1020 &amp; 1030";"Quarterly Results",#N/A,FALSE,"Q&amp;A 1020 &amp; 1030"}</definedName>
    <definedName name="bbb" hidden="1">{"DocProcResultsSummary",#N/A,FALSE,"Q&amp;A 1020 &amp; 1030";"Quarterly Results",#N/A,FALSE,"Q&amp;A 1020 &amp; 1030"}</definedName>
    <definedName name="BLPH100" hidden="1">[4]Sheet2!$A$4</definedName>
    <definedName name="BLPH44" hidden="1">[4]Sheet2!#REF!</definedName>
    <definedName name="BLPH45" hidden="1">[4]Sheet1!#REF!</definedName>
    <definedName name="BLPH47" hidden="1">[4]Sheet1!#REF!</definedName>
    <definedName name="BLPH48" localSheetId="1" hidden="1">#REF!</definedName>
    <definedName name="BLPH48" hidden="1">#REF!</definedName>
    <definedName name="bre" localSheetId="1" hidden="1">{#N/A,#N/A,TRUE,"DCF Summary (2)";#N/A,#N/A,TRUE,"DCF Summary";#N/A,"Middle Case Drivers",TRUE,"DCF"}</definedName>
    <definedName name="bre" hidden="1">{#N/A,#N/A,TRUE,"DCF Summary (2)";#N/A,#N/A,TRUE,"DCF Summary";#N/A,"Middle Case Drivers",TRUE,"DCF"}</definedName>
    <definedName name="brr" localSheetId="1" hidden="1">{#N/A,#N/A,TRUE,"DCF Summary (2)";#N/A,#N/A,TRUE,"DCF Summary";#N/A,"Middle Case Drivers",TRUE,"DCF"}</definedName>
    <definedName name="brr" hidden="1">{#N/A,#N/A,TRUE,"DCF Summary (2)";#N/A,#N/A,TRUE,"DCF Summary";#N/A,"Middle Case Drivers",TRUE,"DCF"}</definedName>
    <definedName name="BS" localSheetId="1">#REF!</definedName>
    <definedName name="BS">#REF!</definedName>
    <definedName name="CF" localSheetId="1">#REF!</definedName>
    <definedName name="CF">#REF!</definedName>
    <definedName name="CIQWBGuid" hidden="1">"d76d6928-b28d-43a5-8328-4d17ab505ae6"</definedName>
    <definedName name="CS" localSheetId="1" hidden="1">{#N/A,#N/A,TRUE,"DCF Summary (2)";#N/A,#N/A,TRUE,"DCF Summary";#N/A,"Middle Case Drivers",TRUE,"DCF"}</definedName>
    <definedName name="CS" hidden="1">{#N/A,#N/A,TRUE,"DCF Summary (2)";#N/A,#N/A,TRUE,"DCF Summary";#N/A,"Middle Case Drivers",TRUE,"DCF"}</definedName>
    <definedName name="Current">[5]Valuation!$D$3</definedName>
    <definedName name="d" localSheetId="1" hidden="1">{#N/A,#N/A,FALSE,"COVER PAGE";#N/A,#N/A,FALSE,"Page 2";#N/A,#N/A,FALSE,"Page 2";#N/A,#N/A,FALSE,"Page 4";#N/A,#N/A,FALSE,"Page5";#N/A,#N/A,FALSE,"Page 6";#N/A,#N/A,FALSE,"Page 7";#N/A,#N/A,FALSE,"Page 8";#N/A,#N/A,FALSE,"Page 10";#N/A,#N/A,FALSE,"Long-Term OCF Mult.";#N/A,#N/A,FALSE,"PCS Comp";#N/A,#N/A,FALSE,"OCS-CAPEX";#N/A,#N/A,FALSE,"Blank"}</definedName>
    <definedName name="d" hidden="1">{#N/A,#N/A,FALSE,"COVER PAGE";#N/A,#N/A,FALSE,"Page 2";#N/A,#N/A,FALSE,"Page 2";#N/A,#N/A,FALSE,"Page 4";#N/A,#N/A,FALSE,"Page5";#N/A,#N/A,FALSE,"Page 6";#N/A,#N/A,FALSE,"Page 7";#N/A,#N/A,FALSE,"Page 8";#N/A,#N/A,FALSE,"Page 10";#N/A,#N/A,FALSE,"Long-Term OCF Mult.";#N/A,#N/A,FALSE,"PCS Comp";#N/A,#N/A,FALSE,"OCS-CAPEX";#N/A,#N/A,FALSE,"Blank"}</definedName>
    <definedName name="dana"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an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ashboard" localSheetId="1" hidden="1">{#N/A,#N/A,FALSE,"INCOME"}</definedName>
    <definedName name="Dashboard" hidden="1">{#N/A,#N/A,FALSE,"INCOME"}</definedName>
    <definedName name="DCF_270204" localSheetId="1" hidden="1">{#N/A,#N/A,FALSE,"model"}</definedName>
    <definedName name="DCF_270204" hidden="1">{#N/A,#N/A,FALSE,"model"}</definedName>
    <definedName name="ddd" localSheetId="1" hidden="1">{"DetailedCurrencyResults",#N/A,FALSE,"REV- currencyQ394";"RecurringRevenueCurr",#N/A,FALSE,"REV- currencyQ394"}</definedName>
    <definedName name="ddd" hidden="1">{"DetailedCurrencyResults",#N/A,FALSE,"REV- currencyQ394";"RecurringRevenueCurr",#N/A,FALSE,"REV- currencyQ394"}</definedName>
    <definedName name="delete_this" hidden="1">[6]Sheet1!$I$83</definedName>
    <definedName name="delete_this_2" hidden="1">[6]Sheet1!$J$83</definedName>
    <definedName name="delete_this_3" hidden="1">[6]Sheet1!$K$83</definedName>
    <definedName name="delete_this_4" hidden="1">[6]Sheet1!$E$84</definedName>
    <definedName name="delete_this_5" localSheetId="1" hidden="1">[6]Sheet1!#REF!</definedName>
    <definedName name="delete_this_5" hidden="1">[6]Sheet1!#REF!</definedName>
    <definedName name="delete_this_6" localSheetId="1" hidden="1">[6]Sheet1!#REF!</definedName>
    <definedName name="delete_this_6" hidden="1">[6]Sheet1!#REF!</definedName>
    <definedName name="delete_this_8" hidden="1">[6]Sheet1!#REF!</definedName>
    <definedName name="delete_this_9" hidden="1">[6]Sheet1!#REF!</definedName>
    <definedName name="deleteme" localSheetId="1" hidden="1">{"schedule",#N/A,FALSE,"Sum Op's";"input area",#N/A,FALSE,"Sum Op's"}</definedName>
    <definedName name="deleteme" hidden="1">{"schedule",#N/A,FALSE,"Sum Op's";"input area",#N/A,FALSE,"Sum Op's"}</definedName>
    <definedName name="deleteme1" localSheetId="1" hidden="1">{"schedule",#N/A,FALSE,"Sum Op's";"input area",#N/A,FALSE,"Sum Op's"}</definedName>
    <definedName name="deleteme1" hidden="1">{"schedule",#N/A,FALSE,"Sum Op's";"input area",#N/A,FALSE,"Sum Op's"}</definedName>
    <definedName name="df"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af" localSheetId="1" hidden="1">{#N/A,#N/A,TRUE,"DCF Summary (2)";#N/A,#N/A,TRUE,"DCF Summary";#N/A,"Analyst Value Drivers",TRUE,"DCF"}</definedName>
    <definedName name="dfaf" hidden="1">{#N/A,#N/A,TRUE,"DCF Summary (2)";#N/A,#N/A,TRUE,"DCF Summary";#N/A,"Analyst Value Drivers",TRUE,"DCF"}</definedName>
    <definedName name="dfas" localSheetId="1" hidden="1">{#N/A,#N/A,TRUE,"DCF Summary (2)";#N/A,#N/A,TRUE,"DCF Summary";#N/A,"Analyst Value Drivers",TRUE,"DCF"}</definedName>
    <definedName name="dfas" hidden="1">{#N/A,#N/A,TRUE,"DCF Summary (2)";#N/A,#N/A,TRUE,"DCF Summary";#N/A,"Analyst Value Drivers",TRUE,"DCF"}</definedName>
    <definedName name="dfasfas" localSheetId="1" hidden="1">{#N/A,#N/A,TRUE,"DCF Summary (2)";#N/A,#N/A,TRUE,"DCF Summary";#N/A,"Base Case Value Drivers",TRUE,"DCF"}</definedName>
    <definedName name="dfasfas" hidden="1">{#N/A,#N/A,TRUE,"DCF Summary (2)";#N/A,#N/A,TRUE,"DCF Summary";#N/A,"Base Case Value Drivers",TRUE,"DCF"}</definedName>
    <definedName name="dfdf"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s" localSheetId="1" hidden="1">{#N/A,#N/A,FALSE,"model"}</definedName>
    <definedName name="ds" hidden="1">{#N/A,#N/A,FALSE,"model"}</definedName>
    <definedName name="e" localSheetId="1" hidden="1">{#N/A,#N/A,FALSE,"Offshore 2002 Comparative Fore ";#N/A,#N/A,FALSE,"Offshore Div 6";#N/A,#N/A,FALSE,"Deepwater Div 9"}</definedName>
    <definedName name="e" hidden="1">{#N/A,#N/A,FALSE,"Offshore 2002 Comparative Fore ";#N/A,#N/A,FALSE,"Offshore Div 6";#N/A,#N/A,FALSE,"Deepwater Div 9"}</definedName>
    <definedName name="EarningsModel"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nings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fin" localSheetId="1" hidden="1">{#N/A,#N/A,FALSE,"Output";#N/A,#N/A,FALSE,"Cover Sheet";#N/A,#N/A,FALSE,"Current Mkt. Projections"}</definedName>
    <definedName name="efin" hidden="1">{#N/A,#N/A,FALSE,"Output";#N/A,#N/A,FALSE,"Cover Sheet";#N/A,#N/A,FALSE,"Current Mkt. Projections"}</definedName>
    <definedName name="efn" localSheetId="1" hidden="1">{#N/A,#N/A,TRUE,"DCF Summary";#N/A,#N/A,TRUE,"Casema";#N/A,#N/A,TRUE,"UK";#N/A,#N/A,TRUE,"RCF";#N/A,#N/A,TRUE,"Intercable CZ";#N/A,#N/A,TRUE,"Interkabel P";#N/A,#N/A,TRUE,"LBO-Total";#N/A,#N/A,TRUE,"LBO-Casema"}</definedName>
    <definedName name="efn" hidden="1">{#N/A,#N/A,TRUE,"DCF Summary";#N/A,#N/A,TRUE,"Casema";#N/A,#N/A,TRUE,"UK";#N/A,#N/A,TRUE,"RCF";#N/A,#N/A,TRUE,"Intercable CZ";#N/A,#N/A,TRUE,"Interkabel P";#N/A,#N/A,TRUE,"LBO-Total";#N/A,#N/A,TRUE,"LBO-Casema"}</definedName>
    <definedName name="elena"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len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v.Calculation" hidden="1">-4135</definedName>
    <definedName name="ev.Initialized" hidden="1">FALSE</definedName>
    <definedName name="EV__LASTREFTIME__" hidden="1">40623.6332291667</definedName>
    <definedName name="ewdfsd"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df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f" localSheetId="1" hidden="1">{#N/A,#N/A,FALSE,"Int'l 2002 Comparative Fore";#N/A,#N/A,FALSE,"Int'l - Consolidated";#N/A,#N/A,FALSE,"Co 05 - Tunisia";#N/A,#N/A,FALSE,"Co 06 - Machala Power";#N/A,#N/A,FALSE,"Co. 07 - Samedan of  N Africa";#N/A,#N/A,FALSE,"Co. 08 - Samedan Transfer Sub";#N/A,#N/A,FALSE,"Co. 11 - Samedan Mediterranean";#N/A,#N/A,FALSE,"Co. 12 - Samedan International";#N/A,#N/A,FALSE,"Co. 13 - China";#N/A,#N/A,FALSE,"Co. 14 - EDC Portugal";#N/A,#N/A,FALSE,"Co. 17 - EDC Argentina (Home)";#N/A,#N/A,FALSE,"Co. 18 - EDC Argentina (Branch)";#N/A,#N/A,FALSE,"Co. 19 - EDC Ecuador";#N/A,#N/A,FALSE,"Co. 21 - U.K. Limited";#N/A,#N/A,FALSE,"Co. 22 - EDC Europe ";#N/A,#N/A,FALSE,"Co. 23 - EDC Australia";#N/A,#N/A,FALSE,"Co. 28 - EDC Denmark";#N/A,#N/A,FALSE,"Co. 38 - Viet Nam";#N/A,#N/A,FALSE,"Co. 39-Ireland";#N/A,#N/A,FALSE,"Co.61 - Netherlands"}</definedName>
    <definedName name="f" hidden="1">{#N/A,#N/A,FALSE,"Int'l 2002 Comparative Fore";#N/A,#N/A,FALSE,"Int'l - Consolidated";#N/A,#N/A,FALSE,"Co 05 - Tunisia";#N/A,#N/A,FALSE,"Co 06 - Machala Power";#N/A,#N/A,FALSE,"Co. 07 - Samedan of  N Africa";#N/A,#N/A,FALSE,"Co. 08 - Samedan Transfer Sub";#N/A,#N/A,FALSE,"Co. 11 - Samedan Mediterranean";#N/A,#N/A,FALSE,"Co. 12 - Samedan International";#N/A,#N/A,FALSE,"Co. 13 - China";#N/A,#N/A,FALSE,"Co. 14 - EDC Portugal";#N/A,#N/A,FALSE,"Co. 17 - EDC Argentina (Home)";#N/A,#N/A,FALSE,"Co. 18 - EDC Argentina (Branch)";#N/A,#N/A,FALSE,"Co. 19 - EDC Ecuador";#N/A,#N/A,FALSE,"Co. 21 - U.K. Limited";#N/A,#N/A,FALSE,"Co. 22 - EDC Europe ";#N/A,#N/A,FALSE,"Co. 23 - EDC Australia";#N/A,#N/A,FALSE,"Co. 28 - EDC Denmark";#N/A,#N/A,FALSE,"Co. 38 - Viet Nam";#N/A,#N/A,FALSE,"Co. 39-Ireland";#N/A,#N/A,FALSE,"Co.61 - Netherlands"}</definedName>
    <definedName name="fdaa" localSheetId="1" hidden="1">{#N/A,#N/A,TRUE,"DCF Summary (2)";#N/A,#N/A,TRUE,"DCF Summary";#N/A,"Middle Case Drivers",TRUE,"DCF"}</definedName>
    <definedName name="fdaa" hidden="1">{#N/A,#N/A,TRUE,"DCF Summary (2)";#N/A,#N/A,TRUE,"DCF Summary";#N/A,"Middle Case Drivers",TRUE,"DCF"}</definedName>
    <definedName name="fdafe" localSheetId="1" hidden="1">{#N/A,#N/A,TRUE,"DCF Summary (2)";#N/A,#N/A,TRUE,"DCF Summary";#N/A,"Base Case Value Drivers",TRUE,"DCF"}</definedName>
    <definedName name="fdafe" hidden="1">{#N/A,#N/A,TRUE,"DCF Summary (2)";#N/A,#N/A,TRUE,"DCF Summary";#N/A,"Base Case Value Drivers",TRUE,"DCF"}</definedName>
    <definedName name="fdakj" localSheetId="1" hidden="1">{#N/A,#N/A,TRUE,"DCF Summary (2)";#N/A,#N/A,TRUE,"DCF Summary";#N/A,"Middle Case Drivers",TRUE,"DCF"}</definedName>
    <definedName name="fdakj" hidden="1">{#N/A,#N/A,TRUE,"DCF Summary (2)";#N/A,#N/A,TRUE,"DCF Summary";#N/A,"Middle Case Drivers",TRUE,"DCF"}</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0_1_aDrv" localSheetId="1" hidden="1">#REF!</definedName>
    <definedName name="FDP_0_1_aDrv" hidden="1">#REF!</definedName>
    <definedName name="FDP_0_1_aUrv" hidden="1">#REF!</definedName>
    <definedName name="FDP_1_1_aDrv" hidden="1">#REF!</definedName>
    <definedName name="FDP_1_1_aUrv" hidden="1">#REF!</definedName>
    <definedName name="FDP_10_1_aDrv" hidden="1">#REF!</definedName>
    <definedName name="FDP_10_1_aUrv" hidden="1">#REF!</definedName>
    <definedName name="FDP_100_1_aUrv" hidden="1">#REF!</definedName>
    <definedName name="FDP_101_1_aUrv" hidden="1">#REF!</definedName>
    <definedName name="FDP_102_1_aUrv" hidden="1">#REF!</definedName>
    <definedName name="FDP_102_1_dUrv" hidden="1">#REF!</definedName>
    <definedName name="FDP_103_1_aUrv" hidden="1">#REF!</definedName>
    <definedName name="FDP_104_1_aDrv" hidden="1">#REF!</definedName>
    <definedName name="FDP_104_1_aUrv" hidden="1">#REF!</definedName>
    <definedName name="FDP_105_1_aDrv" hidden="1">#REF!</definedName>
    <definedName name="FDP_105_1_aUrv" hidden="1">#REF!</definedName>
    <definedName name="FDP_106_1_aD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_1_aUrv" hidden="1">#REF!</definedName>
    <definedName name="FDP_120_1_aUrv" hidden="1">#REF!</definedName>
    <definedName name="FDP_121_1_aUrv" hidden="1">#REF!</definedName>
    <definedName name="FDP_122_1_aD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dv" hidden="1">#REF!</definedName>
    <definedName name="FDP_128_1_aUrv" hidden="1">#REF!</definedName>
    <definedName name="FDP_129_1_aUdv" hidden="1">#REF!</definedName>
    <definedName name="FDP_129_1_aUrv" hidden="1">#REF!</definedName>
    <definedName name="FDP_13_1_aDrv" hidden="1">#REF!</definedName>
    <definedName name="FDP_13_1_aUrv" hidden="1">#REF!</definedName>
    <definedName name="FDP_130_1_aUrv" hidden="1">#REF!</definedName>
    <definedName name="FDP_130_1_lDrv" hidden="1">#REF!</definedName>
    <definedName name="FDP_131_1_aDrv" hidden="1">#REF!</definedName>
    <definedName name="FDP_131_1_aSrv" hidden="1">#REF!</definedName>
    <definedName name="FDP_132_1_aDrv" hidden="1">#REF!</definedName>
    <definedName name="FDP_132_1_aUrv" hidden="1">#REF!</definedName>
    <definedName name="FDP_133_1_aDrv" hidden="1">#REF!</definedName>
    <definedName name="FDP_133_1_aUrv" hidden="1">#REF!</definedName>
    <definedName name="FDP_134_1_aDrv" hidden="1">#REF!</definedName>
    <definedName name="FDP_134_1_aUrv" hidden="1">#REF!</definedName>
    <definedName name="FDP_135_1_aDrv" hidden="1">#REF!</definedName>
    <definedName name="FDP_135_1_aUrv" hidden="1">#REF!</definedName>
    <definedName name="FDP_136_1_aDrv" hidden="1">#REF!</definedName>
    <definedName name="FDP_136_1_aSrv" hidden="1">#REF!</definedName>
    <definedName name="FDP_137_1_aDdv" hidden="1">#REF!</definedName>
    <definedName name="FDP_137_1_aDrv" hidden="1">#REF!</definedName>
    <definedName name="FDP_137_1_aUrv" hidden="1">#REF!</definedName>
    <definedName name="FDP_138_1_aDrv" hidden="1">#REF!</definedName>
    <definedName name="FDP_138_1_aUrv" hidden="1">#REF!</definedName>
    <definedName name="FDP_139_1_aSrv" hidden="1">#REF!</definedName>
    <definedName name="FDP_139_1_aUrv" hidden="1">#REF!</definedName>
    <definedName name="FDP_14_1_aDrv" hidden="1">#REF!</definedName>
    <definedName name="FDP_14_1_aUrv" hidden="1">#REF!</definedName>
    <definedName name="FDP_140_1_aDrv" hidden="1">#REF!</definedName>
    <definedName name="FDP_140_1_aU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Ddv" hidden="1">#REF!</definedName>
    <definedName name="FDP_146_1_aUrv" hidden="1">#REF!</definedName>
    <definedName name="FDP_147_1_aDrv" hidden="1">#REF!</definedName>
    <definedName name="FDP_147_1_aUrv" hidden="1">#REF!</definedName>
    <definedName name="FDP_148_1_aUrv" hidden="1">#REF!</definedName>
    <definedName name="FDP_149_1_aDrv" hidden="1">#REF!</definedName>
    <definedName name="FDP_149_1_aUrv" hidden="1">#REF!</definedName>
    <definedName name="FDP_15_1_aDrv" hidden="1">#REF!</definedName>
    <definedName name="FDP_15_1_aUrv" hidden="1">#REF!</definedName>
    <definedName name="FDP_150_1_aDrv" hidden="1">#REF!</definedName>
    <definedName name="FDP_150_1_aSrv" hidden="1">#REF!</definedName>
    <definedName name="FDP_150_1_aUrv" hidden="1">#REF!</definedName>
    <definedName name="FDP_151_1_aUrv" hidden="1">#REF!</definedName>
    <definedName name="FDP_152_1_aDrv" hidden="1">#REF!</definedName>
    <definedName name="FDP_152_1_aSrv" hidden="1">#REF!</definedName>
    <definedName name="FDP_152_1_aUrv" hidden="1">#REF!</definedName>
    <definedName name="FDP_153_1_aDrv" hidden="1">#REF!</definedName>
    <definedName name="FDP_153_1_aUrv" hidden="1">#REF!</definedName>
    <definedName name="FDP_154_1_aDrv" hidden="1">#REF!</definedName>
    <definedName name="FDP_154_1_aSrv" hidden="1">#REF!</definedName>
    <definedName name="FDP_155_1_aUrv" hidden="1">#REF!</definedName>
    <definedName name="FDP_156_1_aDrv" hidden="1">#REF!</definedName>
    <definedName name="FDP_156_1_aSrv" hidden="1">#REF!</definedName>
    <definedName name="FDP_156_1_aUrv" hidden="1">#REF!</definedName>
    <definedName name="FDP_157_1_aDrv" hidden="1">#REF!</definedName>
    <definedName name="FDP_157_1_aUrv" hidden="1">#REF!</definedName>
    <definedName name="FDP_158_1_aDrv" hidden="1">#REF!</definedName>
    <definedName name="FDP_158_1_aSrv" hidden="1">#REF!</definedName>
    <definedName name="FDP_158_1_aUrv" localSheetId="1" hidden="1">'[7]Key Analyst Data Good'!#REF!</definedName>
    <definedName name="FDP_158_1_aUrv" hidden="1">'[7]Key Analyst Data Good'!#REF!</definedName>
    <definedName name="FDP_159_1_aUrv" localSheetId="1" hidden="1">#REF!</definedName>
    <definedName name="FDP_159_1_aUrv" hidden="1">#REF!</definedName>
    <definedName name="FDP_16_1_aDrv" hidden="1">#REF!</definedName>
    <definedName name="FDP_16_1_aUrv" hidden="1">#REF!</definedName>
    <definedName name="FDP_160_1_aSrv" hidden="1">#REF!</definedName>
    <definedName name="FDP_160_1_aUrv" hidden="1">#REF!</definedName>
    <definedName name="FDP_161_1_aDrv" hidden="1">#REF!</definedName>
    <definedName name="FDP_161_1_aUrv" hidden="1">#REF!</definedName>
    <definedName name="FDP_162_1_aDrv" hidden="1">#REF!</definedName>
    <definedName name="FDP_162_1_aUrv" hidden="1">#REF!</definedName>
    <definedName name="FDP_163_1_aDrv" hidden="1">#REF!</definedName>
    <definedName name="FDP_163_1_aUrv" hidden="1">#REF!</definedName>
    <definedName name="FDP_164_1_aDrv" hidden="1">#REF!</definedName>
    <definedName name="FDP_164_1_aUrv" hidden="1">#REF!</definedName>
    <definedName name="FDP_165_1_aDrv" hidden="1">#REF!</definedName>
    <definedName name="FDP_165_1_aUrv" hidden="1">[6]Sheet1!$E$4</definedName>
    <definedName name="FDP_166_1_aDrv" localSheetId="1" hidden="1">#REF!</definedName>
    <definedName name="FDP_166_1_aDrv" hidden="1">#REF!</definedName>
    <definedName name="FDP_166_1_aUrv" hidden="1">[6]Sheet1!$E$5</definedName>
    <definedName name="FDP_167_1_aDrv" localSheetId="1" hidden="1">#REF!</definedName>
    <definedName name="FDP_167_1_aDrv" hidden="1">#REF!</definedName>
    <definedName name="FDP_167_1_aUrv" hidden="1">[6]Sheet1!$E$6</definedName>
    <definedName name="FDP_168_1_aDrv" localSheetId="1" hidden="1">#REF!</definedName>
    <definedName name="FDP_168_1_aDrv" hidden="1">#REF!</definedName>
    <definedName name="FDP_168_1_aSrv" hidden="1">[6]Sheet1!$E$7</definedName>
    <definedName name="FDP_169_1_aDrv" localSheetId="1" hidden="1">#REF!</definedName>
    <definedName name="FDP_169_1_aDrv" hidden="1">#REF!</definedName>
    <definedName name="FDP_169_1_aUrv" hidden="1">[6]Sheet1!$E$8</definedName>
    <definedName name="FDP_17_1_aDrv" localSheetId="1" hidden="1">#REF!</definedName>
    <definedName name="FDP_17_1_aDrv" hidden="1">#REF!</definedName>
    <definedName name="FDP_17_1_aUrv" hidden="1">#REF!</definedName>
    <definedName name="FDP_170_1_aDrv" hidden="1">#REF!</definedName>
    <definedName name="FDP_170_1_aSrv" hidden="1">[6]Sheet1!$E$9</definedName>
    <definedName name="FDP_171_1_aDrv" localSheetId="1" hidden="1">#REF!</definedName>
    <definedName name="FDP_171_1_aDrv" hidden="1">#REF!</definedName>
    <definedName name="FDP_171_1_aUrv" hidden="1">[6]Sheet1!$E$10</definedName>
    <definedName name="FDP_172_1_aDrv" localSheetId="1" hidden="1">#REF!</definedName>
    <definedName name="FDP_172_1_aDrv" hidden="1">#REF!</definedName>
    <definedName name="FDP_172_1_aUrv" hidden="1">[6]Sheet1!$E$11</definedName>
    <definedName name="FDP_173_1_aDrv" localSheetId="1" hidden="1">#REF!</definedName>
    <definedName name="FDP_173_1_aDrv" hidden="1">#REF!</definedName>
    <definedName name="FDP_173_1_aUrv" hidden="1">[6]Sheet1!$E$12</definedName>
    <definedName name="FDP_174_1_aSrv" hidden="1">[6]Sheet1!$E$13</definedName>
    <definedName name="FDP_174_1_aUrv" localSheetId="1" hidden="1">#REF!</definedName>
    <definedName name="FDP_174_1_aUrv" hidden="1">#REF!</definedName>
    <definedName name="FDP_175_1_aUrv" hidden="1">[6]Sheet1!$E$14</definedName>
    <definedName name="FDP_176_1_aUrv" hidden="1">[6]Sheet1!$E$15</definedName>
    <definedName name="FDP_177_1_aSrv" hidden="1">[6]Sheet1!$E$16</definedName>
    <definedName name="FDP_177_1_aUrv" localSheetId="1" hidden="1">#REF!</definedName>
    <definedName name="FDP_177_1_aUrv" hidden="1">#REF!</definedName>
    <definedName name="FDP_178_1_aSrv" hidden="1">[6]Sheet1!$E$17</definedName>
    <definedName name="FDP_178_1_aUrv" localSheetId="1" hidden="1">#REF!</definedName>
    <definedName name="FDP_178_1_aUrv" hidden="1">#REF!</definedName>
    <definedName name="FDP_179_1_aSrv" hidden="1">[6]Sheet1!$E$19</definedName>
    <definedName name="FDP_179_1_aUrv" localSheetId="1" hidden="1">#REF!</definedName>
    <definedName name="FDP_179_1_aUrv" hidden="1">#REF!</definedName>
    <definedName name="FDP_18_1_aDrv" hidden="1">#REF!</definedName>
    <definedName name="FDP_18_1_aUrv" hidden="1">#REF!</definedName>
    <definedName name="FDP_180_1_aSrv" hidden="1">[6]Sheet1!$E$21</definedName>
    <definedName name="FDP_180_1_aUdv" localSheetId="1" hidden="1">#REF!</definedName>
    <definedName name="FDP_180_1_aUdv" hidden="1">#REF!</definedName>
    <definedName name="FDP_181_1_aUdv" hidden="1">#REF!</definedName>
    <definedName name="FDP_181_1_aUrv" hidden="1">[6]Sheet1!$E$22</definedName>
    <definedName name="FDP_182_1_aSrv" hidden="1">[6]Sheet1!$E$23</definedName>
    <definedName name="FDP_182_1_aUdv" localSheetId="1" hidden="1">#REF!</definedName>
    <definedName name="FDP_182_1_aUdv" hidden="1">#REF!</definedName>
    <definedName name="FDP_183_1_aSrv" hidden="1">[6]Sheet1!$E$25</definedName>
    <definedName name="FDP_183_1_aUdv" localSheetId="1" hidden="1">#REF!</definedName>
    <definedName name="FDP_183_1_aUdv" hidden="1">#REF!</definedName>
    <definedName name="FDP_184_1_aUdv" hidden="1">#REF!</definedName>
    <definedName name="FDP_184_1_aUrv" hidden="1">[6]Sheet1!$E$26</definedName>
    <definedName name="FDP_185_1_aSrv" hidden="1">[6]Sheet1!$E$27</definedName>
    <definedName name="FDP_185_1_aUdv" localSheetId="1" hidden="1">#REF!</definedName>
    <definedName name="FDP_185_1_aUdv" hidden="1">#REF!</definedName>
    <definedName name="FDP_186_1_aUdv" hidden="1">#REF!</definedName>
    <definedName name="FDP_186_1_aUrv" hidden="1">[6]Sheet1!$E$28</definedName>
    <definedName name="FDP_187_1_aSrv" hidden="1">[6]Sheet1!$E$29</definedName>
    <definedName name="FDP_187_1_aUdv" localSheetId="1" hidden="1">#REF!</definedName>
    <definedName name="FDP_187_1_aUdv" hidden="1">#REF!</definedName>
    <definedName name="FDP_188_1_aUdv" hidden="1">#REF!</definedName>
    <definedName name="FDP_188_1_aUrv" hidden="1">[6]Sheet1!$E$32</definedName>
    <definedName name="FDP_189_1_aUdv" localSheetId="1" hidden="1">#REF!</definedName>
    <definedName name="FDP_189_1_aUdv" hidden="1">#REF!</definedName>
    <definedName name="FDP_189_1_aUrv" hidden="1">[6]Sheet1!$E$33</definedName>
    <definedName name="FDP_19_1_aDrv" localSheetId="1" hidden="1">#REF!</definedName>
    <definedName name="FDP_19_1_aDrv" hidden="1">#REF!</definedName>
    <definedName name="FDP_19_1_aUrv" hidden="1">#REF!</definedName>
    <definedName name="FDP_190_1_aUdv" hidden="1">#REF!</definedName>
    <definedName name="FDP_190_1_aUrv" hidden="1">[6]Sheet1!$E$35</definedName>
    <definedName name="FDP_191_1_aUdv" localSheetId="1" hidden="1">#REF!</definedName>
    <definedName name="FDP_191_1_aUdv" hidden="1">#REF!</definedName>
    <definedName name="FDP_191_1_aUrv" hidden="1">[6]Sheet1!$E$36</definedName>
    <definedName name="FDP_192_1_aSrv" hidden="1">[6]Sheet1!$E$37</definedName>
    <definedName name="FDP_192_1_aUdv" localSheetId="1" hidden="1">#REF!</definedName>
    <definedName name="FDP_192_1_aUdv" hidden="1">#REF!</definedName>
    <definedName name="FDP_193_1_aUdv" hidden="1">#REF!</definedName>
    <definedName name="FDP_193_1_aUrv" hidden="1">[6]Sheet1!$E$38</definedName>
    <definedName name="FDP_194_1_aUdv" localSheetId="1" hidden="1">#REF!</definedName>
    <definedName name="FDP_194_1_aUdv" hidden="1">#REF!</definedName>
    <definedName name="FDP_194_1_aUrv" hidden="1">[6]Sheet1!$E$39</definedName>
    <definedName name="FDP_195_1_aUdv" localSheetId="1" hidden="1">#REF!</definedName>
    <definedName name="FDP_195_1_aUdv" hidden="1">#REF!</definedName>
    <definedName name="FDP_195_1_aUrv" hidden="1">[6]Sheet1!$E$41</definedName>
    <definedName name="FDP_196_1_aSrv" hidden="1">[6]Sheet1!$E$42</definedName>
    <definedName name="FDP_196_1_aUdv" localSheetId="1" hidden="1">#REF!</definedName>
    <definedName name="FDP_196_1_aUdv" hidden="1">#REF!</definedName>
    <definedName name="FDP_197_1_aUdv" hidden="1">#REF!</definedName>
    <definedName name="FDP_197_1_aUrv" hidden="1">[6]Sheet1!$E$43</definedName>
    <definedName name="FDP_198_1_aSrv" hidden="1">[6]Sheet1!$E$44</definedName>
    <definedName name="FDP_198_1_aUdv" localSheetId="1" hidden="1">#REF!</definedName>
    <definedName name="FDP_198_1_aUdv" hidden="1">#REF!</definedName>
    <definedName name="FDP_199_1_aUdv" hidden="1">#REF!</definedName>
    <definedName name="FDP_199_1_aUrv" hidden="1">[6]Sheet1!$E$46</definedName>
    <definedName name="FDP_2_1_aDrv" localSheetId="1" hidden="1">#REF!</definedName>
    <definedName name="FDP_2_1_aDrv" hidden="1">#REF!</definedName>
    <definedName name="FDP_2_1_aUrv" hidden="1">#REF!</definedName>
    <definedName name="FDP_20_1_aDrv" hidden="1">#REF!</definedName>
    <definedName name="FDP_20_1_aUrv" hidden="1">#REF!</definedName>
    <definedName name="FDP_200_1_aUrv" hidden="1">[6]Sheet1!$E$47</definedName>
    <definedName name="FDP_201_1_aUrv" hidden="1">[6]Sheet1!$E$48</definedName>
    <definedName name="FDP_202_1_aUrv" hidden="1">[6]Sheet1!$E$49</definedName>
    <definedName name="FDP_203_1_aSrv" hidden="1">[6]Sheet1!$E$53</definedName>
    <definedName name="FDP_204_1_aUrv" hidden="1">[6]Sheet1!$H$53</definedName>
    <definedName name="FDP_205_1_aUrv" hidden="1">[6]Sheet1!$I$53</definedName>
    <definedName name="FDP_206_1_aUrv" hidden="1">[6]Sheet1!$J$53</definedName>
    <definedName name="FDP_207_1_aUrv" hidden="1">[6]Sheet1!$K$53</definedName>
    <definedName name="FDP_208_1_aSrv" hidden="1">[6]Sheet1!$E$54</definedName>
    <definedName name="FDP_209_1_aUrv" hidden="1">[6]Sheet1!$H$54</definedName>
    <definedName name="FDP_21_1_aDrv" localSheetId="1" hidden="1">#REF!</definedName>
    <definedName name="FDP_21_1_aDrv" hidden="1">#REF!</definedName>
    <definedName name="FDP_21_1_aUrv" hidden="1">#REF!</definedName>
    <definedName name="FDP_210_1_aUrv" hidden="1">[6]Sheet1!$I$54</definedName>
    <definedName name="FDP_211_1_aUrv" hidden="1">[6]Sheet1!$J$54</definedName>
    <definedName name="FDP_212_1_aUrv" hidden="1">[6]Sheet1!$K$54</definedName>
    <definedName name="FDP_213_1_aSrv" hidden="1">[6]Sheet1!$E$55</definedName>
    <definedName name="FDP_214_1_aUrv" hidden="1">[6]Sheet1!$H$55</definedName>
    <definedName name="FDP_215_1_aUrv" hidden="1">[6]Sheet1!$I$55</definedName>
    <definedName name="FDP_216_1_aUrv" hidden="1">[6]Sheet1!$J$55</definedName>
    <definedName name="FDP_217_1_aUrv" hidden="1">[6]Sheet1!$K$55</definedName>
    <definedName name="FDP_218_1_aSrv" hidden="1">[6]Sheet1!$E$56</definedName>
    <definedName name="FDP_219_1_aSrv" hidden="1">[6]Sheet1!$H$56</definedName>
    <definedName name="FDP_22_1_aDrv" localSheetId="1" hidden="1">#REF!</definedName>
    <definedName name="FDP_22_1_aDrv" hidden="1">#REF!</definedName>
    <definedName name="FDP_22_1_aUrv" hidden="1">#REF!</definedName>
    <definedName name="FDP_220_1_aSrv" hidden="1">[6]Sheet1!$I$56</definedName>
    <definedName name="FDP_221_1_aSrv" hidden="1">[6]Sheet1!$J$56</definedName>
    <definedName name="FDP_222_1_aSrv" hidden="1">[6]Sheet1!$K$56</definedName>
    <definedName name="FDP_223_1_aSrv" hidden="1">[6]Sheet1!$E$57</definedName>
    <definedName name="FDP_224_1_aUrv" hidden="1">[6]Sheet1!$H$57</definedName>
    <definedName name="FDP_225_1_aUrv" hidden="1">[6]Sheet1!$I$57</definedName>
    <definedName name="FDP_226_1_aUrv" hidden="1">[6]Sheet1!$J$57</definedName>
    <definedName name="FDP_227_1_aUrv" hidden="1">[6]Sheet1!$K$57</definedName>
    <definedName name="FDP_228_1_aSrv" hidden="1">[6]Sheet1!$E$58</definedName>
    <definedName name="FDP_229_1_aSrv" hidden="1">[6]Sheet1!$H$58</definedName>
    <definedName name="FDP_23_1_aDrv" localSheetId="1" hidden="1">#REF!</definedName>
    <definedName name="FDP_23_1_aDrv" hidden="1">#REF!</definedName>
    <definedName name="FDP_23_1_aUrv" hidden="1">#REF!</definedName>
    <definedName name="FDP_230_1_aSrv" hidden="1">[6]Sheet1!$I$58</definedName>
    <definedName name="FDP_231_1_aSrv" hidden="1">[6]Sheet1!$J$58</definedName>
    <definedName name="FDP_232_1_aSrv" hidden="1">[6]Sheet1!$K$58</definedName>
    <definedName name="FDP_233_1_aSrv" hidden="1">[6]Sheet1!$E$59</definedName>
    <definedName name="FDP_234_1_aUrv" hidden="1">[6]Sheet1!$H$59</definedName>
    <definedName name="FDP_235_1_aUrv" hidden="1">[6]Sheet1!$I$59</definedName>
    <definedName name="FDP_236_1_aUrv" hidden="1">[6]Sheet1!$J$59</definedName>
    <definedName name="FDP_237_1_aUrv" hidden="1">[6]Sheet1!$K$59</definedName>
    <definedName name="FDP_238_1_aSrv" hidden="1">[6]Sheet1!$E$60</definedName>
    <definedName name="FDP_24_1_aDrv" localSheetId="1" hidden="1">#REF!</definedName>
    <definedName name="FDP_24_1_aDrv" hidden="1">#REF!</definedName>
    <definedName name="FDP_24_1_aUdv" hidden="1">#REF!</definedName>
    <definedName name="FDP_24_1_aUrv" hidden="1">#REF!</definedName>
    <definedName name="FDP_24_1_dUdv" hidden="1">#REF!</definedName>
    <definedName name="FDP_243_1_aSrv" hidden="1">[6]Sheet1!$E$61</definedName>
    <definedName name="FDP_244_1_aSrv" hidden="1">[6]Sheet1!$H$61</definedName>
    <definedName name="FDP_245_1_aSrv" hidden="1">[6]Sheet1!$I$61</definedName>
    <definedName name="FDP_246_1_aSrv" hidden="1">[6]Sheet1!$J$61</definedName>
    <definedName name="FDP_247_1_aSrv" hidden="1">[6]Sheet1!$K$61</definedName>
    <definedName name="FDP_248_1_aSrv" hidden="1">[6]Sheet1!$E$62</definedName>
    <definedName name="FDP_249_1_aSrv" hidden="1">[6]Sheet1!$H$62</definedName>
    <definedName name="FDP_25_1_aDrv" localSheetId="1" hidden="1">#REF!</definedName>
    <definedName name="FDP_25_1_aDrv" hidden="1">#REF!</definedName>
    <definedName name="FDP_25_1_aUrv" hidden="1">#REF!</definedName>
    <definedName name="FDP_250_1_aSrv" hidden="1">[6]Sheet1!$I$62</definedName>
    <definedName name="FDP_251_1_aSrv" hidden="1">[6]Sheet1!$J$62</definedName>
    <definedName name="FDP_252_1_aSrv" hidden="1">[6]Sheet1!$K$62</definedName>
    <definedName name="FDP_253_1_aSrv" hidden="1">[6]Sheet1!$E$63</definedName>
    <definedName name="FDP_254_1_aSrv" hidden="1">[6]Sheet1!$E$64</definedName>
    <definedName name="FDP_255_1_aSrv" hidden="1">[6]Sheet1!$E$65</definedName>
    <definedName name="FDP_256_1_aSrv" hidden="1">[6]Sheet1!$E$66</definedName>
    <definedName name="FDP_257_1_aSrv" hidden="1">[6]Sheet1!$E$67</definedName>
    <definedName name="FDP_258_1_aSrv" hidden="1">[6]Sheet1!$E$68</definedName>
    <definedName name="FDP_259_1_aSrv" hidden="1">[6]Sheet1!$E$69</definedName>
    <definedName name="FDP_26_1_aDrv" localSheetId="1" hidden="1">#REF!</definedName>
    <definedName name="FDP_26_1_aDrv" hidden="1">#REF!</definedName>
    <definedName name="FDP_26_1_aUrv" hidden="1">#REF!</definedName>
    <definedName name="FDP_260_1_aSrv" hidden="1">[6]Sheet1!$E$70</definedName>
    <definedName name="FDP_261_1_aSrv" hidden="1">[6]Sheet1!$E$71</definedName>
    <definedName name="FDP_264_1_aUrv" hidden="1">[6]Sheet1!$E$80</definedName>
    <definedName name="FDP_265_1_aUrv" hidden="1">[6]Sheet1!$H$80</definedName>
    <definedName name="FDP_266_1_aUrv" hidden="1">[6]Sheet1!$I$80</definedName>
    <definedName name="FDP_267_1_aUrv" hidden="1">[6]Sheet1!$J$80</definedName>
    <definedName name="FDP_268_1_aUrv" hidden="1">[6]Sheet1!$K$80</definedName>
    <definedName name="FDP_269_1_aUrv" hidden="1">[6]Sheet1!$E$81</definedName>
    <definedName name="FDP_27_1_aDrv" localSheetId="1" hidden="1">#REF!</definedName>
    <definedName name="FDP_27_1_aDrv" hidden="1">#REF!</definedName>
    <definedName name="FDP_27_1_aUrv" hidden="1">#REF!</definedName>
    <definedName name="FDP_270_1_aUrv" hidden="1">[6]Sheet1!$H$81</definedName>
    <definedName name="FDP_271_1_aUrv" hidden="1">[6]Sheet1!$I$81</definedName>
    <definedName name="FDP_272_1_aUrv" hidden="1">[6]Sheet1!$J$81</definedName>
    <definedName name="FDP_273_1_aUrv" hidden="1">[6]Sheet1!$K$81</definedName>
    <definedName name="FDP_274_1_aUrv" hidden="1">[6]Sheet1!$E$82</definedName>
    <definedName name="FDP_275_1_aUrv" hidden="1">[6]Sheet1!$H$82</definedName>
    <definedName name="FDP_276_1_aUrv" hidden="1">[6]Sheet1!$I$82</definedName>
    <definedName name="FDP_277_1_aUrv" hidden="1">[6]Sheet1!$J$82</definedName>
    <definedName name="FDP_278_1_aUrv" hidden="1">[6]Sheet1!$K$82</definedName>
    <definedName name="FDP_279_1_aSrv" hidden="1">[6]Sheet1!$E$83</definedName>
    <definedName name="FDP_28_1_aDrv" localSheetId="1" hidden="1">#REF!</definedName>
    <definedName name="FDP_28_1_aDrv" hidden="1">#REF!</definedName>
    <definedName name="FDP_28_1_aUrv" hidden="1">#REF!</definedName>
    <definedName name="FDP_280_1_aSrv" localSheetId="1" hidden="1">[6]Sheet1!#REF!</definedName>
    <definedName name="FDP_280_1_aSrv" hidden="1">[6]Sheet1!#REF!</definedName>
    <definedName name="FDP_281_1_aSrv" localSheetId="1" hidden="1">[6]Sheet1!#REF!</definedName>
    <definedName name="FDP_281_1_aSrv" hidden="1">[6]Sheet1!#REF!</definedName>
    <definedName name="FDP_282_1_aSrv" hidden="1">[6]Sheet1!#REF!</definedName>
    <definedName name="FDP_283_1_aSrv" hidden="1">[6]Sheet1!#REF!</definedName>
    <definedName name="FDP_29_1_aDrv" localSheetId="1" hidden="1">#REF!</definedName>
    <definedName name="FDP_29_1_aDrv" hidden="1">#REF!</definedName>
    <definedName name="FDP_29_1_aUrv" hidden="1">#REF!</definedName>
    <definedName name="FDP_3_1_aSrv" hidden="1">#REF!</definedName>
    <definedName name="FDP_3_1_aUrv" hidden="1">#REF!</definedName>
    <definedName name="FDP_30_1_aDrv" hidden="1">#REF!</definedName>
    <definedName name="FDP_30_1_aUrv" hidden="1">#REF!</definedName>
    <definedName name="FDP_31_1_aDrv" hidden="1">#REF!</definedName>
    <definedName name="FDP_31_1_aUrv" hidden="1">#REF!</definedName>
    <definedName name="FDP_32_1_aDrv" hidden="1">#REF!</definedName>
    <definedName name="FDP_32_1_aUrv" hidden="1">#REF!</definedName>
    <definedName name="FDP_33_1_aDrv" hidden="1">#REF!</definedName>
    <definedName name="FDP_33_1_aUrv" hidden="1">#REF!</definedName>
    <definedName name="FDP_34_1_aDrv" hidden="1">#REF!</definedName>
    <definedName name="FDP_34_1_aUrv" hidden="1">#REF!</definedName>
    <definedName name="FDP_35_1_aDrv" hidden="1">#REF!</definedName>
    <definedName name="FDP_35_1_aS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Srv" hidden="1">#REF!</definedName>
    <definedName name="FDP_4_1_aUrv" hidden="1">#REF!</definedName>
    <definedName name="FDP_40_1_aUrv" hidden="1">#REF!</definedName>
    <definedName name="FDP_41_1_aDdv" hidden="1">#REF!</definedName>
    <definedName name="FDP_41_1_aSrv" hidden="1">#REF!</definedName>
    <definedName name="FDP_41_1_aUrv" hidden="1">#REF!</definedName>
    <definedName name="FDP_42_1_aSrv" hidden="1">#REF!</definedName>
    <definedName name="FDP_42_1_aUrv" hidden="1">#REF!</definedName>
    <definedName name="FDP_43_1_aUrv" hidden="1">#REF!</definedName>
    <definedName name="FDP_44_1_aUrv" hidden="1">#REF!</definedName>
    <definedName name="FDP_45_1_aUrv" hidden="1">#REF!</definedName>
    <definedName name="FDP_46_1_aUrv" hidden="1">#REF!</definedName>
    <definedName name="FDP_47_1_aUrv" hidden="1">#REF!</definedName>
    <definedName name="FDP_48_1_aSrv" hidden="1">#REF!</definedName>
    <definedName name="FDP_48_1_aUrv" hidden="1">#REF!</definedName>
    <definedName name="FDP_49_1_aUrv" hidden="1">#REF!</definedName>
    <definedName name="FDP_5_1_aUrv" hidden="1">#REF!</definedName>
    <definedName name="FDP_50_1_aUrv" hidden="1">#REF!</definedName>
    <definedName name="FDP_51_1_aUrv" hidden="1">#REF!</definedName>
    <definedName name="FDP_52_1_aDdv" hidden="1">#REF!</definedName>
    <definedName name="FDP_52_1_aUrv" hidden="1">#REF!</definedName>
    <definedName name="FDP_52_1_rUrv" hidden="1">#REF!</definedName>
    <definedName name="FDP_53_1_aUrv" hidden="1">#REF!</definedName>
    <definedName name="FDP_53_1_rUrv" hidden="1">#REF!</definedName>
    <definedName name="FDP_54_1_aUrv" hidden="1">#REF!</definedName>
    <definedName name="FDP_54_1_rUrv" hidden="1">#REF!</definedName>
    <definedName name="FDP_55_1_aUrv" hidden="1">#REF!</definedName>
    <definedName name="FDP_56_1_aUrv" hidden="1">#REF!</definedName>
    <definedName name="FDP_57_1_aUrv" hidden="1">#REF!</definedName>
    <definedName name="FDP_58_1_aUrv" hidden="1">#REF!</definedName>
    <definedName name="FDP_59_1_aUrv" hidden="1">#REF!</definedName>
    <definedName name="FDP_6_1_aUrv" hidden="1">#REF!</definedName>
    <definedName name="FDP_60_1_aUrv" hidden="1">#REF!</definedName>
    <definedName name="FDP_61_1_aSrv" hidden="1">#REF!</definedName>
    <definedName name="FDP_61_1_aUrv" hidden="1">#REF!</definedName>
    <definedName name="FDP_62_1_aSrv" hidden="1">#REF!</definedName>
    <definedName name="FDP_62_1_aUrv" hidden="1">#REF!</definedName>
    <definedName name="FDP_63_1_aDrv" hidden="1">#REF!</definedName>
    <definedName name="FDP_63_1_aUrv" hidden="1">#REF!</definedName>
    <definedName name="FDP_64_1_aDrv" hidden="1">#REF!</definedName>
    <definedName name="FDP_64_1_aSrv" hidden="1">#REF!</definedName>
    <definedName name="FDP_64_1_aUrv" hidden="1">#REF!</definedName>
    <definedName name="FDP_65_1_aDrv" hidden="1">#REF!</definedName>
    <definedName name="FDP_65_1_aSrv" hidden="1">#REF!</definedName>
    <definedName name="FDP_65_1_aUrv" hidden="1">#REF!</definedName>
    <definedName name="FDP_65_1_rUrv" hidden="1">#REF!</definedName>
    <definedName name="FDP_66_1_aSrv" hidden="1">#REF!</definedName>
    <definedName name="FDP_66_1_aUrv" hidden="1">#REF!</definedName>
    <definedName name="FDP_67_1_aUrv" hidden="1">#REF!</definedName>
    <definedName name="FDP_68_1_aSrv" hidden="1">#REF!</definedName>
    <definedName name="FDP_68_1_aUrv" hidden="1">#REF!</definedName>
    <definedName name="FDP_69_1_aUrv" hidden="1">#REF!</definedName>
    <definedName name="FDP_7_1_aUrv" hidden="1">#REF!</definedName>
    <definedName name="FDP_70_1_aDrv" hidden="1">#REF!</definedName>
    <definedName name="FDP_70_1_aSrv" hidden="1">#REF!</definedName>
    <definedName name="FDP_70_1_aUrv" hidden="1">#REF!</definedName>
    <definedName name="FDP_70_1_rUrv" hidden="1">#REF!</definedName>
    <definedName name="FDP_71_1_aSrv" hidden="1">#REF!</definedName>
    <definedName name="FDP_71_1_aUrv" hidden="1">#REF!</definedName>
    <definedName name="FDP_72_1_aDrv" hidden="1">#REF!</definedName>
    <definedName name="FDP_72_1_aSrv" hidden="1">#REF!</definedName>
    <definedName name="FDP_72_1_aUrv" hidden="1">#REF!</definedName>
    <definedName name="FDP_73_1_aDrv" hidden="1">#REF!</definedName>
    <definedName name="FDP_73_1_aUrv" hidden="1">#REF!</definedName>
    <definedName name="FDP_74_1_aSrv" hidden="1">#REF!</definedName>
    <definedName name="FDP_74_1_aUrv" hidden="1">#REF!</definedName>
    <definedName name="FDP_75_1_aSrv" hidden="1">#REF!</definedName>
    <definedName name="FDP_76_1_aSrv" hidden="1">#REF!</definedName>
    <definedName name="FDP_76_1_aUrv" hidden="1">#REF!</definedName>
    <definedName name="FDP_77_1_aSrv" hidden="1">#REF!</definedName>
    <definedName name="FDP_77_1_aUrv" hidden="1">#REF!</definedName>
    <definedName name="FDP_78_1_aSrv" hidden="1">#REF!</definedName>
    <definedName name="FDP_78_1_aUrv" hidden="1">#REF!</definedName>
    <definedName name="FDP_79_1_aSrv" hidden="1">#REF!</definedName>
    <definedName name="FDP_79_1_aUrv" hidden="1">#REF!</definedName>
    <definedName name="FDP_8_1_aDrv" hidden="1">#REF!</definedName>
    <definedName name="FDP_8_1_aUdv" hidden="1">#REF!</definedName>
    <definedName name="FDP_8_1_dUdv" hidden="1">#REF!</definedName>
    <definedName name="FDP_80_1_aSrv" hidden="1">#REF!</definedName>
    <definedName name="FDP_80_1_aUrv" hidden="1">#REF!</definedName>
    <definedName name="FDP_81_1_aSrv" hidden="1">#REF!</definedName>
    <definedName name="FDP_82_1_aSrv" hidden="1">#REF!</definedName>
    <definedName name="FDP_82_1_aUrv" hidden="1">#REF!</definedName>
    <definedName name="FDP_83_1_aSrv" hidden="1">#REF!</definedName>
    <definedName name="FDP_84_1_aUrv" hidden="1">#REF!</definedName>
    <definedName name="FDP_85_1_aUrv" hidden="1">#REF!</definedName>
    <definedName name="FDP_86_1_aUrv" hidden="1">#REF!</definedName>
    <definedName name="FDP_87_1_aSrv" hidden="1">#REF!</definedName>
    <definedName name="FDP_87_1_aUrv" hidden="1">#REF!</definedName>
    <definedName name="FDP_88_1_aUrv" hidden="1">#REF!</definedName>
    <definedName name="FDP_89_1_aSrv" hidden="1">#REF!</definedName>
    <definedName name="FDP_9_1_aDrv" hidden="1">#REF!</definedName>
    <definedName name="FDP_90_1_aUrv" hidden="1">#REF!</definedName>
    <definedName name="FDP_91_1_aUrv" hidden="1">#REF!</definedName>
    <definedName name="FDP_92_1_aSrv" hidden="1">#REF!</definedName>
    <definedName name="FDP_93_1_aD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Urv" hidden="1">#REF!</definedName>
    <definedName name="fdsfs" localSheetId="1" hidden="1">{"Annual_Income",#N/A,FALSE,"Report Page";"Balance_Cash_Flow",#N/A,FALSE,"Report Page";"Quarterly_Income",#N/A,FALSE,"Report Page"}</definedName>
    <definedName name="fdsfs" hidden="1">{"Annual_Income",#N/A,FALSE,"Report Page";"Balance_Cash_Flow",#N/A,FALSE,"Report Page";"Quarterly_Income",#N/A,FALSE,"Report Page"}</definedName>
    <definedName name="FEB" localSheetId="1" hidden="1">{#N/A,#N/A,FALSE,"Memo";#N/A,#N/A,FALSE,"Consolidated";#N/A,#N/A,FALSE,"fX";#N/A,#N/A,FALSE,"FSN-National";#N/A,#N/A,FALSE,"RSN's - % own"}</definedName>
    <definedName name="FEB" hidden="1">{#N/A,#N/A,FALSE,"Memo";#N/A,#N/A,FALSE,"Consolidated";#N/A,#N/A,FALSE,"fX";#N/A,#N/A,FALSE,"FSN-National";#N/A,#N/A,FALSE,"RSN's - % own"}</definedName>
    <definedName name="fff" localSheetId="1" hidden="1">{"meta",#N/A,FALSE,"Meta";"qa1030",#N/A,FALSE,"1030"}</definedName>
    <definedName name="fff" hidden="1">{"meta",#N/A,FALSE,"Meta";"qa1030",#N/A,FALSE,"1030"}</definedName>
    <definedName name="fuck" localSheetId="1" hidden="1">{#N/A,#N/A,TRUE,"DCF Summary (2)";#N/A,#N/A,TRUE,"DCF Summary";#N/A,"Middle Case Drivers",TRUE,"DCF"}</definedName>
    <definedName name="fuck" hidden="1">{#N/A,#N/A,TRUE,"DCF Summary (2)";#N/A,#N/A,TRUE,"DCF Summary";#N/A,"Middle Case Drivers",TRUE,"DCF"}</definedName>
    <definedName name="fxbudget" localSheetId="1"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fxbudget"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g" localSheetId="1" hidden="1">{#N/A,#N/A,FALSE,"NGM Consolidated";#N/A,#N/A,FALSE,"NGM";#N/A,#N/A,FALSE,"NGP"}</definedName>
    <definedName name="g" hidden="1">{#N/A,#N/A,FALSE,"NGM Consolidated";#N/A,#N/A,FALSE,"NGM";#N/A,#N/A,FALSE,"NGP"}</definedName>
    <definedName name="gkn" localSheetId="1" hidden="1">{#N/A,#N/A,FALSE,"COVER PAGE";#N/A,#N/A,FALSE,"Page 2";#N/A,#N/A,FALSE,"Page 2";#N/A,#N/A,FALSE,"Page 4";#N/A,#N/A,FALSE,"Page5";#N/A,#N/A,FALSE,"Page 6";#N/A,#N/A,FALSE,"Page 7";#N/A,#N/A,FALSE,"Page 8";#N/A,#N/A,FALSE,"Page 10";#N/A,#N/A,FALSE,"Long-Term OCF Mult.";#N/A,#N/A,FALSE,"PCS Comp";#N/A,#N/A,FALSE,"OCS-CAPEX";#N/A,#N/A,FALSE,"Blank"}</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ty" localSheetId="1" hidden="1">{#N/A,#N/A,FALSE,"Cov";#N/A,#N/A,FALSE,"Sum";#N/A,#N/A,FALSE,"P&amp;L";#N/A,#N/A,FALSE,"HL";#N/A,#N/A,FALSE,"Bal";#N/A,#N/A,FALSE,"CCcm";#N/A,#N/A,FALSE,"HC";#N/A,#N/A,FALSE,"Cap";#N/A,#N/A,FALSE,"P&amp;L (2)";#N/A,#N/A,FALSE,"P&amp;L (3)"}</definedName>
    <definedName name="gty" hidden="1">{#N/A,#N/A,FALSE,"Cov";#N/A,#N/A,FALSE,"Sum";#N/A,#N/A,FALSE,"P&amp;L";#N/A,#N/A,FALSE,"HL";#N/A,#N/A,FALSE,"Bal";#N/A,#N/A,FALSE,"CCcm";#N/A,#N/A,FALSE,"HC";#N/A,#N/A,FALSE,"Cap";#N/A,#N/A,FALSE,"P&amp;L (2)";#N/A,#N/A,FALSE,"P&amp;L (3)"}</definedName>
    <definedName name="Guidance"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HAS_BEEN_UPDATED" hidden="1">[8]Sheet1!$A$1</definedName>
    <definedName name="Help" localSheetId="1" hidden="1">{#N/A,#N/A,FALSE,"COVER PAGE";#N/A,#N/A,FALSE,"Page 2";#N/A,#N/A,FALSE,"Page 2";#N/A,#N/A,FALSE,"Page 4";#N/A,#N/A,FALSE,"Page5";#N/A,#N/A,FALSE,"Page 6";#N/A,#N/A,FALSE,"Page 7";#N/A,#N/A,FALSE,"Page 8";#N/A,#N/A,FALSE,"Page 10";#N/A,#N/A,FALSE,"Long-Term OCF Mult.";#N/A,#N/A,FALSE,"PCS Comp";#N/A,#N/A,FALSE,"OCS-CAPEX";#N/A,#N/A,FALSE,"Blank"}</definedName>
    <definedName name="Help" hidden="1">{#N/A,#N/A,FALSE,"COVER PAGE";#N/A,#N/A,FALSE,"Page 2";#N/A,#N/A,FALSE,"Page 2";#N/A,#N/A,FALSE,"Page 4";#N/A,#N/A,FALSE,"Page5";#N/A,#N/A,FALSE,"Page 6";#N/A,#N/A,FALSE,"Page 7";#N/A,#N/A,FALSE,"Page 8";#N/A,#N/A,FALSE,"Page 10";#N/A,#N/A,FALSE,"Long-Term OCF Mult.";#N/A,#N/A,FALSE,"PCS Comp";#N/A,#N/A,FALSE,"OCS-CAPEX";#N/A,#N/A,FALSE,"Blank"}</definedName>
    <definedName name="hi" localSheetId="1" hidden="1">{#N/A,#N/A,FALSE,"IS";#N/A,#N/A,FALSE,"One pager";#N/A,#N/A,FALSE,"Revenue Detail"}</definedName>
    <definedName name="hi" hidden="1">{#N/A,#N/A,FALSE,"IS";#N/A,#N/A,FALSE,"One pager";#N/A,#N/A,FALSE,"Revenue Detail"}</definedName>
    <definedName name="hjhjhj" localSheetId="1" hidden="1">{#N/A,#N/A,FALSE,"Index";"Stmts_Qtrs",#N/A,FALSE,"Summary";"Stmts_24 mo",#N/A,FALSE,"Summary";"Summary_24",#N/A,FALSE,"Revenue";"Month_24",#N/A,FALSE,"Engineering";"Month_24",#N/A,FALSE,"Marketing";"Month_24",#N/A,FALSE,"G &amp; A";"Month_24",#N/A,FALSE,"Manufacturing"}</definedName>
    <definedName name="hjhjhj" hidden="1">{#N/A,#N/A,FALSE,"Index";"Stmts_Qtrs",#N/A,FALSE,"Summary";"Stmts_24 mo",#N/A,FALSE,"Summary";"Summary_24",#N/A,FALSE,"Revenue";"Month_24",#N/A,FALSE,"Engineering";"Month_24",#N/A,FALSE,"Marketing";"Month_24",#N/A,FALSE,"G &amp; A";"Month_24",#N/A,FALSE,"Manufacturing"}</definedName>
    <definedName name="hkl" localSheetId="1" hidden="1">{#N/A,#N/A,TRUE,"DCF Summary (2)";#N/A,#N/A,TRUE,"DCF Summary";#N/A,"Base Case Value Drivers",TRUE,"DCF"}</definedName>
    <definedName name="hkl" hidden="1">{#N/A,#N/A,TRUE,"DCF Summary (2)";#N/A,#N/A,TRUE,"DCF Summary";#N/A,"Base Case Value Drivers",TRUE,"DCF"}</definedName>
    <definedName name="hn.ConvertZero1" hidden="1">[9]LTM!$G$461:$J$461,[9]LTM!$G$463:$J$464,[9]LTM!$G$468:$J$469,[9]LTM!$G$473:$J$475,[9]LTM!$G$480:$J$480,[9]LTM!$G$484:$J$485,[9]LTM!$G$490:$J$490,[9]LTM!$G$514:$J$518,[9]LTM!$G$525:$J$526,[9]LTM!$G$532:$J$537</definedName>
    <definedName name="hn.ConvertZero2" hidden="1">[9]LTM!$G$560:$J$560,[9]LTM!$H$590:$J$591,[9]LTM!$H$614:$J$614,[9]LTM!$H$635:$J$636,[9]LTM!$G$676:$J$680,[9]LTM!$G$686:$J$686,[9]LTM!$G$688:$J$694,[9]LTM!$G$681:$J$682</definedName>
    <definedName name="hn.ConvertZero3" hidden="1">[9]LTM!$G$699:$J$706,[9]LTM!$G$710:$J$714,[9]LTM!$G$717:$J$734,[9]LTM!$G$738:$J$738,[9]LTM!$G$745:$J$751</definedName>
    <definedName name="hn.ConvertZero4" hidden="1">[9]LTM!$G$840:$J$840,[9]LTM!$H$1266:$J$1266,[9]LTM!$G$1267:$J$1267,[9]LTM!$G$1454:$J$1461,[9]LTM!$J$1462,[9]LTM!$J$1463,[9]LTM!$G$1468:$J$1469,[9]LTM!$L$1469:$N$1469</definedName>
    <definedName name="hn.ConvertZeroUnhide1" hidden="1">[9]LTM!$G$1469:$J$1469,[9]LTM!$L$1469:$N$1469,[9]LTM!$H$1266:$J$1266</definedName>
    <definedName name="hn.Delete015" hidden="1">'[9]CREDIT STATS'!$B$9:$K$11,'[9]CREDIT STATS'!$O$11:$X$14,'[9]CREDIT STATS'!$B$25:$K$30,'[9]CREDIT STATS'!$O$25:$X$26</definedName>
    <definedName name="hn.DZ_MultByFXRates" hidden="1">[9]DropZone!$B$2:$I$118,[9]DropZone!$B$120:$I$132,[9]DropZone!$B$134:$I$136,[9]DropZone!$B$138:$I$146</definedName>
    <definedName name="hn.ExtDb" hidden="1">FALSE</definedName>
    <definedName name="hn.LTM_MultByFXRates" hidden="1">[9]LTM!$G$461:$N$477,[9]LTM!$G$480:$N$539,[9]LTM!$G$548:$N$667,[9]LTM!$G$676:$N$1266,[9]LTM!$G$1454:$N$1461,[9]LTM!$G$1463:$N$1465,[9]LTM!$G$1468:$N$1469</definedName>
    <definedName name="hn.ModelType" hidden="1">"DEAL"</definedName>
    <definedName name="hn.ModelVersion" hidden="1">1</definedName>
    <definedName name="hn.MultbyFXRates" hidden="1">[9]LTM!$G$461:$N$477,[9]LTM!$G$480:$N$539,[9]LTM!$G$548:$N$667,[9]LTM!$G$676:$N$1266,[9]LTM!$G$1454:$N$1461,[9]LTM!$G$1463:$N$1465,[9]LTM!$G$1468:$N$1469</definedName>
    <definedName name="hn.MultByFXRates1" hidden="1">[9]LTM!$G$461:$G$477,[9]LTM!$G$480:$G$539,[9]LTM!$G$548:$G$562,[9]LTM!$G$676:$G$840,[9]LTM!$G$1454:$G$1469</definedName>
    <definedName name="hn.MultByFXRates2" hidden="1">[9]LTM!$H$461:$H$477,[9]LTM!$H$480:$H$539,[9]LTM!$H$548:$H$667,[9]LTM!$H$676:$H$1266,[9]LTM!$H$1454:$H$1469</definedName>
    <definedName name="hn.MultByFXRates3" hidden="1">[9]LTM!$I$461:$I$477,[9]LTM!$I$480:$I$539,[9]LTM!$I$548:$I$667,[9]LTM!$I$676:$I$1266,[9]LTM!$I$1454:$I$1469</definedName>
    <definedName name="hn.MultbyFxrates4" hidden="1">[9]LTM!$J$461:$J$477,[9]LTM!$J$480:$J$539,[9]LTM!$J$548:$J$668,[9]LTM!$J$676:$J$1266,[9]LTM!$J$1454:$J$1461,[9]LTM!$J$1463:$J$1465,[9]LTM!$J$1468</definedName>
    <definedName name="hn.multbyfxrates5" hidden="1">[9]LTM!$L$461:$L$477,[9]LTM!$L$480:$L$539,[9]LTM!$L$548:$L$562,[9]LTM!$L$676:$L$840,[9]LTM!$L$1454:$L$1469</definedName>
    <definedName name="hn.multbyfxrates6" hidden="1">[9]LTM!$M$461:$M$477,[9]LTM!$M$480:$M$539,[9]LTM!$M$548:$M$668,[9]LTM!$M$676:$M$1266,[9]LTM!$M$1454:$M$1469</definedName>
    <definedName name="hn.multbyfxrates7" hidden="1">[9]LTM!$N$461:$N$477,[9]LTM!$N$480:$N$539,[9]LTM!$N$548:$N$667,[9]LTM!$N$676:$N$1266,[9]LTM!$N$1454:$N$1469</definedName>
    <definedName name="hn.MultByFXRatesBot1" hidden="1">[9]LTM!$G$676:$G$682,[9]LTM!$G$686,[9]LTM!$G$688:$G$694,[9]LTM!$G$699:$G$706,[9]LTM!$G$710:$G$714,[9]LTM!$G$717:$G$734,[9]LTM!$G$738,[9]LTM!$G$738,[9]LTM!$G$745:$G$751,[9]LTM!$G$840,[9]LTM!$G$1454:$G$1461,[9]LTM!$G$1468:$G$1469</definedName>
    <definedName name="hn.MultByFXRatesBot2" hidden="1">[9]LTM!$H$676:$H$682,[9]LTM!$H$686,[9]LTM!$H$688:$H$694,[9]LTM!$H$699:$H$706,[9]LTM!$H$710:$H$714,[9]LTM!$H$717:$H$734,[9]LTM!$H$738,[9]LTM!$H$745:$H$751,[9]LTM!$H$840,[9]LTM!$H$1266,[9]LTM!$H$1454:$H$1461,[9]LTM!$H$1468:$H$1469</definedName>
    <definedName name="hn.MultByFXRatesBot3" hidden="1">[9]LTM!$I$676:$I$682,[9]LTM!$I$686,[9]LTM!$I$688:$I$694,[9]LTM!$I$699:$I$706,[9]LTM!$I$710:$I$714,[9]LTM!$I$717:$I$734,[9]LTM!$I$738,[9]LTM!$I$745:$I$751,[9]LTM!$I$840,[9]LTM!$I$1266,[9]LTM!$I$1454:$I$1461,[9]LTM!$I$1468:$I$1469</definedName>
    <definedName name="hn.MultByFXRatesBot4" hidden="1">[9]LTM!$J$676:$J$682,[9]LTM!$J$686,[9]LTM!$J$688:$J$694,[9]LTM!$J$699:$J$706,[9]LTM!$J$710:$J$714,[9]LTM!$J$717:$J$734,[9]LTM!$J$738,[9]LTM!$J$745:$J$751,[9]LTM!$J$840,[9]LTM!$J$1266,[9]LTM!$J$1454:$J$1461,[9]LTM!$J$1463:$J$1465,[9]LTM!$J$1468</definedName>
    <definedName name="hn.MultByFXRatesBot5" hidden="1">[9]LTM!$L$676:$L$682,[9]LTM!$L$686,[9]LTM!$L$688:$L$694,[9]LTM!$L$699:$L$706,[9]LTM!$L$710:$L$714,[9]LTM!$L$717:$L$734,[9]LTM!$L$738,[9]LTM!$L$745:$L$751,[9]LTM!$L$837:$L$838,[9]LTM!$L$1454:$L$1458,[9]LTM!$L$1468:$L$1469</definedName>
    <definedName name="hn.MultByFXRatesBot6" hidden="1">[9]LTM!$M$676:$M$682,[9]LTM!$M$686,[9]LTM!$M$688:$M$694,[9]LTM!$M$699:$M$706,[9]LTM!$M$710:$M$714,[9]LTM!$M$717:$M$734,[9]LTM!$M$738,[9]LTM!$M$745:$M$751,[9]LTM!$M$837:$M$838,[9]LTM!$M$1454:$M$1458,[9]LTM!$M$1468:$M$1469</definedName>
    <definedName name="hn.MultByFXRatesBot7" hidden="1">[9]LTM!$N$676:$N$682,[9]LTM!$N$686,[9]LTM!$N$688:$N$694,[9]LTM!$N$699:$N$706,[9]LTM!$N$710:$N$714,[9]LTM!$N$717:$N$734,[9]LTM!$N$738,[9]LTM!$N$745:$N$751,[9]LTM!$N$837:$N$838,[9]LTM!$N$1454:$N$1458,[9]LTM!$N$1468:$N$1469</definedName>
    <definedName name="hn.MultByFXRatesTop1" hidden="1">[9]LTM!$G$461,[9]LTM!$G$463:$G$464,[9]LTM!$G$468:$G$469,[9]LTM!$G$473:$G$475,[9]LTM!$G$480,[9]LTM!$G$484:$G$485,[9]LTM!$G$490:$G$509,[9]LTM!$G$512,[9]LTM!$G$514:$G$518,[9]LTM!$G$525:$G$526,[9]LTM!$G$532:$G$537,[9]LTM!$G$560</definedName>
    <definedName name="hn.MultByFXRatesTop2" hidden="1">[9]LTM!$H$461,[9]LTM!$H$463:$H$464,[9]LTM!$H$468:$H$469,[9]LTM!$H$473:$H$475,[9]LTM!$H$480,[9]LTM!$H$484:$H$485,[9]LTM!$H$490:$H$509,[9]LTM!$H$512,[9]LTM!$H$514:$H$518,[9]LTM!$H$525:$H$526,[9]LTM!$H$532:$H$537,[9]LTM!$H$560,[9]LTM!$H$590:$H$591,[9]LTM!$H$614:$H$631,[9]LTM!$H$635:$H$636</definedName>
    <definedName name="hn.MultByFXRatesTop3" hidden="1">[9]LTM!$I$461,[9]LTM!$I$463:$I$464,[9]LTM!$I$468:$I$469,[9]LTM!$I$473:$I$475,[9]LTM!$I$480,[9]LTM!$I$484:$I$485,[9]LTM!$I$490:$I$509,[9]LTM!$I$512,[9]LTM!$I$514:$I$518,[9]LTM!$I$525:$I$526,[9]LTM!$I$532:$I$537,[9]LTM!$I$560,[9]LTM!$I$590:$I$591,[9]LTM!$I$614:$I$631,[9]LTM!$I$635:$I$636</definedName>
    <definedName name="hn.MultByFXRatesTop4" hidden="1">[9]LTM!$J$461,[9]LTM!$J$463:$J$464,[9]LTM!$J$468:$J$469,[9]LTM!$J$473:$J$475,[9]LTM!$J$480,[9]LTM!$J$484:$J$485,[9]LTM!$J$490:$J$509,[9]LTM!$J$512,[9]LTM!$J$514:$J$518,[9]LTM!$J$525:$J$526,[9]LTM!$J$532:$J$537,[9]LTM!$J$560,[9]LTM!$J$590:$J$591,[9]LTM!$J$614:$J$631,[9]LTM!$J$635:$J$636</definedName>
    <definedName name="hn.MultByFXRatesTop5" hidden="1">[9]LTM!$L$461,[9]LTM!$L$463:$L$464,[9]LTM!$L$468:$L$469,[9]LTM!$L$473:$L$475,[9]LTM!$L$480,[9]LTM!$L$484:$L$485,[9]LTM!$L$490:$L$509,[9]LTM!$L$512,[9]LTM!$L$514:$L$518,[9]LTM!$L$525:$L$526,[9]LTM!$L$532:$L$537,[9]LTM!$L$560</definedName>
    <definedName name="hn.MultByFXRatesTop6" hidden="1">[9]LTM!$M$461,[9]LTM!$M$463:$M$464,[9]LTM!$M$468:$M$469,[9]LTM!$M$473:$M$475,[9]LTM!$M$480,[9]LTM!$M$484:$M$485,[9]LTM!$M$490:$M$509,[9]LTM!$M$512,[9]LTM!$M$514:$M$518,[9]LTM!$M$525:$M$526,[9]LTM!$M$532:$M$537,[9]LTM!$M$560,[9]LTM!$M$590:$M$591,[9]LTM!$M$614:$M$631,[9]LTM!$M$635:$M$636</definedName>
    <definedName name="hn.MultByFXRatesTop7" hidden="1">[9]LTM!$N$461,[9]LTM!$N$463:$N$464,[9]LTM!$N$468:$N$469,[9]LTM!$N$473:$N$475,[9]LTM!$N$480,[9]LTM!$N$484:$N$485,[9]LTM!$N$490:$N$509,[9]LTM!$N$512,[9]LTM!$N$514:$N$518,[9]LTM!$N$525:$N$526,[9]LTM!$N$532:$N$537,[9]LTM!$N$560,[9]LTM!$N$590:$N$591,[9]LTM!$N$614:$N$631,[9]LTM!$N$635:$N$636</definedName>
    <definedName name="hn.NoUpload" hidden="1">0</definedName>
    <definedName name="hn.RolledForward" hidden="1">FALSE</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_UNUSED_UNUSED" hidden="1">"c8135"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BV_SHARE_ACT_OR_EST_THOM" hidden="1">"c5312"</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THOM" hidden="1">"c5546"</definedName>
    <definedName name="IQ_CAPEX_BNK" hidden="1">"c110"</definedName>
    <definedName name="IQ_CAPEX_BR" hidden="1">"c111"</definedName>
    <definedName name="IQ_CAPEX_EST" hidden="1">"c3523"</definedName>
    <definedName name="IQ_CAPEX_EST_THOM" hidden="1">"c5502"</definedName>
    <definedName name="IQ_CAPEX_FIN" hidden="1">"c112"</definedName>
    <definedName name="IQ_CAPEX_HIGH_EST" hidden="1">"c3524"</definedName>
    <definedName name="IQ_CAPEX_HIGH_EST_THOM" hidden="1">"c5504"</definedName>
    <definedName name="IQ_CAPEX_INS" hidden="1">"c113"</definedName>
    <definedName name="IQ_CAPEX_LOW_EST" hidden="1">"c3525"</definedName>
    <definedName name="IQ_CAPEX_LOW_EST_THOM" hidden="1">"c5505"</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_THOM" hidden="1">"c5301"</definedName>
    <definedName name="IQ_CFPS_EST" hidden="1">"c1667"</definedName>
    <definedName name="IQ_CFPS_EST_THOM" hidden="1">"c4006"</definedName>
    <definedName name="IQ_CFPS_HIGH_EST" hidden="1">"c1669"</definedName>
    <definedName name="IQ_CFPS_HIGH_EST_THOM" hidden="1">"c4008"</definedName>
    <definedName name="IQ_CFPS_LOW_EST" hidden="1">"c1670"</definedName>
    <definedName name="IQ_CFPS_LOW_EST_THOM" hidden="1">"c4009"</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_UNUSED_UNUSED" hidden="1">"c8280"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ERT" hidden="1">"c2536"</definedName>
    <definedName name="IQ_CONVERT_PCT" hidden="1">"c2537"</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_UNUSED_UNUSED" hidden="1">"c7947"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_UNUSED_UNUSED" hidden="1">"c8167"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_THOM" hidden="1">"c5302"</definedName>
    <definedName name="IQ_DPS_EST" hidden="1">"c1674"</definedName>
    <definedName name="IQ_DPS_EST_THOM" hidden="1">"c4013"</definedName>
    <definedName name="IQ_DPS_HIGH_EST" hidden="1">"c1676"</definedName>
    <definedName name="IQ_DPS_HIGH_EST_THOM" hidden="1">"c4015"</definedName>
    <definedName name="IQ_DPS_LOW_EST" hidden="1">"c1677"</definedName>
    <definedName name="IQ_DPS_LOW_EST_THOM" hidden="1">"c4016"</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_THOM" hidden="1">"c5303"</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W_ACT_OR_EST" hidden="1">"c4306"</definedName>
    <definedName name="IQ_EBIT_HIGH_EST" hidden="1">"c1683"</definedName>
    <definedName name="IQ_EBIT_HIGH_EST_THOM" hidden="1">"c5107"</definedName>
    <definedName name="IQ_EBIT_INT" hidden="1">"c360"</definedName>
    <definedName name="IQ_EBIT_LOW_EST" hidden="1">"c1684"</definedName>
    <definedName name="IQ_EBIT_LOW_EST_THOM" hidden="1">"c5108"</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ACT_OR_EST_THOM" hidden="1">"c5300"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27" hidden="1">"c6927"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147" hidden="1">"c7147"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367" hidden="1">"c7367"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587" hidden="1">"c7587"</definedName>
    <definedName name="IQ_ECO_METRIC_7648_UNUSED_UNUSED_UNUSED" hidden="1">"c7648"</definedName>
    <definedName name="IQ_ECO_METRIC_7704" hidden="1">"c7704"</definedName>
    <definedName name="IQ_ECO_METRIC_7705_UNUSED_UNUSED_UNUSED" hidden="1">"c7705"</definedName>
    <definedName name="IQ_ECO_METRIC_7706" hidden="1">"c7706"</definedName>
    <definedName name="IQ_ECO_METRIC_7718" hidden="1">"c7718"</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07" hidden="1">"c7807"</definedName>
    <definedName name="IQ_ECO_METRIC_7811" hidden="1">"c7811"</definedName>
    <definedName name="IQ_ECO_METRIC_7868_UNUSED_UNUSED_UNUSED" hidden="1">"c7868"</definedName>
    <definedName name="IQ_ECO_METRIC_7873" hidden="1">"c7873"</definedName>
    <definedName name="IQ_ECO_METRIC_7924" hidden="1">"c7924"</definedName>
    <definedName name="IQ_ECO_METRIC_7925_UNUSED_UNUSED_UNUSED" hidden="1">"c7925"</definedName>
    <definedName name="IQ_ECO_METRIC_7926" hidden="1">"c7926"</definedName>
    <definedName name="IQ_ECO_METRIC_7938" hidden="1">"c7938"</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27" hidden="1">"c8027"</definedName>
    <definedName name="IQ_ECO_METRIC_8031" hidden="1">"c8031"</definedName>
    <definedName name="IQ_ECO_METRIC_8088_UNUSED_UNUSED_UNUSED" hidden="1">"c8088"</definedName>
    <definedName name="IQ_ECO_METRIC_8093" hidden="1">"c8093"</definedName>
    <definedName name="IQ_ECO_METRIC_8144" hidden="1">"c8144"</definedName>
    <definedName name="IQ_ECO_METRIC_8145_UNUSED_UNUSED_UNUSED" hidden="1">"c8145"</definedName>
    <definedName name="IQ_ECO_METRIC_8146" hidden="1">"c8146"</definedName>
    <definedName name="IQ_ECO_METRIC_8158" hidden="1">"c8158"</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247" hidden="1">"c8247"</definedName>
    <definedName name="IQ_ECO_METRIC_8251" hidden="1">"c8251"</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_UNUSED_UNUSED" hidden="1">"c8436"</definedName>
    <definedName name="IQ_ECO_METRIC_8437_UNUSED_UNUSED_UNUSED" hidden="1">"c8437"</definedName>
    <definedName name="IQ_ECO_METRIC_8467" hidden="1">"c8467"</definedName>
    <definedName name="IQ_ECO_METRIC_8471" hidden="1">"c8471"</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CIQ" hidden="1">"c5058"</definedName>
    <definedName name="IQ_EPS_ACT_OR_EST_THOM" hidden="1">"c5298"</definedName>
    <definedName name="IQ_EPS_AP" hidden="1">"c8880"</definedName>
    <definedName name="IQ_EPS_AP_ABS" hidden="1">"c8899"</definedName>
    <definedName name="IQ_EPS_EST" hidden="1">"c399"</definedName>
    <definedName name="IQ_EPS_EST_BOTTOM_UP" hidden="1">"c5489"</definedName>
    <definedName name="IQ_EPS_EST_BOTTOM_UP_THOM" hidden="1">"c5647"</definedName>
    <definedName name="IQ_EPS_EST_CIQ" hidden="1">"c4994"</definedName>
    <definedName name="IQ_EPS_EST_REUT" hidden="1">"c5453"</definedName>
    <definedName name="IQ_EPS_EST_THOM" hidden="1">"c5290"</definedName>
    <definedName name="IQ_EPS_GW_ACT_OR_EST_CIQ" hidden="1">"c5066"</definedName>
    <definedName name="IQ_EPS_GW_EST" hidden="1">"c1737"</definedName>
    <definedName name="IQ_EPS_GW_EST_CIQ" hidden="1">"c4723"</definedName>
    <definedName name="IQ_EPS_GW_EST_REUT" hidden="1">"c5389"</definedName>
    <definedName name="IQ_EPS_GW_EST_THOM" hidden="1">"c5133"</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_CIQ" hidden="1">"c5067"</definedName>
    <definedName name="IQ_EPS_REPORT_ACT_OR_EST_THOM" hidden="1">"c5307"</definedName>
    <definedName name="IQ_EPS_REPORTED_EST" hidden="1">"c1744"</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FPS" hidden="1">"c1673"</definedName>
    <definedName name="IQ_EST_ACT_CFPS_THOM" hidden="1">"c4012"</definedName>
    <definedName name="IQ_EST_ACT_DPS" hidden="1">"c1680"</definedName>
    <definedName name="IQ_EST_ACT_DPS_THOM" hidden="1">"c4019"</definedName>
    <definedName name="IQ_EST_ACT_EBIT" hidden="1">"c1687"</definedName>
    <definedName name="IQ_EST_ACT_EBIT_THOM" hidden="1">"c5111"</definedName>
    <definedName name="IQ_EST_ACT_EBITDA" hidden="1">"c1664"</definedName>
    <definedName name="IQ_EST_ACT_EBITDA_THOM" hidden="1">"c3998"</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THOM" hidden="1">"c5294"</definedName>
    <definedName name="IQ_EST_ACT_FFO" hidden="1">"c1666"</definedName>
    <definedName name="IQ_EST_ACT_FFO_THOM" hidden="1">"c4005"</definedName>
    <definedName name="IQ_EST_ACT_GROSS_MARGIN" hidden="1">"c5553"</definedName>
    <definedName name="IQ_EST_ACT_GROSS_MARGIN_THOM" hidden="1">"c5561"</definedName>
    <definedName name="IQ_EST_ACT_NAV" hidden="1">"c1757"</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THOM" hidden="1">"c3997"</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SURPRISE_PERCENT" hidden="1">"c1876"</definedName>
    <definedName name="IQ_EST_EBIT_SURPRISE_PERCENT_THOM" hidden="1">"c5193"</definedName>
    <definedName name="IQ_EST_EBITDA_DIFF" hidden="1">"c1867"</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EQ_GROWTH_Q" hidden="1">"c1769"</definedName>
    <definedName name="IQ_EST_EBITDA_SEQ_GROWTH_Q_THOM" hidden="1">"c5164"</definedName>
    <definedName name="IQ_EST_EBITDA_SURPRISE_PERCENT" hidden="1">"c1868"</definedName>
    <definedName name="IQ_EST_EBITDA_SURPRISE_PERCENT_THOM" hidden="1">"c5185"</definedName>
    <definedName name="IQ_EST_EPS_DIFF" hidden="1">"c1864"</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EQ_GROWTH_Q" hidden="1">"c1764"</definedName>
    <definedName name="IQ_EST_EPS_SEQ_GROWTH_Q_THOM" hidden="1">"c5156"</definedName>
    <definedName name="IQ_EST_EPS_SURPRISE" hidden="1">"c1635"</definedName>
    <definedName name="IQ_EST_EPS_SURPRISE_PERCENT" hidden="1">"c1635"</definedName>
    <definedName name="IQ_EST_EPS_SURPRISE_PERCENT_THOM" hidden="1">"c5296"</definedName>
    <definedName name="IQ_EST_FFO_DIFF" hidden="1">"c1869"</definedName>
    <definedName name="IQ_EST_FFO_DIFF_THOM" hidden="1">"c5186"</definedName>
    <definedName name="IQ_EST_FFO_GROWTH_1YR" hidden="1">"c1770"</definedName>
    <definedName name="IQ_EST_FFO_GROWTH_1YR_THOM" hidden="1">"c5170"</definedName>
    <definedName name="IQ_EST_FFO_GROWTH_2YR" hidden="1">"c1771"</definedName>
    <definedName name="IQ_EST_FFO_GROWTH_2YR_THOM" hidden="1">"c5171"</definedName>
    <definedName name="IQ_EST_FFO_GROWTH_Q_1YR" hidden="1">"c1772"</definedName>
    <definedName name="IQ_EST_FFO_GROWTH_Q_1YR_THOM" hidden="1">"c5172"</definedName>
    <definedName name="IQ_EST_FFO_SEQ_GROWTH_Q" hidden="1">"c1773"</definedName>
    <definedName name="IQ_EST_FFO_SEQ_GROWTH_Q_THOM" hidden="1">"c5173"</definedName>
    <definedName name="IQ_EST_FFO_SURPRISE_PERCENT" hidden="1">"c1870"</definedName>
    <definedName name="IQ_EST_FFO_SURPRISE_PERCENT_THOM" hidden="1">"c5187"</definedName>
    <definedName name="IQ_EST_FOOTNOTE" hidden="1">"c4540"</definedName>
    <definedName name="IQ_EST_FOOTNOTE_THOM" hidden="1">"c5313"</definedName>
    <definedName name="IQ_EST_NAV_DIFF" hidden="1">"c1895"</definedName>
    <definedName name="IQ_EST_NAV_SURPRISE_PERCENT" hidden="1">"c1896"</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V_DIFF" hidden="1">"c1865"</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_UNUSED_UNUSED" hidden="1">"c8401"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 hidden="1">"c11931"</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 hidden="1">"c11932"</definedName>
    <definedName name="IQ_EXPORTS_GOODS_REAL_SAAR_YOY_FC_UNUSED_UNUSED_UNUSED" hidden="1">"c8292"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_UNUSED_UNUSED" hidden="1">"c7961"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 hidden="1">"c11935"</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 hidden="1">"c11936"</definedName>
    <definedName name="IQ_EXPORTS_SERVICES_REAL_SAAR_YOY_FC_UNUSED_UNUSED_UNUSED" hidden="1">"c8296"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EST" hidden="1">"c418"</definedName>
    <definedName name="IQ_FFO_EST_THOM" hidden="1">"c3999"</definedName>
    <definedName name="IQ_FFO_HIGH_EST" hidden="1">"c419"</definedName>
    <definedName name="IQ_FFO_HIGH_EST_THOM" hidden="1">"c4001"</definedName>
    <definedName name="IQ_FFO_LOW_EST" hidden="1">"c420"</definedName>
    <definedName name="IQ_FFO_LOW_EST_THOM" hidden="1">"c4002"</definedName>
    <definedName name="IQ_FFO_MEDIAN_EST" hidden="1">"c1665"</definedName>
    <definedName name="IQ_FFO_MEDIAN_EST_THOM" hidden="1">"c4000"</definedName>
    <definedName name="IQ_FFO_NUM_EST" hidden="1">"c421"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TDDEV_EST" hidden="1">"c422"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_UNUSED_UNUSED" hidden="1">"c8298"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 hidden="1">"c11959"</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_UNUSED_UNUSED" hidden="1">"c8304"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_UNUSED_UNUSED" hidden="1">"c8209"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41409.6180439815</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HIGH_EST" hidden="1">"c3518"</definedName>
    <definedName name="IQ_NET_DEBT_HIGH_EST_THOM" hidden="1">"c4029"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THOM" hidden="1">"c5126"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LOW_EST" hidden="1">"c1719"</definedName>
    <definedName name="IQ_NI_LOW_EST_THOM" hidden="1">"c5129"</definedName>
    <definedName name="IQ_NI_MARGIN" hidden="1">"c794"</definedName>
    <definedName name="IQ_NI_MEDIAN_EST" hidden="1">"c1717"</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_UNUSED_UNUSED" hidden="1">"c8248"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_THOM" hidden="1">"c5304"</definedName>
    <definedName name="IQ_OPER_INC_BR" hidden="1">"c850"</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THOM" hidden="1">"c5269"</definedName>
    <definedName name="IQ_PERCENT_CHANGE_EST_5YR_GROWTH_RATE_18MONTHS" hidden="1">"c1853"</definedName>
    <definedName name="IQ_PERCENT_CHANGE_EST_5YR_GROWTH_RATE_18MONTHS_THOM" hidden="1">"c5270"</definedName>
    <definedName name="IQ_PERCENT_CHANGE_EST_5YR_GROWTH_RATE_3MONTHS" hidden="1">"c1849"</definedName>
    <definedName name="IQ_PERCENT_CHANGE_EST_5YR_GROWTH_RATE_3MONTHS_THOM" hidden="1">"c5266"</definedName>
    <definedName name="IQ_PERCENT_CHANGE_EST_5YR_GROWTH_RATE_6MONTHS" hidden="1">"c1850"</definedName>
    <definedName name="IQ_PERCENT_CHANGE_EST_5YR_GROWTH_RATE_6MONTHS_THOM" hidden="1">"c5267"</definedName>
    <definedName name="IQ_PERCENT_CHANGE_EST_5YR_GROWTH_RATE_9MONTHS" hidden="1">"c1851"</definedName>
    <definedName name="IQ_PERCENT_CHANGE_EST_5YR_GROWTH_RATE_9MONTHS_THOM" hidden="1">"c5268"</definedName>
    <definedName name="IQ_PERCENT_CHANGE_EST_5YR_GROWTH_RATE_DAY" hidden="1">"c1846"</definedName>
    <definedName name="IQ_PERCENT_CHANGE_EST_5YR_GROWTH_RATE_DAY_THOM" hidden="1">"c5264"</definedName>
    <definedName name="IQ_PERCENT_CHANGE_EST_5YR_GROWTH_RATE_MONTH" hidden="1">"c1848"</definedName>
    <definedName name="IQ_PERCENT_CHANGE_EST_5YR_GROWTH_RATE_MONTH_THOM" hidden="1">"c5265"</definedName>
    <definedName name="IQ_PERCENT_CHANGE_EST_5YR_GROWTH_RATE_WEEK" hidden="1">"c1847"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THOM" hidden="1">"c5227"</definedName>
    <definedName name="IQ_PERCENT_CHANGE_EST_EBITDA_18MONTHS" hidden="1">"c1805"</definedName>
    <definedName name="IQ_PERCENT_CHANGE_EST_EBITDA_18MONTHS_THOM" hidden="1">"c5228"</definedName>
    <definedName name="IQ_PERCENT_CHANGE_EST_EBITDA_3MONTHS" hidden="1">"c1801"</definedName>
    <definedName name="IQ_PERCENT_CHANGE_EST_EBITDA_3MONTHS_THOM" hidden="1">"c5224"</definedName>
    <definedName name="IQ_PERCENT_CHANGE_EST_EBITDA_6MONTHS" hidden="1">"c1802"</definedName>
    <definedName name="IQ_PERCENT_CHANGE_EST_EBITDA_6MONTHS_THOM" hidden="1">"c5225"</definedName>
    <definedName name="IQ_PERCENT_CHANGE_EST_EBITDA_9MONTHS" hidden="1">"c1803"</definedName>
    <definedName name="IQ_PERCENT_CHANGE_EST_EBITDA_9MONTHS_THOM" hidden="1">"c5226"</definedName>
    <definedName name="IQ_PERCENT_CHANGE_EST_EBITDA_DAY" hidden="1">"c1798"</definedName>
    <definedName name="IQ_PERCENT_CHANGE_EST_EBITDA_DAY_THOM" hidden="1">"c5222"</definedName>
    <definedName name="IQ_PERCENT_CHANGE_EST_EBITDA_MONTH" hidden="1">"c1800"</definedName>
    <definedName name="IQ_PERCENT_CHANGE_EST_EBITDA_MONTH_THOM" hidden="1">"c5223"</definedName>
    <definedName name="IQ_PERCENT_CHANGE_EST_EBITDA_WEEK" hidden="1">"c1799"</definedName>
    <definedName name="IQ_PERCENT_CHANGE_EST_EBITDA_WEEK_THOM" hidden="1">"c5271"</definedName>
    <definedName name="IQ_PERCENT_CHANGE_EST_EPS_12MONTHS" hidden="1">"c1788"</definedName>
    <definedName name="IQ_PERCENT_CHANGE_EST_EPS_12MONTHS_THOM" hidden="1">"c5212"</definedName>
    <definedName name="IQ_PERCENT_CHANGE_EST_EPS_18MONTHS" hidden="1">"c1789"</definedName>
    <definedName name="IQ_PERCENT_CHANGE_EST_EPS_18MONTHS_THOM" hidden="1">"c5213"</definedName>
    <definedName name="IQ_PERCENT_CHANGE_EST_EPS_3MONTHS" hidden="1">"c1785"</definedName>
    <definedName name="IQ_PERCENT_CHANGE_EST_EPS_3MONTHS_THOM" hidden="1">"c5209"</definedName>
    <definedName name="IQ_PERCENT_CHANGE_EST_EPS_6MONTHS" hidden="1">"c1786"</definedName>
    <definedName name="IQ_PERCENT_CHANGE_EST_EPS_6MONTHS_THOM" hidden="1">"c5210"</definedName>
    <definedName name="IQ_PERCENT_CHANGE_EST_EPS_9MONTHS" hidden="1">"c1787"</definedName>
    <definedName name="IQ_PERCENT_CHANGE_EST_EPS_9MONTHS_THOM" hidden="1">"c5211"</definedName>
    <definedName name="IQ_PERCENT_CHANGE_EST_EPS_DAY" hidden="1">"c1782"</definedName>
    <definedName name="IQ_PERCENT_CHANGE_EST_EPS_DAY_THOM" hidden="1">"c5206"</definedName>
    <definedName name="IQ_PERCENT_CHANGE_EST_EPS_MONTH" hidden="1">"c1784"</definedName>
    <definedName name="IQ_PERCENT_CHANGE_EST_EPS_MONTH_THOM" hidden="1">"c5208"</definedName>
    <definedName name="IQ_PERCENT_CHANGE_EST_EPS_WEEK" hidden="1">"c1783"</definedName>
    <definedName name="IQ_PERCENT_CHANGE_EST_EPS_WEEK_THOM" hidden="1">"c5207"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2MONTHS_THOM" hidden="1">"c5262"</definedName>
    <definedName name="IQ_PERCENT_CHANGE_EST_PRICE_TARGET_18MONTHS" hidden="1">"c1845"</definedName>
    <definedName name="IQ_PERCENT_CHANGE_EST_PRICE_TARGET_18MONTHS_THOM" hidden="1">"c5263"</definedName>
    <definedName name="IQ_PERCENT_CHANGE_EST_PRICE_TARGET_3MONTHS" hidden="1">"c1841"</definedName>
    <definedName name="IQ_PERCENT_CHANGE_EST_PRICE_TARGET_3MONTHS_THOM" hidden="1">"c5259"</definedName>
    <definedName name="IQ_PERCENT_CHANGE_EST_PRICE_TARGET_6MONTHS" hidden="1">"c1842"</definedName>
    <definedName name="IQ_PERCENT_CHANGE_EST_PRICE_TARGET_6MONTHS_THOM" hidden="1">"c5260"</definedName>
    <definedName name="IQ_PERCENT_CHANGE_EST_PRICE_TARGET_9MONTHS" hidden="1">"c1843"</definedName>
    <definedName name="IQ_PERCENT_CHANGE_EST_PRICE_TARGET_9MONTHS_THOM" hidden="1">"c5261"</definedName>
    <definedName name="IQ_PERCENT_CHANGE_EST_PRICE_TARGET_DAY" hidden="1">"c1838"</definedName>
    <definedName name="IQ_PERCENT_CHANGE_EST_PRICE_TARGET_DAY_THOM" hidden="1">"c5257"</definedName>
    <definedName name="IQ_PERCENT_CHANGE_EST_PRICE_TARGET_MONTH" hidden="1">"c1840"</definedName>
    <definedName name="IQ_PERCENT_CHANGE_EST_PRICE_TARGET_MONTH_THOM" hidden="1">"c5258"</definedName>
    <definedName name="IQ_PERCENT_CHANGE_EST_PRICE_TARGET_WEEK" hidden="1">"c1839"</definedName>
    <definedName name="IQ_PERCENT_CHANGE_EST_PRICE_TARGET_WEEK_THOM" hidden="1">"c5276"</definedName>
    <definedName name="IQ_PERCENT_CHANGE_EST_RECO_12MONTHS" hidden="1">"c1836"</definedName>
    <definedName name="IQ_PERCENT_CHANGE_EST_RECO_12MONTHS_THOM" hidden="1">"c5255"</definedName>
    <definedName name="IQ_PERCENT_CHANGE_EST_RECO_18MONTHS" hidden="1">"c1837"</definedName>
    <definedName name="IQ_PERCENT_CHANGE_EST_RECO_18MONTHS_THOM" hidden="1">"c5256"</definedName>
    <definedName name="IQ_PERCENT_CHANGE_EST_RECO_3MONTHS" hidden="1">"c1833"</definedName>
    <definedName name="IQ_PERCENT_CHANGE_EST_RECO_3MONTHS_THOM" hidden="1">"c5252"</definedName>
    <definedName name="IQ_PERCENT_CHANGE_EST_RECO_6MONTHS" hidden="1">"c1834"</definedName>
    <definedName name="IQ_PERCENT_CHANGE_EST_RECO_6MONTHS_THOM" hidden="1">"c5253"</definedName>
    <definedName name="IQ_PERCENT_CHANGE_EST_RECO_9MONTHS" hidden="1">"c1835"</definedName>
    <definedName name="IQ_PERCENT_CHANGE_EST_RECO_9MONTHS_THOM" hidden="1">"c5254"</definedName>
    <definedName name="IQ_PERCENT_CHANGE_EST_RECO_DAY" hidden="1">"c1830"</definedName>
    <definedName name="IQ_PERCENT_CHANGE_EST_RECO_DAY_THOM" hidden="1">"c5250"</definedName>
    <definedName name="IQ_PERCENT_CHANGE_EST_RECO_MONTH" hidden="1">"c1832"</definedName>
    <definedName name="IQ_PERCENT_CHANGE_EST_RECO_MONTH_THOM" hidden="1">"c5251"</definedName>
    <definedName name="IQ_PERCENT_CHANGE_EST_RECO_WEEK" hidden="1">"c1831"</definedName>
    <definedName name="IQ_PERCENT_CHANGE_EST_RECO_WEEK_THOM" hidden="1">"c5275"</definedName>
    <definedName name="IQ_PERCENT_CHANGE_EST_REV_12MONTHS" hidden="1">"c1796"</definedName>
    <definedName name="IQ_PERCENT_CHANGE_EST_REV_12MONTHS_THOM" hidden="1">"c5220"</definedName>
    <definedName name="IQ_PERCENT_CHANGE_EST_REV_18MONTHS" hidden="1">"c1797"</definedName>
    <definedName name="IQ_PERCENT_CHANGE_EST_REV_18MONTHS_THOM" hidden="1">"c5221"</definedName>
    <definedName name="IQ_PERCENT_CHANGE_EST_REV_3MONTHS" hidden="1">"c1793"</definedName>
    <definedName name="IQ_PERCENT_CHANGE_EST_REV_3MONTHS_THOM" hidden="1">"c5217"</definedName>
    <definedName name="IQ_PERCENT_CHANGE_EST_REV_6MONTHS" hidden="1">"c1794"</definedName>
    <definedName name="IQ_PERCENT_CHANGE_EST_REV_6MONTHS_THOM" hidden="1">"c5218"</definedName>
    <definedName name="IQ_PERCENT_CHANGE_EST_REV_9MONTHS" hidden="1">"c1795"</definedName>
    <definedName name="IQ_PERCENT_CHANGE_EST_REV_9MONTHS_THOM" hidden="1">"c5219"</definedName>
    <definedName name="IQ_PERCENT_CHANGE_EST_REV_DAY" hidden="1">"c1790"</definedName>
    <definedName name="IQ_PERCENT_CHANGE_EST_REV_DAY_THOM" hidden="1">"c5214"</definedName>
    <definedName name="IQ_PERCENT_CHANGE_EST_REV_MONTH" hidden="1">"c1792"</definedName>
    <definedName name="IQ_PERCENT_CHANGE_EST_REV_MONTH_THOM" hidden="1">"c5216"</definedName>
    <definedName name="IQ_PERCENT_CHANGE_EST_REV_WEEK" hidden="1">"c1791"</definedName>
    <definedName name="IQ_PERCENT_CHANGE_EST_REV_WEEK_THOM" hidden="1">"c5215"</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DISCOVERY_RESEARCH" hidden="1">"c10019"</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CFPS_FWD_THOM" hidden="1">"c4060"</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_TARGET_THOM" hidden="1">"c3649"</definedName>
    <definedName name="IQ_PRICEDATE" hidden="1">"c1069"</definedName>
    <definedName name="IQ_PRICING_DATE" hidden="1">"c1613"</definedName>
    <definedName name="IQ_PRIMARY_EPS_TYPE" hidden="1">"c4498"</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THOM" hidden="1">"c5310"</definedName>
    <definedName name="IQ_RETURN_ASSETS_BANK" hidden="1">"c1114"</definedName>
    <definedName name="IQ_RETURN_ASSETS_BROK" hidden="1">"c1115"</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HIGH_EST" hidden="1">"c3530"</definedName>
    <definedName name="IQ_RETURN_ASSETS_HIGH_EST_THOM" hidden="1">"c4036"</definedName>
    <definedName name="IQ_RETURN_ASSETS_LOW_EST" hidden="1">"c3531"</definedName>
    <definedName name="IQ_RETURN_ASSETS_LOW_EST_THOM" hidden="1">"c4037"</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_THOM" hidden="1">"c5311"</definedName>
    <definedName name="IQ_RETURN_EQUITY_BANK" hidden="1">"c1119"</definedName>
    <definedName name="IQ_RETURN_EQUITY_BROK" hidden="1">"c1120"</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HIGH_EST" hidden="1">"c3536"</definedName>
    <definedName name="IQ_RETURN_EQUITY_HIGH_EST_THOM" hidden="1">"c5283"</definedName>
    <definedName name="IQ_RETURN_EQUITY_LOW_EST" hidden="1">"c3537"</definedName>
    <definedName name="IQ_RETURN_EQUITY_LOW_EST_THOM" hidden="1">"c5284"</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ACT_OR_EST_THOM" hidden="1">"c5299"</definedName>
    <definedName name="IQ_REVENUE_EST" hidden="1">"c1126"</definedName>
    <definedName name="IQ_REVENUE_EST_CIQ" hidden="1">"c3616"</definedName>
    <definedName name="IQ_REVENUE_EST_REUT" hidden="1">"c3634"</definedName>
    <definedName name="IQ_REVENUE_EST_THOM" hidden="1">"c3652"</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39771.3513194444</definedName>
    <definedName name="IQ_RISK_ADJ_BANK_ASSETS" hidden="1">"c2670"</definedName>
    <definedName name="IQ_RISK_WEIGHTED_ASSETS_FDIC" hidden="1">"c6370"</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Z_SCORE" hidden="1">"c1339"</definedName>
    <definedName name="IQB_BOOKMARK_COUNT" hidden="1">0</definedName>
    <definedName name="IQRA4" hidden="1">"$A$5:$A$761"</definedName>
    <definedName name="IQRB8" hidden="1">"$B$9:$B$765"</definedName>
    <definedName name="IS" localSheetId="1">#REF!</definedName>
    <definedName name="IS">#REF!</definedName>
    <definedName name="IsColHidden" hidden="1">FALSE</definedName>
    <definedName name="IsLTMColHidden" hidden="1">FALSE</definedName>
    <definedName name="j" localSheetId="1" hidden="1">{#N/A,#N/A,TRUE,"DCF Summary (2)";#N/A,#N/A,TRUE,"DCF Summary";#N/A,"Middle Case Drivers",TRUE,"DCF"}</definedName>
    <definedName name="j" hidden="1">{#N/A,#N/A,TRUE,"DCF Summary (2)";#N/A,#N/A,TRUE,"DCF Summary";#N/A,"Middle Case Drivers",TRUE,"DCF"}</definedName>
    <definedName name="jj" localSheetId="1" hidden="1">{#N/A,#N/A,TRUE,"DCF Summary (2)";#N/A,#N/A,TRUE,"DCF Summary";#N/A,"Middle Case Drivers",TRUE,"DCF"}</definedName>
    <definedName name="jj" hidden="1">{#N/A,#N/A,TRUE,"DCF Summary (2)";#N/A,#N/A,TRUE,"DCF Summary";#N/A,"Middle Case Drivers",TRUE,"DCF"}</definedName>
    <definedName name="jjjjjj" localSheetId="1" hidden="1">{#N/A,#N/A,TRUE,"DCF Summary (2)";#N/A,#N/A,TRUE,"DCF Summary";#N/A,"Middle Case Drivers",TRUE,"DCF"}</definedName>
    <definedName name="jjjjjj" hidden="1">{#N/A,#N/A,TRUE,"DCF Summary (2)";#N/A,#N/A,TRUE,"DCF Summary";#N/A,"Middle Case Drivers",TRUE,"DCF"}</definedName>
    <definedName name="jkk" localSheetId="1" hidden="1">{#N/A,#N/A,TRUE,"DCF Summary (2)";#N/A,#N/A,TRUE,"DCF Summary";#N/A,"Middle Case Drivers",TRUE,"DCF"}</definedName>
    <definedName name="jkk" hidden="1">{#N/A,#N/A,TRUE,"DCF Summary (2)";#N/A,#N/A,TRUE,"DCF Summary";#N/A,"Middle Case Drivers",TRUE,"DCF"}</definedName>
    <definedName name="jkl" localSheetId="1" hidden="1">{#N/A,#N/A,TRUE,"DCF Summary (2)";#N/A,#N/A,TRUE,"DCF Summary";#N/A,"Analyst Value Drivers",TRUE,"DCF"}</definedName>
    <definedName name="jkl" hidden="1">{#N/A,#N/A,TRUE,"DCF Summary (2)";#N/A,#N/A,TRUE,"DCF Summary";#N/A,"Analyst Value Drivers",TRUE,"DCF"}</definedName>
    <definedName name="joe"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jo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kfals" localSheetId="1" hidden="1">{#N/A,#N/A,TRUE,"DCF Summary (2)";#N/A,#N/A,TRUE,"DCF Summary";#N/A,"Middle Case Drivers",TRUE,"DCF"}</definedName>
    <definedName name="kfals" hidden="1">{#N/A,#N/A,TRUE,"DCF Summary (2)";#N/A,#N/A,TRUE,"DCF Summary";#N/A,"Middle Case Drivers",TRUE,"DCF"}</definedName>
    <definedName name="kissass" localSheetId="1" hidden="1">{#N/A,#N/A,TRUE,"DCF Summary (2)";#N/A,#N/A,TRUE,"DCF Summary";#N/A,"Middle Case Drivers",TRUE,"DCF"}</definedName>
    <definedName name="kissass" hidden="1">{#N/A,#N/A,TRUE,"DCF Summary (2)";#N/A,#N/A,TRUE,"DCF Summary";#N/A,"Middle Case Drivers",TRUE,"DCF"}</definedName>
    <definedName name="kkk" localSheetId="1" hidden="1">{"DocProcResultsSummary",#N/A,FALSE,"Q&amp;A 1020 &amp; 1030";"Quarterly Results",#N/A,FALSE,"Q&amp;A 1020 &amp; 1030"}</definedName>
    <definedName name="kkk" hidden="1">{"DocProcResultsSummary",#N/A,FALSE,"Q&amp;A 1020 &amp; 1030";"Quarterly Results",#N/A,FALSE,"Q&amp;A 1020 &amp; 1030"}</definedName>
    <definedName name="kkkk" localSheetId="1" hidden="1">{#N/A,#N/A,TRUE,"DCF Summary (2)";#N/A,#N/A,TRUE,"DCF Summary";#N/A,"Middle Case Drivers",TRUE,"DCF"}</definedName>
    <definedName name="kkkk" hidden="1">{#N/A,#N/A,TRUE,"DCF Summary (2)";#N/A,#N/A,TRUE,"DCF Summary";#N/A,"Middle Case Drivers",TRUE,"DCF"}</definedName>
    <definedName name="klklklkl" localSheetId="1" hidden="1">{#N/A,#N/A,FALSE,"Index";"Stmts_Qtrs",#N/A,FALSE,"Summary";"Stmts_24 mo",#N/A,FALSE,"Summary";"Summary_24",#N/A,FALSE,"Revenue";"Month_24",#N/A,FALSE,"Engineering";"Month_24",#N/A,FALSE,"Marketing";"Month_24",#N/A,FALSE,"G &amp; A";"Month_24",#N/A,FALSE,"Manufacturing"}</definedName>
    <definedName name="klklklkl" hidden="1">{#N/A,#N/A,FALSE,"Index";"Stmts_Qtrs",#N/A,FALSE,"Summary";"Stmts_24 mo",#N/A,FALSE,"Summary";"Summary_24",#N/A,FALSE,"Revenue";"Month_24",#N/A,FALSE,"Engineering";"Month_24",#N/A,FALSE,"Marketing";"Month_24",#N/A,FALSE,"G &amp; A";"Month_24",#N/A,FALSE,"Manufacturing"}</definedName>
    <definedName name="LEC"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LE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limcount" hidden="1">1</definedName>
    <definedName name="ListOffset" hidden="1">1</definedName>
    <definedName name="ll" localSheetId="1" hidden="1">{"Table1",#N/A,FALSE,"ANADARKO";"Table2",#N/A,FALSE,"ANADARKO";"Table3",#N/A,FALSE,"ANADARKO";"Table3c",#N/A,FALSE,"ANADARKO";"Table3c2",#N/A,FALSE,"ANADARKO";"Table5",#N/A,FALSE,"ANADARKO"}</definedName>
    <definedName name="ll" hidden="1">{"Table1",#N/A,FALSE,"ANADARKO";"Table2",#N/A,FALSE,"ANADARKO";"Table3",#N/A,FALSE,"ANADARKO";"Table3c",#N/A,FALSE,"ANADARKO";"Table3c2",#N/A,FALSE,"ANADARKO";"Table5",#N/A,FALSE,"ANADARKO"}</definedName>
    <definedName name="lll" localSheetId="1" hidden="1">{#N/A,#N/A,TRUE,"DCF Summary (2)";#N/A,#N/A,TRUE,"DCF Summary";#N/A,"Base Case Value Drivers",TRUE,"DCF"}</definedName>
    <definedName name="lll" hidden="1">{#N/A,#N/A,TRUE,"DCF Summary (2)";#N/A,#N/A,TRUE,"DCF Summary";#N/A,"Base Case Value Drivers",TRUE,"DCF"}</definedName>
    <definedName name="lnk_CoName" localSheetId="1" hidden="1">#REF!</definedName>
    <definedName name="lnk_CoName" hidden="1">#REF!</definedName>
    <definedName name="lnk_countryID" hidden="1">#REF!</definedName>
    <definedName name="lnk_cpyID" hidden="1">#REF!</definedName>
    <definedName name="lnk_display_Currency" hidden="1">#REF!</definedName>
    <definedName name="lnk_drate_update"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m" localSheetId="1" hidden="1">{#N/A,#N/A,FALSE,"DCF Summary";#N/A,#N/A,FALSE,"Casema";#N/A,#N/A,FALSE,"Casema NoTel";#N/A,#N/A,FALSE,"UK";#N/A,#N/A,FALSE,"RCF";#N/A,#N/A,FALSE,"Intercable CZ";#N/A,#N/A,FALSE,"Interkabel P"}</definedName>
    <definedName name="m" hidden="1">{#N/A,#N/A,FALSE,"DCF Summary";#N/A,#N/A,FALSE,"Casema";#N/A,#N/A,FALSE,"Casema NoTel";#N/A,#N/A,FALSE,"UK";#N/A,#N/A,FALSE,"RCF";#N/A,#N/A,FALSE,"Intercable CZ";#N/A,#N/A,FALSE,"Interkabel P"}</definedName>
    <definedName name="M_PlaceofPath" hidden="1">"\\snyceqt0301\vdf$\tmp\blabla"</definedName>
    <definedName name="mmm" localSheetId="1" hidden="1">{"AnnMarg",#N/A,FALSE,"FALCON";"Q",#N/A,FALSE,"Qtrs."}</definedName>
    <definedName name="mmm" hidden="1">{"AnnMarg",#N/A,FALSE,"FALCON";"Q",#N/A,FALSE,"Qtrs."}</definedName>
    <definedName name="Model">#REF!</definedName>
    <definedName name="Model_Heading">#REF!</definedName>
    <definedName name="Model_Left">#REF!</definedName>
    <definedName name="n" localSheetId="1" hidden="1">{#N/A,#N/A,TRUE,"DCF Summary";#N/A,#N/A,TRUE,"Casema";#N/A,#N/A,TRUE,"UK";#N/A,#N/A,TRUE,"RCF";#N/A,#N/A,TRUE,"Intercable CZ";#N/A,#N/A,TRUE,"Interkabel P";#N/A,#N/A,TRUE,"LBO-Total";#N/A,#N/A,TRUE,"LBO-Casema"}</definedName>
    <definedName name="n" hidden="1">{#N/A,#N/A,TRUE,"DCF Summary";#N/A,#N/A,TRUE,"Casema";#N/A,#N/A,TRUE,"UK";#N/A,#N/A,TRUE,"RCF";#N/A,#N/A,TRUE,"Intercable CZ";#N/A,#N/A,TRUE,"Interkabel P";#N/A,#N/A,TRUE,"LBO-Total";#N/A,#N/A,TRUE,"LBO-Casema"}</definedName>
    <definedName name="nck"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 hidden="1">{"Overview",#N/A,FALSE,"IS";#N/A,#N/A,FALSE,"Revenue Detail";#N/A,#N/A,FALSE,"One pager"}</definedName>
    <definedName name="new" hidden="1">{"Overview",#N/A,FALSE,"IS";#N/A,#N/A,FALSE,"Revenue Detail";#N/A,#N/A,FALSE,"One pager"}</definedName>
    <definedName name="NICOLA" localSheetId="1" hidden="1">{"IT",#N/A,FALSE,"GRAPHS";"Services",#N/A,FALSE,"GRAPHS";"Subsurface",#N/A,FALSE,"GRAPHS";"Production",#N/A,FALSE,"GRAPHS";"Facilities",#N/A,FALSE,"GRAPHS";"Pipeline &amp; Terminal",#N/A,FALSE,"GRAPHS";"Safety",#N/A,FALSE,"GRAPHS";"Commercial",#N/A,FALSE,"GRAPHS"}</definedName>
    <definedName name="NICOLA" hidden="1">{"IT",#N/A,FALSE,"GRAPHS";"Services",#N/A,FALSE,"GRAPHS";"Subsurface",#N/A,FALSE,"GRAPHS";"Production",#N/A,FALSE,"GRAPHS";"Facilities",#N/A,FALSE,"GRAPHS";"Pipeline &amp; Terminal",#N/A,FALSE,"GRAPHS";"Safety",#N/A,FALSE,"GRAPHS";"Commercial",#N/A,FALSE,"GRAPHS"}</definedName>
    <definedName name="nmnmm" localSheetId="1" hidden="1">{#N/A,#N/A,FALSE,"Index";"Stmts_Qtrs",#N/A,FALSE,"Summary";"Stmts_24 mo",#N/A,FALSE,"Summary";"Summary_24",#N/A,FALSE,"Revenue";"Month_24",#N/A,FALSE,"Engineering";"Month_24",#N/A,FALSE,"Marketing";"Month_24",#N/A,FALSE,"G &amp; A";"Month_24",#N/A,FALSE,"Manufacturing"}</definedName>
    <definedName name="nmnmm" hidden="1">{#N/A,#N/A,FALSE,"Index";"Stmts_Qtrs",#N/A,FALSE,"Summary";"Stmts_24 mo",#N/A,FALSE,"Summary";"Summary_24",#N/A,FALSE,"Revenue";"Month_24",#N/A,FALSE,"Engineering";"Month_24",#N/A,FALSE,"Marketing";"Month_24",#N/A,FALSE,"G &amp; A";"Month_24",#N/A,FALSE,"Manufacturing"}</definedName>
    <definedName name="not" localSheetId="1" hidden="1">{"International Total",#N/A,FALSE,"Sheet1";"Mexico (5)",#N/A,FALSE,"Sheet1";"Mexico (37)",#N/A,FALSE,"Sheet1";"Puerto Rico (10)",#N/A,FALSE,"Sheet1"}</definedName>
    <definedName name="not" hidden="1">{"International Total",#N/A,FALSE,"Sheet1";"Mexico (5)",#N/A,FALSE,"Sheet1";"Mexico (37)",#N/A,FALSE,"Sheet1";"Puerto Rico (10)",#N/A,FALSE,"Sheet1"}</definedName>
    <definedName name="nrr" localSheetId="1" hidden="1">{#N/A,#N/A,TRUE,"DCF Summary (2)";#N/A,#N/A,TRUE,"DCF Summary";#N/A,"Middle Case Drivers",TRUE,"DCF"}</definedName>
    <definedName name="nrr" hidden="1">{#N/A,#N/A,TRUE,"DCF Summary (2)";#N/A,#N/A,TRUE,"DCF Summary";#N/A,"Middle Case Drivers",TRUE,"DCF"}</definedName>
    <definedName name="OK" localSheetId="1" hidden="1">{#N/A,#N/A,FALSE,"Cover";#N/A,#N/A,FALSE,"LUMI";#N/A,#N/A,FALSE,"COMD";#N/A,#N/A,FALSE,"Valuation";#N/A,#N/A,FALSE,"Assumptions";#N/A,#N/A,FALSE,"Pooling";#N/A,#N/A,FALSE,"BalanceSheet"}</definedName>
    <definedName name="OK" hidden="1">{#N/A,#N/A,FALSE,"Cover";#N/A,#N/A,FALSE,"LUMI";#N/A,#N/A,FALSE,"COMD";#N/A,#N/A,FALSE,"Valuation";#N/A,#N/A,FALSE,"Assumptions";#N/A,#N/A,FALSE,"Pooling";#N/A,#N/A,FALSE,"BalanceSheet"}</definedName>
    <definedName name="orig.incomestmt" localSheetId="1" hidden="1">{"IT",#N/A,FALSE,"GRAPHS";"Services",#N/A,FALSE,"GRAPHS";"Subsurface",#N/A,FALSE,"GRAPHS";"Production",#N/A,FALSE,"GRAPHS";"Facilities",#N/A,FALSE,"GRAPHS";"Pipeline &amp; Terminal",#N/A,FALSE,"GRAPHS";"Safety",#N/A,FALSE,"GRAPHS";"Commercial",#N/A,FALSE,"GRAPHS"}</definedName>
    <definedName name="orig.incomestmt" hidden="1">{"IT",#N/A,FALSE,"GRAPHS";"Services",#N/A,FALSE,"GRAPHS";"Subsurface",#N/A,FALSE,"GRAPHS";"Production",#N/A,FALSE,"GRAPHS";"Facilities",#N/A,FALSE,"GRAPHS";"Pipeline &amp; Terminal",#N/A,FALSE,"GRAPHS";"Safety",#N/A,FALSE,"GRAPHS";"Commercial",#N/A,FALSE,"GRAPHS"}</definedName>
    <definedName name="p" localSheetId="1" hidden="1">{#N/A,#N/A,FALSE,"COVER PAGE";#N/A,#N/A,FALSE,"Page 2";#N/A,#N/A,FALSE,"Page 2";#N/A,#N/A,FALSE,"Page 4";#N/A,#N/A,FALSE,"Page5";#N/A,#N/A,FALSE,"Page 6";#N/A,#N/A,FALSE,"Page 7";#N/A,#N/A,FALSE,"Page 8";#N/A,#N/A,FALSE,"Page 10";#N/A,#N/A,FALSE,"Long-Term OCF Mult.";#N/A,#N/A,FALSE,"PCS Comp";#N/A,#N/A,FALSE,"OCS-CAPEX";#N/A,#N/A,FALSE,"Blank"}</definedName>
    <definedName name="p" hidden="1">{#N/A,#N/A,FALSE,"COVER PAGE";#N/A,#N/A,FALSE,"Page 2";#N/A,#N/A,FALSE,"Page 2";#N/A,#N/A,FALSE,"Page 4";#N/A,#N/A,FALSE,"Page5";#N/A,#N/A,FALSE,"Page 6";#N/A,#N/A,FALSE,"Page 7";#N/A,#N/A,FALSE,"Page 8";#N/A,#N/A,FALSE,"Page 10";#N/A,#N/A,FALSE,"Long-Term OCF Mult.";#N/A,#N/A,FALSE,"PCS Comp";#N/A,#N/A,FALSE,"OCS-CAPEX";#N/A,#N/A,FALSE,"Blank"}</definedName>
    <definedName name="PUB_FileID" hidden="1">"L10003363.xls"</definedName>
    <definedName name="PUB_UserID" hidden="1">"MAYERX"</definedName>
    <definedName name="q" localSheetId="1" hidden="1">{#N/A,#N/A,FALSE,"Output";#N/A,#N/A,FALSE,"Cover Sheet";#N/A,#N/A,FALSE,"Current Mkt. Projections"}</definedName>
    <definedName name="q" hidden="1">{#N/A,#N/A,FALSE,"Output";#N/A,#N/A,FALSE,"Cover Sheet";#N/A,#N/A,FALSE,"Current Mkt. Projections"}</definedName>
    <definedName name="qwe" localSheetId="1" hidden="1">{#N/A,#N/A,FALSE,"INCOME"}</definedName>
    <definedName name="qwe" hidden="1">{#N/A,#N/A,FALSE,"INCOME"}</definedName>
    <definedName name="redo" localSheetId="1" hidden="1">{#N/A,#N/A,FALSE,"ACQ_GRAPHS";#N/A,#N/A,FALSE,"T_1 GRAPHS";#N/A,#N/A,FALSE,"T_2 GRAPHS";#N/A,#N/A,FALSE,"COMB_GRAPHS"}</definedName>
    <definedName name="redo" hidden="1">{#N/A,#N/A,FALSE,"ACQ_GRAPHS";#N/A,#N/A,FALSE,"T_1 GRAPHS";#N/A,#N/A,FALSE,"T_2 GRAPHS";#N/A,#N/A,FALSE,"COMB_GRAPHS"}</definedName>
    <definedName name="Report" localSheetId="1" hidden="1">{#N/A,#N/A,FALSE,"Report Print"}</definedName>
    <definedName name="Report" hidden="1">{#N/A,#N/A,FALSE,"Report Print"}</definedName>
    <definedName name="ReportPage1" localSheetId="1"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EV">[10]REV!$A$1:$DO$453</definedName>
    <definedName name="rrr" localSheetId="1" hidden="1">{"DetailedCurrencyResults",#N/A,FALSE,"REV- currencyQ394";"RecurringRevenueCurr",#N/A,FALSE,"REV- currencyQ394"}</definedName>
    <definedName name="rrr" hidden="1">{"DetailedCurrencyResults",#N/A,FALSE,"REV- currencyQ394";"RecurringRevenueCurr",#N/A,FALSE,"REV- currencyQ394"}</definedName>
    <definedName name="sdfsdfsdf" localSheetId="1" hidden="1">{#N/A,#N/A,TRUE,"DCF Summary (2)";#N/A,#N/A,TRUE,"DCF Summary";#N/A,"Middle Case Drivers",TRUE,"DCF"}</definedName>
    <definedName name="sdfsdfsdf" hidden="1">{#N/A,#N/A,TRUE,"DCF Summary (2)";#N/A,#N/A,TRUE,"DCF Summary";#N/A,"Middle Case Drivers",TRUE,"DCF"}</definedName>
    <definedName name="sds"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encount" hidden="1">1</definedName>
    <definedName name="sf"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olver_lin" hidden="1">0</definedName>
    <definedName name="solver_num" hidden="1">0</definedName>
    <definedName name="solver_typ" hidden="1">3</definedName>
    <definedName name="solver_val" hidden="1">49</definedName>
    <definedName name="spectfdi" localSheetId="1" hidden="1">{"schedule",#N/A,FALSE,"Sum Op's";"input area",#N/A,FALSE,"Sum Op's"}</definedName>
    <definedName name="spectfdi" hidden="1">{"schedule",#N/A,FALSE,"Sum Op's";"input area",#N/A,FALSE,"Sum Op's"}</definedName>
    <definedName name="stan" localSheetId="1" hidden="1">{#N/A,#N/A,TRUE,"DCF Summary (2)";#N/A,#N/A,TRUE,"DCF Summary";#N/A,"Analyst Value Drivers",TRUE,"DCF"}</definedName>
    <definedName name="stan" hidden="1">{#N/A,#N/A,TRUE,"DCF Summary (2)";#N/A,#N/A,TRUE,"DCF Summary";#N/A,"Analyst Value Drivers",TRUE,"DCF"}</definedName>
    <definedName name="StockMarketHolidays">'[11]Stock Price'!$H$5:$H$86</definedName>
    <definedName name="Target">[5]Valuation!$D$4</definedName>
    <definedName name="test" localSheetId="1" hidden="1">{"IT",#N/A,FALSE,"GRAPHS";"Services",#N/A,FALSE,"GRAPHS";"Subsurface",#N/A,FALSE,"GRAPHS";"Production",#N/A,FALSE,"GRAPHS";"Facilities",#N/A,FALSE,"GRAPHS";"Pipeline &amp; Terminal",#N/A,FALSE,"GRAPHS";"Safety",#N/A,FALSE,"GRAPHS";"Commercial",#N/A,FALSE,"GRAPHS"}</definedName>
    <definedName name="test" hidden="1">{"IT",#N/A,FALSE,"GRAPHS";"Services",#N/A,FALSE,"GRAPHS";"Subsurface",#N/A,FALSE,"GRAPHS";"Production",#N/A,FALSE,"GRAPHS";"Facilities",#N/A,FALSE,"GRAPHS";"Pipeline &amp; Terminal",#N/A,FALSE,"GRAPHS";"Safety",#N/A,FALSE,"GRAPHS";"Commercial",#N/A,FALSE,"GRAPHS"}</definedName>
    <definedName name="testcapital" localSheetId="1" hidden="1">{"IT",#N/A,FALSE,"GRAPHS";"Services",#N/A,FALSE,"GRAPHS";"Subsurface",#N/A,FALSE,"GRAPHS";"Production",#N/A,FALSE,"GRAPHS";"Facilities",#N/A,FALSE,"GRAPHS";"Pipeline &amp; Terminal",#N/A,FALSE,"GRAPHS";"Safety",#N/A,FALSE,"GRAPHS";"Commercial",#N/A,FALSE,"GRAPHS"}</definedName>
    <definedName name="testcapital" hidden="1">{"IT",#N/A,FALSE,"GRAPHS";"Services",#N/A,FALSE,"GRAPHS";"Subsurface",#N/A,FALSE,"GRAPHS";"Production",#N/A,FALSE,"GRAPHS";"Facilities",#N/A,FALSE,"GRAPHS";"Pipeline &amp; Terminal",#N/A,FALSE,"GRAPHS";"Safety",#N/A,FALSE,"GRAPHS";"Commercial",#N/A,FALSE,"GRAPHS"}</definedName>
    <definedName name="TextRefCopyRangeCount" hidden="1">10</definedName>
    <definedName name="tfd"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icker">#REF!</definedName>
    <definedName name="TW" localSheetId="1" hidden="1">{#N/A,#N/A,TRUE,"DCF Summary (2)";#N/A,#N/A,TRUE,"DCF Summary";#N/A,"Middle Case Drivers",TRUE,"DCF"}</definedName>
    <definedName name="TW" hidden="1">{#N/A,#N/A,TRUE,"DCF Summary (2)";#N/A,#N/A,TRUE,"DCF Summary";#N/A,"Middle Case Drivers",TRUE,"DCF"}</definedName>
    <definedName name="Utility" localSheetId="1" hidden="1">{"Table1",#N/A,FALSE,"ANADARKO";"Table2",#N/A,FALSE,"ANADARKO";"Table3",#N/A,FALSE,"ANADARKO";"Table3c",#N/A,FALSE,"ANADARKO";"Table3c2",#N/A,FALSE,"ANADARKO";"Table5",#N/A,FALSE,"ANADARKO"}</definedName>
    <definedName name="Utility" hidden="1">{"Table1",#N/A,FALSE,"ANADARKO";"Table2",#N/A,FALSE,"ANADARKO";"Table3",#N/A,FALSE,"ANADARKO";"Table3c",#N/A,FALSE,"ANADARKO";"Table3c2",#N/A,FALSE,"ANADARKO";"Table5",#N/A,FALSE,"ANADARKO"}</definedName>
    <definedName name="v" localSheetId="1" hidden="1">{#N/A,#N/A,FALSE,"Output";#N/A,#N/A,FALSE,"Cover Sheet";#N/A,#N/A,FALSE,"Current Mkt. Projections"}</definedName>
    <definedName name="v" hidden="1">{#N/A,#N/A,FALSE,"Output";#N/A,#N/A,FALSE,"Cover Sheet";#N/A,#N/A,FALSE,"Current Mkt. Projections"}</definedName>
    <definedName name="what" localSheetId="1" hidden="1">{#N/A,#N/A,TRUE,"DCF Summary (2)";#N/A,#N/A,TRUE,"DCF Summary";#N/A,"Middle Case Drivers",TRUE,"DCF"}</definedName>
    <definedName name="what" hidden="1">{#N/A,#N/A,TRUE,"DCF Summary (2)";#N/A,#N/A,TRUE,"DCF Summary";#N/A,"Middle Case Drivers",TRUE,"DCF"}</definedName>
    <definedName name="wrn.1997BUDGET." localSheetId="1"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8._.Budget." localSheetId="1"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2_5_99._.Scenarios." localSheetId="1" hidden="1">{#N/A,"Scenario 4; Book Value",FALSE,"Stream INPUTS";#N/A,"Scenario 4; Market Value",FALSE,"Stream INPUTS";#N/A,"Scenario 5; Book Value",FALSE,"Stream INPUTS";#N/A,"Scenario 5; Market Value",FALSE,"Stream INPUTS"}</definedName>
    <definedName name="wrn.2_5_99._.Scenarios." hidden="1">{#N/A,"Scenario 4; Book Value",FALSE,"Stream INPUTS";#N/A,"Scenario 4; Market Value",FALSE,"Stream INPUTS";#N/A,"Scenario 5; Book Value",FALSE,"Stream INPUTS";#N/A,"Scenario 5; Market Value",FALSE,"Stream INPUTS"}</definedName>
    <definedName name="wrn.5YEAR." localSheetId="1"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94._.to._.00._.IS." localSheetId="1" hidden="1">{#N/A,#N/A,FALSE,"INCOME"}</definedName>
    <definedName name="wrn.94._.to._.00._.IS." hidden="1">{#N/A,#N/A,FALSE,"INCOME"}</definedName>
    <definedName name="wrn.97._.BUDGET." localSheetId="1"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budget" localSheetId="1"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1"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8._.Budget." localSheetId="1"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Accounts." localSheetId="1" hidden="1">{"turnover",#N/A,FALSE;"profits",#N/A,FALSE;"cash",#N/A,FALSE}</definedName>
    <definedName name="wrn.Accounts." hidden="1">{"turnover",#N/A,FALSE;"profits",#N/A,FALSE;"cash",#N/A,FALSE}</definedName>
    <definedName name="wrn.ACK." localSheetId="1" hidden="1">{"Annual",#N/A,FALSE,"ACK";"Margins",#N/A,FALSE,"ACK";"Q",#N/A,FALSE,"QTRS."}</definedName>
    <definedName name="wrn.ACK." hidden="1">{"Annual",#N/A,FALSE,"ACK";"Margins",#N/A,FALSE,"ACK";"Q",#N/A,FALSE,"QTRS."}</definedName>
    <definedName name="wrn.all." localSheetId="1" hidden="1">{"cf",#N/A,FALSE,"Annual";"is",#N/A,FALSE,"Annual";"geo",#N/A,FALSE,"Annual";"jwt",#N/A,FALSE,"Annual";"om",#N/A,FALSE,"Annual";"other",#N/A,FALSE,"Annual";"omcontd",#N/A,FALSE,"Annual"}</definedName>
    <definedName name="wrn.all." hidden="1">{"cf",#N/A,FALSE,"Annual";"is",#N/A,FALSE,"Annual";"geo",#N/A,FALSE,"Annual";"jwt",#N/A,FALSE,"Annual";"om",#N/A,FALSE,"Annual";"other",#N/A,FALSE,"Annual";"omcontd",#N/A,FALSE,"Annual"}</definedName>
    <definedName name="wrn.ALL._.GRAPHS." localSheetId="1" hidden="1">{"IT",#N/A,FALSE,"GRAPHS";"Services",#N/A,FALSE,"GRAPHS";"Subsurface",#N/A,FALSE,"GRAPHS";"Production",#N/A,FALSE,"GRAPHS";"Facilities",#N/A,FALSE,"GRAPHS";"Pipeline &amp; Terminal",#N/A,FALSE,"GRAPHS";"Safety",#N/A,FALSE,"GRAPHS";"Commercial",#N/A,FALSE,"GRAPHS"}</definedName>
    <definedName name="wrn.ALL._.GRAPHS." hidden="1">{"IT",#N/A,FALSE,"GRAPHS";"Services",#N/A,FALSE,"GRAPHS";"Subsurface",#N/A,FALSE,"GRAPHS";"Production",#N/A,FALSE,"GRAPHS";"Facilities",#N/A,FALSE,"GRAPHS";"Pipeline &amp; Terminal",#N/A,FALSE,"GRAPHS";"Safety",#N/A,FALSE,"GRAPHS";"Commercial",#N/A,FALSE,"GRAPHS"}</definedName>
    <definedName name="wrn.All._.Pages." localSheetId="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cenario._.Report." localSheetId="1" hidden="1">{#N/A,#N/A,FALSE,"Comparison";#N/A,#N/A,FALSE,"Base Case";#N/A,#N/A,FALSE,"Alternative #1";#N/A,#N/A,FALSE,"Alternative #2"}</definedName>
    <definedName name="wrn.All._.Scenario._.Report." hidden="1">{#N/A,#N/A,FALSE,"Comparison";#N/A,#N/A,FALSE,"Base Case";#N/A,#N/A,FALSE,"Alternative #1";#N/A,#N/A,FALSE,"Alternative #2"}</definedName>
    <definedName name="wrn.All._.Scenarios." localSheetId="1"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cenarios." hidden="1">{#N/A,"Mine Allocated; Keep AC",FALSE,"Transaction Summary";#N/A,"Mine Allocated; Sell AC",FALSE,"Transaction Summary";#N/A,"Commodity; Keep AC",FALSE,"Transaction Summary";#N/A,"Commodity; Sell AC",FALSE,"Transaction Summary";#N/A,"Step-Up; Keep AC",FALSE,"Transaction Summary";#N/A,"Step-Up; Sell AC",FALSE,"Transaction Summary"}</definedName>
    <definedName name="wrn.All._.Stock_10_12_14." localSheetId="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pages." localSheetId="1" hidden="1">{#N/A,#N/A,TRUE,"Historicals";#N/A,#N/A,TRUE,"Charts";#N/A,#N/A,TRUE,"Forecasts"}</definedName>
    <definedName name="wrn.allpages." hidden="1">{#N/A,#N/A,TRUE,"Historicals";#N/A,#N/A,TRUE,"Charts";#N/A,#N/A,TRUE,"Forecasts"}</definedName>
    <definedName name="wrn.ANADARKO." localSheetId="1" hidden="1">{"Table1",#N/A,FALSE,"ANADARKO";"Table2",#N/A,FALSE,"ANADARKO";"Table3",#N/A,FALSE,"ANADARKO";"Table3c",#N/A,FALSE,"ANADARKO";"Table3c2",#N/A,FALSE,"ANADARKO";"Table5",#N/A,FALSE,"ANADARKO"}</definedName>
    <definedName name="wrn.ANADARKO." hidden="1">{"Table1",#N/A,FALSE,"ANADARKO";"Table2",#N/A,FALSE,"ANADARKO";"Table3",#N/A,FALSE,"ANADARKO";"Table3c",#N/A,FALSE,"ANADARKO";"Table3c2",#N/A,FALSE,"ANADARKO";"Table5",#N/A,FALSE,"ANADARKO"}</definedName>
    <definedName name="wrn.Arizona." localSheetId="1" hidden="1">{#N/A,#N/A,FALSE,"Cov";#N/A,#N/A,FALSE,"Sum";#N/A,#N/A,FALSE,"P&amp;L";#N/A,#N/A,FALSE,"HL";#N/A,#N/A,FALSE,"Bal";#N/A,#N/A,FALSE,"CCcm";#N/A,#N/A,FALSE,"ProdCM";#N/A,#N/A,FALSE,"Cap"}</definedName>
    <definedName name="wrn.Arizona." hidden="1">{#N/A,#N/A,FALSE,"Cov";#N/A,#N/A,FALSE,"Sum";#N/A,#N/A,FALSE,"P&amp;L";#N/A,#N/A,FALSE,"HL";#N/A,#N/A,FALSE,"Bal";#N/A,#N/A,FALSE,"CCcm";#N/A,#N/A,FALSE,"ProdCM";#N/A,#N/A,FALSE,"Cap"}</definedName>
    <definedName name="wrn.Auto._.Comp." localSheetId="1" hidden="1">{#N/A,#N/A,FALSE,"Sheet1"}</definedName>
    <definedName name="wrn.Auto._.Comp." hidden="1">{#N/A,#N/A,FALSE,"Sheet1"}</definedName>
    <definedName name="wrn.Base_Middle_Drivers." localSheetId="1" hidden="1">{#N/A,#N/A,TRUE,"DCF Summary (2)";#N/A,#N/A,TRUE,"DCF Summary";#N/A,"Middle Case Drivers",TRUE,"DCF"}</definedName>
    <definedName name="wrn.Base_Middle_Drivers." hidden="1">{#N/A,#N/A,TRUE,"DCF Summary (2)";#N/A,#N/A,TRUE,"DCF Summary";#N/A,"Middle Case Drivers",TRUE,"DCF"}</definedName>
    <definedName name="wrn.Basic." localSheetId="1" hidden="1">{#N/A,#N/A,FALSE,"Cover";#N/A,#N/A,FALSE,"Assumptions";#N/A,#N/A,FALSE,"Acquirer";#N/A,#N/A,FALSE,"Target";#N/A,#N/A,FALSE,"Income Statement";#N/A,#N/A,FALSE,"Summary Tables"}</definedName>
    <definedName name="wrn.Basic." hidden="1">{#N/A,#N/A,FALSE,"Cover";#N/A,#N/A,FALSE,"Assumptions";#N/A,#N/A,FALSE,"Acquirer";#N/A,#N/A,FALSE,"Target";#N/A,#N/A,FALSE,"Income Statement";#N/A,#N/A,FALSE,"Summary Tables"}</definedName>
    <definedName name="wrn.Book." localSheetId="1" hidden="1">{#N/A,#N/A,FALSE,"totsum";#N/A,#N/A,FALSE,"sum";#N/A,#N/A,FALSE,"assumptions"}</definedName>
    <definedName name="wrn.Book." hidden="1">{#N/A,#N/A,FALSE,"totsum";#N/A,#N/A,FALSE,"sum";#N/A,#N/A,FALSE,"assumptions"}</definedName>
    <definedName name="wrn.BUDGET." localSheetId="1"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Cash._.Flow." localSheetId="1" hidden="1">{#N/A,#N/A,FALSE,"cfmonth";#N/A,#N/A,FALSE,"workcap";#N/A,#N/A,FALSE,"rightscf";#N/A,#N/A,FALSE,"othprod";#N/A,#N/A,FALSE,"news";#N/A,#N/A,FALSE,"marketing";#N/A,#N/A,FALSE,"corpmgmtcf"}</definedName>
    <definedName name="wrn.Cash._.Flow." hidden="1">{#N/A,#N/A,FALSE,"cfmonth";#N/A,#N/A,FALSE,"workcap";#N/A,#N/A,FALSE,"rightscf";#N/A,#N/A,FALSE,"othprod";#N/A,#N/A,FALSE,"news";#N/A,#N/A,FALSE,"marketing";#N/A,#N/A,FALSE,"corpmgmtcf"}</definedName>
    <definedName name="wrn.Cash._.Flow._.LE." localSheetId="1" hidden="1">{#N/A,#N/A,FALSE,"Income Statement LE";#N/A,#N/A,FALSE,"Cash Flow LE";#N/A,#N/A,FALSE,"Balance Sheet"}</definedName>
    <definedName name="wrn.Cash._.Flow._.LE." hidden="1">{#N/A,#N/A,FALSE,"Income Statement LE";#N/A,#N/A,FALSE,"Cash Flow LE";#N/A,#N/A,FALSE,"Balance Sheet"}</definedName>
    <definedName name="wrn.CHESAPEAKE." localSheetId="1" hidden="1">{"CASHFLOW",#N/A,FALSE,"CHESAPEA";"ASSETVALUE",#N/A,FALSE,"CHESAPEA";"DATA",#N/A,FALSE,"CHESAPEA";"INCOME",#N/A,FALSE,"CHESAPEA"}</definedName>
    <definedName name="wrn.CHESAPEAKE." hidden="1">{"CASHFLOW",#N/A,FALSE,"CHESAPEA";"ASSETVALUE",#N/A,FALSE,"CHESAPEA";"DATA",#N/A,FALSE,"CHESAPEA";"INCOME",#N/A,FALSE,"CHESAPEA"}</definedName>
    <definedName name="wrn.class1." localSheetId="1" hidden="1">{"meta",#N/A,FALSE,"Meta";"qa1030",#N/A,FALSE,"1030"}</definedName>
    <definedName name="wrn.class1." hidden="1">{"meta",#N/A,FALSE,"Meta";"qa1030",#N/A,FALSE,"1030"}</definedName>
    <definedName name="wrn.COMBINED." localSheetId="1" hidden="1">{#N/A,#N/A,FALSE,"INPUTS";#N/A,#N/A,FALSE,"PROFORMA BSHEET";#N/A,#N/A,FALSE,"COMBINED";#N/A,#N/A,FALSE,"HIGH YIELD";#N/A,#N/A,FALSE,"COMB_GRAPHS"}</definedName>
    <definedName name="wrn.COMBINED." hidden="1">{#N/A,#N/A,FALSE,"INPUTS";#N/A,#N/A,FALSE,"PROFORMA BSHEET";#N/A,#N/A,FALSE,"COMBINED";#N/A,#N/A,FALSE,"HIGH YIELD";#N/A,#N/A,FALSE,"COMB_GRAPHS"}</definedName>
    <definedName name="wrn.Comcast." localSheetId="1" hidden="1">{"EPS_one",#N/A,FALSE,"96-02 EPS";"EPS_two",#N/A,FALSE,"96-02 EPS";"Newrev_one",#N/A,FALSE,"New rev 97 - 02";"Newrev_two",#N/A,FALSE,"New rev 97 - 02";"cable_one",#N/A,FALSE,"cable 96-02";"cable_two",#N/A,FALSE,"cable 96-02";"data.page",#N/A,FALSE,"Data_page"}</definedName>
    <definedName name="wrn.Comcast." hidden="1">{"EPS_one",#N/A,FALSE,"96-02 EPS";"EPS_two",#N/A,FALSE,"96-02 EPS";"Newrev_one",#N/A,FALSE,"New rev 97 - 02";"Newrev_two",#N/A,FALSE,"New rev 97 - 02";"cable_one",#N/A,FALSE,"cable 96-02";"cable_two",#N/A,FALSE,"cable 96-02";"data.page",#N/A,FALSE,"Data_page"}</definedName>
    <definedName name="wrn.Complete." localSheetId="1"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ns." localSheetId="1" hidden="1">{#N/A,#N/A,FALSE,"Cov";#N/A,#N/A,FALSE,"TC";#N/A,#N/A,FALSE,"Sum";#N/A,#N/A,FALSE,"P&amp;L";#N/A,#N/A,FALSE,"Bal";#N/A,#N/A,FALSE,"CF";#N/A,#N/A,FALSE,"Equity";#N/A,#N/A,FALSE,"IC Bal";#N/A,#N/A,FALSE,"JV";#N/A,#N/A,FALSE,"Inc Sum";#N/A,#N/A,FALSE,"SubCF";#N/A,#N/A,FALSE,"SubAFF";#N/A,#N/A,FALSE,"SubAD";#N/A,#N/A,FALSE,"HC";#N/A,#N/A,FALSE,"Cap"}</definedName>
    <definedName name="wrn.Cons." hidden="1">{#N/A,#N/A,FALSE,"Cov";#N/A,#N/A,FALSE,"TC";#N/A,#N/A,FALSE,"Sum";#N/A,#N/A,FALSE,"P&amp;L";#N/A,#N/A,FALSE,"Bal";#N/A,#N/A,FALSE,"CF";#N/A,#N/A,FALSE,"Equity";#N/A,#N/A,FALSE,"IC Bal";#N/A,#N/A,FALSE,"JV";#N/A,#N/A,FALSE,"Inc Sum";#N/A,#N/A,FALSE,"SubCF";#N/A,#N/A,FALSE,"SubAFF";#N/A,#N/A,FALSE,"SubAD";#N/A,#N/A,FALSE,"HC";#N/A,#N/A,FALSE,"Cap"}</definedName>
    <definedName name="wrn.Consolidated._.Latest._.Estimates." localSheetId="1" hidden="1">{#N/A,#N/A,TRUE,"NAI Consolidated w Volumes";#N/A,#N/A,TRUE,"Consolidated Samedan &amp; Subs";#N/A,#N/A,TRUE,"Onshore Consolidated";#N/A,#N/A,TRUE,"Offshore Consolidated";#N/A,#N/A,TRUE,"Int'l - Consolidated";#N/A,#N/A,TRUE,"Ardmore";#N/A,#N/A,TRUE,"NGM Consolidated";#N/A,#N/A,TRUE,"NTI";#N/A,#N/A,TRUE,"NPM Inc"}</definedName>
    <definedName name="wrn.Consolidated._.Latest._.Estimates." hidden="1">{#N/A,#N/A,TRUE,"NAI Consolidated w Volumes";#N/A,#N/A,TRUE,"Consolidated Samedan &amp; Subs";#N/A,#N/A,TRUE,"Onshore Consolidated";#N/A,#N/A,TRUE,"Offshore Consolidated";#N/A,#N/A,TRUE,"Int'l - Consolidated";#N/A,#N/A,TRUE,"Ardmore";#N/A,#N/A,TRUE,"NGM Consolidated";#N/A,#N/A,TRUE,"NTI";#N/A,#N/A,TRUE,"NPM Inc"}</definedName>
    <definedName name="wrn.Consolidated._.Statements." localSheetId="1" hidden="1">{"view1",#N/A,FALSE,"EARN (US$)";"view1",#N/A,FALSE,"DASTBS (US$)";"view1",#N/A,FALSE,"DASTCF (US$)"}</definedName>
    <definedName name="wrn.Consolidated._.Statements." hidden="1">{"view1",#N/A,FALSE,"EARN (US$)";"view1",#N/A,FALSE,"DASTBS (US$)";"view1",#N/A,FALSE,"DASTCF (US$)"}</definedName>
    <definedName name="wrn.Covers." localSheetId="1" hidden="1">{"view1",#N/A,FALSE,"MOTEARN";"view1",#N/A,FALSE,"Bal Sht";"view1",#N/A,FALSE,"Cash Flows"}</definedName>
    <definedName name="wrn.Covers." hidden="1">{"view1",#N/A,FALSE,"MOTEARN";"view1",#N/A,FALSE,"Bal Sht";"view1",#N/A,FALSE,"Cash Flows"}</definedName>
    <definedName name="wrn.DCF._.Only." localSheetId="1"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jall." localSheetId="1" hidden="1">{"djcash",#N/A,FALSE,"DJann";"djinc",#N/A,FALSE,"DJann";"djtaxes",#N/A,FALSE,"DJann";"djbuspub",#N/A,FALSE,"DJann";"djwall",#N/A,FALSE,"DJann";"djcompprs",#N/A,FALSE,"DJann";"djteler",#N/A,FALSE,"DJann"}</definedName>
    <definedName name="wrn.djall." hidden="1">{"djcash",#N/A,FALSE,"DJann";"djinc",#N/A,FALSE,"DJann";"djtaxes",#N/A,FALSE,"DJann";"djbuspub",#N/A,FALSE,"DJann";"djwall",#N/A,FALSE,"DJann";"djcompprs",#N/A,FALSE,"DJann";"djteler",#N/A,FALSE,"DJann"}</definedName>
    <definedName name="wrn.Doc._.Proc._.Results." localSheetId="1" hidden="1">{"DocProcResultsSummary",#N/A,FALSE,"Q&amp;A 1020 &amp; 1030";"Quarterly Results",#N/A,FALSE,"Q&amp;A 1020 &amp; 1030"}</definedName>
    <definedName name="wrn.Doc._.Proc._.Results." hidden="1">{"DocProcResultsSummary",#N/A,FALSE,"Q&amp;A 1020 &amp; 1030";"Quarterly Results",#N/A,FALSE,"Q&amp;A 1020 &amp; 1030"}</definedName>
    <definedName name="wrn.DocProcResults." localSheetId="1" hidden="1">{"DetailedCurrencyResults",#N/A,FALSE,"REV- currencyQ394";"RecurringRevenueCurr",#N/A,FALSE,"REV- currencyQ394"}</definedName>
    <definedName name="wrn.DocProcResults." hidden="1">{"DetailedCurrencyResults",#N/A,FALSE,"REV- currencyQ394";"RecurringRevenueCurr",#N/A,FALSE,"REV- currencyQ394"}</definedName>
    <definedName name="wrn.Dom." localSheetId="1" hidden="1">{"Dom_qty",#N/A,FALSE,"Domestic";"Dom_sell",#N/A,FALSE,"Domestic";"Dom_misc",#N/A,FALSE,"Domestic"}</definedName>
    <definedName name="wrn.Dom." hidden="1">{"Dom_qty",#N/A,FALSE,"Domestic";"Dom_sell",#N/A,FALSE,"Domestic";"Dom_misc",#N/A,FALSE,"Domestic"}</definedName>
    <definedName name="wrn.Earnings._.Model."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localSheetId="1" hidden="1">{"ecpcash",#N/A,FALSE,"ECPann";"ecpinc",#N/A,FALSE,"ECPann";"ecpindia",#N/A,FALSE,"ECPann";"ecpmun",#N/A,FALSE,"ECPann";"ecpphoenix",#N/A,FALSE,"ECPann";"ecpothe",#N/A,FALSE,"ECPann";"ecpbalsht",#N/A,FALSE,"ECPann";"ecpwestech",#N/A,FALSE,"ECPann"}</definedName>
    <definedName name="wrn.ecpall." hidden="1">{"ecpcash",#N/A,FALSE,"ECPann";"ecpinc",#N/A,FALSE,"ECPann";"ecpindia",#N/A,FALSE,"ECPann";"ecpmun",#N/A,FALSE,"ECPann";"ecpphoenix",#N/A,FALSE,"ECPann";"ecpothe",#N/A,FALSE,"ECPann";"ecpbalsht",#N/A,FALSE,"ECPann";"ecpwestech",#N/A,FALSE,"ECPann"}</definedName>
    <definedName name="wrn.ETH." localSheetId="1" hidden="1">{"AnnMarg.",#N/A,FALSE,"ETHAN";"Q",#N/A,FALSE,"Qtrs."}</definedName>
    <definedName name="wrn.ETH." hidden="1">{"AnnMarg.",#N/A,FALSE,"ETHAN";"Q",#N/A,FALSE,"Qtrs."}</definedName>
    <definedName name="wrn.Exp." localSheetId="1" hidden="1">{"Exp_qty",#N/A,FALSE,"Export";"Exp_sell",#N/A,FALSE,"Export";"Exp_misc",#N/A,FALSE,"Export"}</definedName>
    <definedName name="wrn.Exp." hidden="1">{"Exp_qty",#N/A,FALSE,"Export";"Exp_sell",#N/A,FALSE,"Export";"Exp_misc",#N/A,FALSE,"Export"}</definedName>
    <definedName name="wrn.ExpCompSet." localSheetId="1" hidden="1">{"ExpCompSet",#N/A,FALSE,"Export Comp. Sets"}</definedName>
    <definedName name="wrn.ExpCompSet." hidden="1">{"ExpCompSet",#N/A,FALSE,"Export Comp. Sets"}</definedName>
    <definedName name="wrn.External." localSheetId="1" hidden="1">{"External_Annual_Income",#N/A,FALSE,"External";"External_Quarterly_Income",#N/A,FALSE,"External"}</definedName>
    <definedName name="wrn.External." hidden="1">{"External_Annual_Income",#N/A,FALSE,"External";"External_Quarterly_Income",#N/A,FALSE,"External"}</definedName>
    <definedName name="wrn.external.2" localSheetId="1" hidden="1">{"External_Annual_Income",#N/A,FALSE,"External";"External_Quarterly_Income",#N/A,FALSE,"External"}</definedName>
    <definedName name="wrn.external.2" hidden="1">{"External_Annual_Income",#N/A,FALSE,"External";"External_Quarterly_Income",#N/A,FALSE,"External"}</definedName>
    <definedName name="wrn.F2002._.Budget." localSheetId="1" hidden="1">{#N/A,#N/A,TRUE,"Summary";#N/A,#N/A,TRUE,"Monthly";#N/A,#N/A,TRUE,"Revenue";#N/A,#N/A,TRUE,"Sponsorship";#N/A,#N/A,TRUE,"Tournament"}</definedName>
    <definedName name="wrn.F2002._.Budget." hidden="1">{#N/A,#N/A,TRUE,"Summary";#N/A,#N/A,TRUE,"Monthly";#N/A,#N/A,TRUE,"Revenue";#N/A,#N/A,TRUE,"Sponsorship";#N/A,#N/A,TRUE,"Tournament"}</definedName>
    <definedName name="wrn.Fax." localSheetId="1" hidden="1">{"fax",#N/A,FALSE,"BS";"fax",#N/A,FALSE,"IS";"fax",#N/A,FALSE,"CF"}</definedName>
    <definedName name="wrn.Fax." hidden="1">{"fax",#N/A,FALSE,"BS";"fax",#N/A,FALSE,"IS";"fax",#N/A,FALSE,"CF"}</definedName>
    <definedName name="wrn.fb." localSheetId="1" hidden="1">{"AnnMarg",#N/A,FALSE,"FALCON";"Q",#N/A,FALSE,"Qtrs."}</definedName>
    <definedName name="wrn.fb." hidden="1">{"AnnMarg",#N/A,FALSE,"FALCON";"Q",#N/A,FALSE,"Qtrs."}</definedName>
    <definedName name="wrn.February._.Flash._.Memo." localSheetId="1" hidden="1">{#N/A,#N/A,FALSE,"Memo";#N/A,#N/A,FALSE,"Consolidated";#N/A,#N/A,FALSE,"fX";#N/A,#N/A,FALSE,"FSN-National";#N/A,#N/A,FALSE,"RSN's - % own"}</definedName>
    <definedName name="wrn.February._.Flash._.Memo." hidden="1">{#N/A,#N/A,FALSE,"Memo";#N/A,#N/A,FALSE,"Consolidated";#N/A,#N/A,FALSE,"fX";#N/A,#N/A,FALSE,"FSN-National";#N/A,#N/A,FALSE,"RSN's - % own"}</definedName>
    <definedName name="wrn.Financial._.Snapshot." localSheetId="1" hidden="1">{"Balance Sheet",#N/A,FALSE,"Model Sum";"Cash Flow",#N/A,FALSE,"Model Sum";"Income Statement Q",#N/A,FALSE,"Model Sum";"Income Statement A",#N/A,FALSE,"Model Sum"}</definedName>
    <definedName name="wrn.Financial._.Snapshot." hidden="1">{"Balance Sheet",#N/A,FALSE,"Model Sum";"Cash Flow",#N/A,FALSE,"Model Sum";"Income Statement Q",#N/A,FALSE,"Model Sum";"Income Statement A",#N/A,FALSE,"Model Sum"}</definedName>
    <definedName name="wrn.forecast." localSheetId="1" hidden="1">{#N/A,#N/A,FALSE,"model"}</definedName>
    <definedName name="wrn.forecast." hidden="1">{#N/A,#N/A,FALSE,"model"}</definedName>
    <definedName name="wrn.forecastassumptions." localSheetId="1" hidden="1">{#N/A,#N/A,FALSE,"model"}</definedName>
    <definedName name="wrn.forecastassumptions." hidden="1">{#N/A,#N/A,FALSE,"model"}</definedName>
    <definedName name="wrn.forecastROIC." localSheetId="1" hidden="1">{#N/A,#N/A,FALSE,"model"}</definedName>
    <definedName name="wrn.forecastROIC." hidden="1">{#N/A,#N/A,FALSE,"model"}</definedName>
    <definedName name="wrn.Full._.Earnings._.Model." localSheetId="1"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Earnings._.Model."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Analysis_Analyst." localSheetId="1" hidden="1">{#N/A,#N/A,TRUE,"DCF Summary (2)";#N/A,#N/A,TRUE,"DCF Summary";#N/A,"Analyst Value Drivers",TRUE,"DCF"}</definedName>
    <definedName name="wrn.Full_Analysis_Analyst." hidden="1">{#N/A,#N/A,TRUE,"DCF Summary (2)";#N/A,#N/A,TRUE,"DCF Summary";#N/A,"Analyst Value Drivers",TRUE,"DCF"}</definedName>
    <definedName name="wrn.Full_Analysis_Base." localSheetId="1" hidden="1">{#N/A,#N/A,TRUE,"DCF Summary (2)";#N/A,#N/A,TRUE,"DCF Summary";#N/A,"Base Case Value Drivers",TRUE,"DCF"}</definedName>
    <definedName name="wrn.Full_Analysis_Base." hidden="1">{#N/A,#N/A,TRUE,"DCF Summary (2)";#N/A,#N/A,TRUE,"DCF Summary";#N/A,"Base Case Value Drivers",TRUE,"DCF"}</definedName>
    <definedName name="wrn.Full_Analysis_Middle." localSheetId="1" hidden="1">{#N/A,#N/A,TRUE,"DCF Summary (2)";#N/A,#N/A,TRUE,"DCF Summary";#N/A,"Middle Case Drivers",TRUE,"DCF"}</definedName>
    <definedName name="wrn.Full_Analysis_Middle." hidden="1">{#N/A,#N/A,TRUE,"DCF Summary (2)";#N/A,#N/A,TRUE,"DCF Summary";#N/A,"Middle Case Drivers",TRUE,"DCF"}</definedName>
    <definedName name="wrn.gciall." localSheetId="1" hidden="1">{"gcicash",#N/A,FALSE,"GCIINC";"gciinc",#N/A,FALSE,"GCIINC";"gciexclusa",#N/A,FALSE,"GCIINC";"usatdy",#N/A,FALSE,"GCIINC"}</definedName>
    <definedName name="wrn.gciall." hidden="1">{"gcicash",#N/A,FALSE,"GCIINC";"gciinc",#N/A,FALSE,"GCIINC";"gciexclusa",#N/A,FALSE,"GCIINC";"usatdy",#N/A,FALSE,"GCIINC"}</definedName>
    <definedName name="wrn.GRAPHS." localSheetId="1" hidden="1">{#N/A,#N/A,FALSE,"ACQ_GRAPHS";#N/A,#N/A,FALSE,"T_1 GRAPHS";#N/A,#N/A,FALSE,"T_2 GRAPHS";#N/A,#N/A,FALSE,"COMB_GRAPHS"}</definedName>
    <definedName name="wrn.GRAPHS." hidden="1">{#N/A,#N/A,FALSE,"ACQ_GRAPHS";#N/A,#N/A,FALSE,"T_1 GRAPHS";#N/A,#N/A,FALSE,"T_2 GRAPHS";#N/A,#N/A,FALSE,"COMB_GRAPHS"}</definedName>
    <definedName name="wrn.HANDOUT." localSheetId="1" hidden="1">{#N/A,#N/A,FALSE,"COVER PAGE";#N/A,#N/A,FALSE,"Page 2";#N/A,#N/A,FALSE,"Page 2";#N/A,#N/A,FALSE,"Page 4";#N/A,#N/A,FALSE,"Page5";#N/A,#N/A,FALSE,"Page 6";#N/A,#N/A,FALSE,"Page 7";#N/A,#N/A,FALSE,"Page 8";#N/A,#N/A,FALSE,"Page 10";#N/A,#N/A,FALSE,"Long-Term OCF Mult.";#N/A,#N/A,FALSE,"PCS Comp";#N/A,#N/A,FALSE,"OCS-CAPEX";#N/A,#N/A,FALSE,"Blank"}</definedName>
    <definedName name="wrn.HANDOUT." hidden="1">{#N/A,#N/A,FALSE,"COVER PAGE";#N/A,#N/A,FALSE,"Page 2";#N/A,#N/A,FALSE,"Page 2";#N/A,#N/A,FALSE,"Page 4";#N/A,#N/A,FALSE,"Page5";#N/A,#N/A,FALSE,"Page 6";#N/A,#N/A,FALSE,"Page 7";#N/A,#N/A,FALSE,"Page 8";#N/A,#N/A,FALSE,"Page 10";#N/A,#N/A,FALSE,"Long-Term OCF Mult.";#N/A,#N/A,FALSE,"PCS Comp";#N/A,#N/A,FALSE,"OCS-CAPEX";#N/A,#N/A,FALSE,"Blank"}</definedName>
    <definedName name="wrn.history." localSheetId="1" hidden="1">{#N/A,#N/A,FALSE,"model"}</definedName>
    <definedName name="wrn.history." hidden="1">{#N/A,#N/A,FALSE,"model"}</definedName>
    <definedName name="wrn.histROIC." localSheetId="1" hidden="1">{#N/A,#N/A,FALSE,"model"}</definedName>
    <definedName name="wrn.histROIC." hidden="1">{#N/A,#N/A,FALSE,"model"}</definedName>
    <definedName name="wrn.hse." localSheetId="1" hidden="1">{#N/A,#N/A,TRUE,"Sum";#N/A,#N/A,TRUE,"CGScm";#N/A,#N/A,TRUE,"RHL";#N/A,#N/A,TRUE,"EHL";#N/A,#N/A,TRUE,"%CGS";#N/A,#N/A,TRUE,"BS";#N/A,#N/A,TRUE,"CCcm";#N/A,#N/A,TRUE,"Sub Data";#N/A,#N/A,TRUE,"Ad Rev";#N/A,#N/A,TRUE,"Apr Prod";#N/A,#N/A,TRUE,"Prod";#N/A,#N/A,TRUE,"HC";#N/A,#N/A,TRUE,"Cap";#N/A,#N/A,TRUE,"CGSfy";#N/A,#N/A,TRUE,"CCfy";#N/A,#N/A,TRUE,"Sum";#N/A,#N/A,TRUE,"Sum";#N/A,#N/A,TRUE,"P&amp;L "}</definedName>
    <definedName name="wrn.hse." hidden="1">{#N/A,#N/A,TRUE,"Sum";#N/A,#N/A,TRUE,"CGScm";#N/A,#N/A,TRUE,"RHL";#N/A,#N/A,TRUE,"EHL";#N/A,#N/A,TRUE,"%CGS";#N/A,#N/A,TRUE,"BS";#N/A,#N/A,TRUE,"CCcm";#N/A,#N/A,TRUE,"Sub Data";#N/A,#N/A,TRUE,"Ad Rev";#N/A,#N/A,TRUE,"Apr Prod";#N/A,#N/A,TRUE,"Prod";#N/A,#N/A,TRUE,"HC";#N/A,#N/A,TRUE,"Cap";#N/A,#N/A,TRUE,"CGSfy";#N/A,#N/A,TRUE,"CCfy";#N/A,#N/A,TRUE,"Sum";#N/A,#N/A,TRUE,"Sum";#N/A,#N/A,TRUE,"P&amp;L "}</definedName>
    <definedName name="wrn.income." localSheetId="1" hidden="1">{#N/A,#N/A,FALSE,"summary";#N/A,#N/A,FALSE,"Totalmo";#N/A,#N/A,FALSE,"other revenue";#N/A,#N/A,FALSE,"corpmgmtalloc";#N/A,#N/A,FALSE,"corpmgmtamnt"}</definedName>
    <definedName name="wrn.income." hidden="1">{#N/A,#N/A,FALSE,"summary";#N/A,#N/A,FALSE,"Totalmo";#N/A,#N/A,FALSE,"other revenue";#N/A,#N/A,FALSE,"corpmgmtalloc";#N/A,#N/A,FALSE,"corpmgmtamnt"}</definedName>
    <definedName name="wrn.Income._.Statement." localSheetId="1" hidden="1">{#N/A,#N/A,FALSE,"Report Print"}</definedName>
    <definedName name="wrn.Income._.Statement." hidden="1">{#N/A,#N/A,FALSE,"Report Print"}</definedName>
    <definedName name="wrn.Income._.Statement_Operating." localSheetId="1" hidden="1">{"Print",#N/A,FALSE,"Income Statement - Operating";"Print",#N/A,FALSE,"Income Statement - %Revenue";"Print",#N/A,FALSE,"Year-over-Year Growth";"Print",#N/A,FALSE,"Sequential Growth"}</definedName>
    <definedName name="wrn.Income._.Statement_Operating." hidden="1">{"Print",#N/A,FALSE,"Income Statement - Operating";"Print",#N/A,FALSE,"Income Statement - %Revenue";"Print",#N/A,FALSE,"Year-over-Year Growth";"Print",#N/A,FALSE,"Sequential Growth"}</definedName>
    <definedName name="wrn.Income._.Statements." localSheetId="1" hidden="1">{"Annual Income",#N/A,FALSE,"Revenues";"Quarter Income",#N/A,FALSE,"Revenues"}</definedName>
    <definedName name="wrn.Income._.Statements." hidden="1">{"Annual Income",#N/A,FALSE,"Revenues";"Quarter Income",#N/A,FALSE,"Revenues"}</definedName>
    <definedName name="wrn.International._.Totals." localSheetId="1" hidden="1">{"International Total",#N/A,FALSE,"Sheet1";"Mexico (5)",#N/A,FALSE,"Sheet1";"Mexico (37)",#N/A,FALSE,"Sheet1";"Puerto Rico (10)",#N/A,FALSE,"Sheet1"}</definedName>
    <definedName name="wrn.International._.Totals." hidden="1">{"International Total",#N/A,FALSE,"Sheet1";"Mexico (5)",#N/A,FALSE,"Sheet1";"Mexico (37)",#N/A,FALSE,"Sheet1";"Puerto Rico (10)",#N/A,FALSE,"Sheet1"}</definedName>
    <definedName name="wrn.IPIX." localSheetId="1" hidden="1">{#N/A,#N/A,FALSE,"Report Print"}</definedName>
    <definedName name="wrn.IPIX." hidden="1">{#N/A,#N/A,FALSE,"Report Print"}</definedName>
    <definedName name="wrn.JShellReport." localSheetId="1"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K3._.Annual." localSheetId="1" hidden="1">{"K3Cash",#N/A,FALSE,"Ann";"K3Income",#N/A,FALSE,"Ann";"K3Educ",#N/A,FALSE,"Ann";"K3media",#N/A,FALSE,"Ann";"K3Info",#N/A,FALSE,"Ann";"K3Valuation",#N/A,FALSE,"Ann"}</definedName>
    <definedName name="wrn.K3._.Annual." hidden="1">{"K3Cash",#N/A,FALSE,"Ann";"K3Income",#N/A,FALSE,"Ann";"K3Educ",#N/A,FALSE,"Ann";"K3media",#N/A,FALSE,"Ann";"K3Info",#N/A,FALSE,"Ann";"K3Valuation",#N/A,FALSE,"Ann"}</definedName>
    <definedName name="wrn.K3._.Quarterly." localSheetId="1" hidden="1">{"K3 first",#N/A,FALSE,"Qtr.";"K3 second",#N/A,FALSE,"Qtr.";"K3 Third",#N/A,FALSE,"Qtr.";"K3 Fourth",#N/A,FALSE,"Qtr.";"K3 Full",#N/A,FALSE,"Qtr."}</definedName>
    <definedName name="wrn.K3._.Quarterly." hidden="1">{"K3 first",#N/A,FALSE,"Qtr.";"K3 second",#N/A,FALSE,"Qtr.";"K3 Third",#N/A,FALSE,"Qtr.";"K3 Fourth",#N/A,FALSE,"Qtr.";"K3 Full",#N/A,FALSE,"Qtr."}</definedName>
    <definedName name="wrn.KBL." localSheetId="1" hidden="1">{#N/A,#N/A,FALSE,"Cov";#N/A,#N/A,FALSE,"Sum";#N/A,#N/A,FALSE,"P&amp;L";#N/A,#N/A,FALSE,"HL";#N/A,#N/A,FALSE,"Bal";#N/A,#N/A,FALSE,"CCcm";#N/A,#N/A,FALSE,"ProdCM";#N/A,#N/A,FALSE,"Cap"}</definedName>
    <definedName name="wrn.KBL." hidden="1">{#N/A,#N/A,FALSE,"Cov";#N/A,#N/A,FALSE,"Sum";#N/A,#N/A,FALSE,"P&amp;L";#N/A,#N/A,FALSE,"HL";#N/A,#N/A,FALSE,"Bal";#N/A,#N/A,FALSE,"CCcm";#N/A,#N/A,FALSE,"ProdCM";#N/A,#N/A,FALSE,"Cap"}</definedName>
    <definedName name="wrn.kriall." localSheetId="1" hidden="1">{"kricash",#N/A,FALSE,"INC";"kriinc",#N/A,FALSE,"INC";"kripapers",#N/A,FALSE,"INC";"krimiami",#N/A,FALSE,"INC";"krimiami1",#N/A,FALSE,"INC";"kriother",#N/A,FALSE,"INC";"kripaper",#N/A,FALSE,"INC"}</definedName>
    <definedName name="wrn.kriall." hidden="1">{"kricash",#N/A,FALSE,"INC";"kriinc",#N/A,FALSE,"INC";"kripapers",#N/A,FALSE,"INC";"krimiami",#N/A,FALSE,"INC";"krimiami1",#N/A,FALSE,"INC";"kriother",#N/A,FALSE,"INC";"kripaper",#N/A,FALSE,"INC"}</definedName>
    <definedName name="wrn.LS._.Sales." localSheetId="1" hidden="1">{#N/A,#N/A,FALSE,"Cov";#N/A,#N/A,FALSE,"Sum";#N/A,#N/A,FALSE,"P&amp;L";#N/A,#N/A,FALSE,"HL";#N/A,#N/A,FALSE,"Bal";#N/A,#N/A,FALSE,"CCcm";#N/A,#N/A,FALSE,"HC";#N/A,#N/A,FALSE,"Cap";#N/A,#N/A,FALSE,"P&amp;L (2)";#N/A,#N/A,FALSE,"P&amp;L (3)"}</definedName>
    <definedName name="wrn.LS._.Sales." hidden="1">{#N/A,#N/A,FALSE,"Cov";#N/A,#N/A,FALSE,"Sum";#N/A,#N/A,FALSE,"P&amp;L";#N/A,#N/A,FALSE,"HL";#N/A,#N/A,FALSE,"Bal";#N/A,#N/A,FALSE,"CCcm";#N/A,#N/A,FALSE,"HC";#N/A,#N/A,FALSE,"Cap";#N/A,#N/A,FALSE,"P&amp;L (2)";#N/A,#N/A,FALSE,"P&amp;L (3)"}</definedName>
    <definedName name="wrn.Managers." localSheetId="1" hidden="1">{#N/A,#N/A,FALSE,"sum";#N/A,#N/A,FALSE,"assumptions";#N/A,#N/A,FALSE,"travelpl";#N/A,#N/A,FALSE,"travelfc";#N/A,#N/A,FALSE,"sc1"}</definedName>
    <definedName name="wrn.Managers." hidden="1">{#N/A,#N/A,FALSE,"sum";#N/A,#N/A,FALSE,"assumptions";#N/A,#N/A,FALSE,"travelpl";#N/A,#N/A,FALSE,"travelfc";#N/A,#N/A,FALSE,"sc1"}</definedName>
    <definedName name="wrn.Master_Income." localSheetId="1" hidden="1">{"Annual_Income",#N/A,FALSE,"Master Model";"Quarterly_Income",#N/A,FALSE,"Master Model"}</definedName>
    <definedName name="wrn.Master_Income." hidden="1">{"Annual_Income",#N/A,FALSE,"Master Model";"Quarterly_Income",#N/A,FALSE,"Master Model"}</definedName>
    <definedName name="wrn.mhpall." localSheetId="1" hidden="1">{"mhpcash",#N/A,FALSE,"MHPNEWX";"mhpinc",#N/A,FALSE,"MHPNEWX";"mhptax",#N/A,FALSE,"MHPNEWX";"mhpbroad",#N/A,FALSE,"MHPNEWX";"mhpeduc",#N/A,FALSE,"MHPNEWX";"mhpfin",#N/A,FALSE,"MHPNEWX";"mhpinfo",#N/A,FALSE,"MHPNEWX"}</definedName>
    <definedName name="wrn.mhpall." hidden="1">{"mhpcash",#N/A,FALSE,"MHPNEWX";"mhpinc",#N/A,FALSE,"MHPNEWX";"mhptax",#N/A,FALSE,"MHPNEWX";"mhpbroad",#N/A,FALSE,"MHPNEWX";"mhpeduc",#N/A,FALSE,"MHPNEWX";"mhpfin",#N/A,FALSE,"MHPNEWX";"mhpinfo",#N/A,FALSE,"MHPNEWX"}</definedName>
    <definedName name="wrn.mniall." localSheetId="1" hidden="1">{"mnifirst",#N/A,FALSE,"MCQTRS";"mnisecond",#N/A,FALSE,"MCQTRS";"mnithird",#N/A,FALSE,"MCQTRS";"mnifourth",#N/A,FALSE,"MCQTRS";"mnifull",#N/A,FALSE,"MCQTRS"}</definedName>
    <definedName name="wrn.mniall." hidden="1">{"mnifirst",#N/A,FALSE,"MCQTRS";"mnisecond",#N/A,FALSE,"MCQTRS";"mnithird",#N/A,FALSE,"MCQTRS";"mnifourth",#N/A,FALSE,"MCQTRS";"mnifull",#N/A,FALSE,"MCQTRS"}</definedName>
    <definedName name="wrn.mniannual." localSheetId="1" hidden="1">{"mnicash",#N/A,FALSE,"MCINC2";"mniinc",#N/A,FALSE,"MCINC2";"mniperchng",#N/A,FALSE,"MCINC2";"mnipprinc",#N/A,FALSE,"MCINC2";"mnianch",#N/A,FALSE,"MCINC2";"mnianctri",#N/A,FALSE,"MCINC2";"mnimodtac",#N/A,FALSE,"MCINC2";"mnisac",#N/A,FALSE,"MCINC2";"rock",#N/A,FALSE,"MCINC2";"tri",#N/A,FALSE,"MCINC2";"mnifresno",#N/A,FALSE,"MCINC2"}</definedName>
    <definedName name="wrn.mniannual." hidden="1">{"mnicash",#N/A,FALSE,"MCINC2";"mniinc",#N/A,FALSE,"MCINC2";"mniperchng",#N/A,FALSE,"MCINC2";"mnipprinc",#N/A,FALSE,"MCINC2";"mnianch",#N/A,FALSE,"MCINC2";"mnianctri",#N/A,FALSE,"MCINC2";"mnimodtac",#N/A,FALSE,"MCINC2";"mnisac",#N/A,FALSE,"MCINC2";"rock",#N/A,FALSE,"MCINC2";"tri",#N/A,FALSE,"MCINC2";"mnifresno",#N/A,FALSE,"MCINC2"}</definedName>
    <definedName name="wrn.Model." localSheetId="1" hidden="1">{#N/A,#N/A,FALSE,"Cover";#N/A,#N/A,FALSE,"LUMI";#N/A,#N/A,FALSE,"COMD";#N/A,#N/A,FALSE,"Valuation";#N/A,#N/A,FALSE,"Assumptions";#N/A,#N/A,FALSE,"Pooling";#N/A,#N/A,FALSE,"BalanceSheet"}</definedName>
    <definedName name="wrn.Model." hidden="1">{#N/A,#N/A,FALSE,"Cover";#N/A,#N/A,FALSE,"LUMI";#N/A,#N/A,FALSE,"COMD";#N/A,#N/A,FALSE,"Valuation";#N/A,#N/A,FALSE,"Assumptions";#N/A,#N/A,FALSE,"Pooling";#N/A,#N/A,FALSE,"BalanceSheet"}</definedName>
    <definedName name="wrn.Modelprint." localSheetId="1"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s." localSheetId="1" hidden="1">{"cable_one",#N/A,FALSE,"cable 96-02";"cable_two",#N/A,FALSE,"cable 96-02";"Newrev_one",#N/A,FALSE,"New rev 97 - 02";"Newrev_two",#N/A,FALSE,"New rev 97 - 02"}</definedName>
    <definedName name="wrn.Models." hidden="1">{"cable_one",#N/A,FALSE,"cable 96-02";"cable_two",#N/A,FALSE,"cable 96-02";"Newrev_one",#N/A,FALSE,"New rev 97 - 02";"Newrev_two",#N/A,FALSE,"New rev 97 - 02"}</definedName>
    <definedName name="wrn.Most._.Likely._.Scenarios." localSheetId="1" hidden="1">{#N/A,"Mine Allocated, Keep AC",FALSE,"Stream INPUTS";#N/A,"All Preferred, Sell AC",FALSE,"Stream INPUTS";#N/A,"Step Up, Sell AC",FALSE,"Stream INPUTS";#N/A,"All Preferred, BRONCO buys AC",FALSE,"Stream INPUTS"}</definedName>
    <definedName name="wrn.Most._.Likely._.Scenarios." hidden="1">{#N/A,"Mine Allocated, Keep AC",FALSE,"Stream INPUTS";#N/A,"All Preferred, Sell AC",FALSE,"Stream INPUTS";#N/A,"Step Up, Sell AC",FALSE,"Stream INPUTS";#N/A,"All Preferred, BRONCO buys AC",FALSE,"Stream INPUTS"}</definedName>
    <definedName name="wrn.mw." localSheetId="1" hidden="1">{#N/A,#N/A,FALSE,"Cov";#N/A,#N/A,FALSE,"Sum";#N/A,#N/A,FALSE,"P&amp;L";#N/A,#N/A,FALSE,"Bal";#N/A,#N/A,FALSE,"CCcm";#N/A,#N/A,FALSE,"Cap";#N/A,#N/A,FALSE,"ProdCM";#N/A,#N/A,FALSE,"P&amp;L "}</definedName>
    <definedName name="wrn.mw." hidden="1">{#N/A,#N/A,FALSE,"Cov";#N/A,#N/A,FALSE,"Sum";#N/A,#N/A,FALSE,"P&amp;L";#N/A,#N/A,FALSE,"Bal";#N/A,#N/A,FALSE,"CCcm";#N/A,#N/A,FALSE,"Cap";#N/A,#N/A,FALSE,"ProdCM";#N/A,#N/A,FALSE,"P&amp;L "}</definedName>
    <definedName name="wrn.mwflash." localSheetId="1" hidden="1">{#N/A,#N/A,FALSE,"NEW YTD Flash (2)";#N/A,#N/A,FALSE,"New Flash (2)";#N/A,#N/A,FALSE,"New Flash (fiscal";#N/A,#N/A,FALSE,"PSMW";#N/A,#N/A,FALSE,"PSMW (fiscal)";#N/A,#N/A,FALSE,"PSMW (fiscal)"}</definedName>
    <definedName name="wrn.mwflash." hidden="1">{#N/A,#N/A,FALSE,"NEW YTD Flash (2)";#N/A,#N/A,FALSE,"New Flash (2)";#N/A,#N/A,FALSE,"New Flash (fiscal";#N/A,#N/A,FALSE,"PSMW";#N/A,#N/A,FALSE,"PSMW (fiscal)";#N/A,#N/A,FALSE,"PSMW (fiscal)"}</definedName>
    <definedName name="wrn.NAP." localSheetId="1" hidden="1">{#N/A,#N/A,FALSE,"napexprain";#N/A,#N/A,FALSE,"naprain";#N/A,#N/A,FALSE,"napexpfl";#N/A,#N/A,FALSE,"napfl"}</definedName>
    <definedName name="wrn.NAP." hidden="1">{#N/A,#N/A,FALSE,"napexprain";#N/A,#N/A,FALSE,"naprain";#N/A,#N/A,FALSE,"napexpfl";#N/A,#N/A,FALSE,"napfl"}</definedName>
    <definedName name="wrn.Nicholas._.Report." localSheetId="1" hidden="1">{#N/A,#N/A,FALSE,"Pre-Release";#N/A,#N/A,FALSE,"Greenlight"}</definedName>
    <definedName name="wrn.Nicholas._.Report." hidden="1">{#N/A,#N/A,FALSE,"Pre-Release";#N/A,#N/A,FALSE,"Greenlight"}</definedName>
    <definedName name="wrn.NW." localSheetId="1"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ytaann." localSheetId="1" hidden="1">{"nytacash",#N/A,FALSE,"GLOBEINC";"nytainc",#N/A,FALSE,"GLOBEINC";"nytanyt",#N/A,FALSE,"GLOBEINC";"nytareg",#N/A,FALSE,"GLOBEINC";"nytaglobe",#N/A,FALSE,"GLOBEINC";"nytapprttl",#N/A,FALSE,"GLOBEINC"}</definedName>
    <definedName name="wrn.nytaann." hidden="1">{"nytacash",#N/A,FALSE,"GLOBEINC";"nytainc",#N/A,FALSE,"GLOBEINC";"nytanyt",#N/A,FALSE,"GLOBEINC";"nytareg",#N/A,FALSE,"GLOBEINC";"nytaglobe",#N/A,FALSE,"GLOBEINC";"nytapprttl",#N/A,FALSE,"GLOBEINC"}</definedName>
    <definedName name="wrn.one." localSheetId="1" hidden="1">{"page1",#N/A,FALSE,"A";"page2",#N/A,FALSE,"A"}</definedName>
    <definedName name="wrn.one." hidden="1">{"page1",#N/A,FALSE,"A";"page2",#N/A,FALSE,"A"}</definedName>
    <definedName name="wrn.ONIS._.Model." localSheetId="1" hidden="1">{#N/A,#N/A,FALSE,"IS";#N/A,#N/A,FALSE,"One pager";#N/A,#N/A,FALSE,"Revenue Detail"}</definedName>
    <definedName name="wrn.ONIS._.Model." hidden="1">{#N/A,#N/A,FALSE,"IS";#N/A,#N/A,FALSE,"One pager";#N/A,#N/A,FALSE,"Revenue Detail"}</definedName>
    <definedName name="wrn.PLAN." localSheetId="1" hidden="1">{"AZO Inter BS",#N/A,FALSE,"Sheet1";"AZO Mexico BS",#N/A,FALSE,"Sheet1";"AZO PR BS",#N/A,FALSE,"Sheet1"}</definedName>
    <definedName name="wrn.PLAN." hidden="1">{"AZO Inter BS",#N/A,FALSE,"Sheet1";"AZO Mexico BS",#N/A,FALSE,"Sheet1";"AZO PR BS",#N/A,FALSE,"Sheet1"}</definedName>
    <definedName name="wrn.Presentation._.Version._.but._.No._.WC._.Slide." localSheetId="1"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_.Version._.but._.No._.WC._.Slide."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int." localSheetId="1" hidden="1">{"vi1",#N/A,FALSE,"Financial Statements";"vi2",#N/A,FALSE,"Financial Statements";#N/A,#N/A,FALSE,"DCF"}</definedName>
    <definedName name="wrn.Print." hidden="1">{"vi1",#N/A,FALSE,"Financial Statements";"vi2",#N/A,FALSE,"Financial Statements";#N/A,#N/A,FALSE,"DCF"}</definedName>
    <definedName name="wrn.Print._.24." localSheetId="1" hidden="1">{#N/A,#N/A,FALSE,"Index";"Stmts_Qtrs",#N/A,FALSE,"Summary";"Stmts_24 mo",#N/A,FALSE,"Summary";"Summary_24",#N/A,FALSE,"Revenue";"Month_24",#N/A,FALSE,"Engineering";"Month_24",#N/A,FALSE,"Marketing";"Month_24",#N/A,FALSE,"G &amp; A";"Month_24",#N/A,FALSE,"Manufacturing"}</definedName>
    <definedName name="wrn.Print._.24." hidden="1">{#N/A,#N/A,FALSE,"Index";"Stmts_Qtrs",#N/A,FALSE,"Summary";"Stmts_24 mo",#N/A,FALSE,"Summary";"Summary_24",#N/A,FALSE,"Revenue";"Month_24",#N/A,FALSE,"Engineering";"Month_24",#N/A,FALSE,"Marketing";"Month_24",#N/A,FALSE,"G &amp; A";"Month_24",#N/A,FALSE,"Manufacturing"}</definedName>
    <definedName name="wrn.Print._.All._.Output." localSheetId="1"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Output."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All." localSheetId="1" hidden="1">{"Dom_qty",#N/A,FALSE,"Domestic";"Dom_sell",#N/A,FALSE,"Domestic";"Dom_misc",#N/A,FALSE,"Domestic";"Exp_qty",#N/A,FALSE,"Export";"Exp_sell",#N/A,FALSE,"Export";"Exp_misc",#N/A,FALSE,"Export";"ExpCompSet",#N/A,FALSE,"Export Comp. Sets"}</definedName>
    <definedName name="wrn.PrintAll." hidden="1">{"Dom_qty",#N/A,FALSE,"Domestic";"Dom_sell",#N/A,FALSE,"Domestic";"Dom_misc",#N/A,FALSE,"Domestic";"Exp_qty",#N/A,FALSE,"Export";"Exp_sell",#N/A,FALSE,"Export";"Exp_misc",#N/A,FALSE,"Export";"ExpCompSet",#N/A,FALSE,"Export Comp. Sets"}</definedName>
    <definedName name="wrn.Printout." localSheetId="1" hidden="1">{"page1",#N/A,FALSE,"Casual RLE";"page2",#N/A,FALSE,"Casual RLE"}</definedName>
    <definedName name="wrn.Printout." hidden="1">{"page1",#N/A,FALSE,"Casual RLE";"page2",#N/A,FALSE,"Casual RLE"}</definedName>
    <definedName name="wrn.printqtr." localSheetId="1" hidden="1">{"nytasecond",#N/A,FALSE,"NYTQTRS";"nytafirst",#N/A,FALSE,"NYTQTRS";"nytathird",#N/A,FALSE,"NYTQTRS";"nytafourth",#N/A,FALSE,"NYTQTRS";"nytafull",#N/A,FALSE,"NYTQTRS"}</definedName>
    <definedName name="wrn.printqtr." hidden="1">{"nytasecond",#N/A,FALSE,"NYTQTRS";"nytafirst",#N/A,FALSE,"NYTQTRS";"nytathird",#N/A,FALSE,"NYTQTRS";"nytafourth",#N/A,FALSE,"NYTQTRS";"nytafull",#N/A,FALSE,"NYTQTRS"}</definedName>
    <definedName name="wrn.Programming." localSheetId="1" hidden="1">{#N/A,#N/A,FALSE,"progsum";#N/A,#N/A,FALSE,"progothrev";#N/A,#N/A,FALSE,"production";#N/A,#N/A,FALSE,"rights"}</definedName>
    <definedName name="wrn.Programming." hidden="1">{#N/A,#N/A,FALSE,"progsum";#N/A,#N/A,FALSE,"progothrev";#N/A,#N/A,FALSE,"production";#N/A,#N/A,FALSE,"rights"}</definedName>
    <definedName name="wrn.pswest." localSheetId="1" hidden="1">{#N/A,#N/A,FALSE,"Cov";#N/A,#N/A,FALSE,"Sum";#N/A,#N/A,FALSE,"P&amp;L";#N/A,#N/A,FALSE,"HL";#N/A,#N/A,FALSE,"Bal";#N/A,#N/A,FALSE,"CCcm";#N/A,#N/A,FALSE,"HC";#N/A,#N/A,FALSE,"Cap";#N/A,#N/A,FALSE,"ProdCM";#N/A,#N/A,FALSE,"PSWEST-MONTH";#N/A,#N/A,FALSE,"PSWEST-YTD"}</definedName>
    <definedName name="wrn.pswest." hidden="1">{#N/A,#N/A,FALSE,"Cov";#N/A,#N/A,FALSE,"Sum";#N/A,#N/A,FALSE,"P&amp;L";#N/A,#N/A,FALSE,"HL";#N/A,#N/A,FALSE,"Bal";#N/A,#N/A,FALSE,"CCcm";#N/A,#N/A,FALSE,"HC";#N/A,#N/A,FALSE,"Cap";#N/A,#N/A,FALSE,"ProdCM";#N/A,#N/A,FALSE,"PSWEST-MONTH";#N/A,#N/A,FALSE,"PSWEST-YTD"}</definedName>
    <definedName name="wrn.qtr." localSheetId="1" hidden="1">{"byqtr",#N/A,FALSE,"Worksheet"}</definedName>
    <definedName name="wrn.qtr." hidden="1">{"byqtr",#N/A,FALSE,"Worksheet"}</definedName>
    <definedName name="wrn.rep_page." localSheetId="1"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ort." localSheetId="1" hidden="1">{#N/A,#N/A,FALSE,"Domestic";#N/A,#N/A,FALSE,"Elimins";#N/A,#N/A,FALSE,"PSNW";#N/A,#N/A,FALSE,"PTN-CVN-TCIPS";#N/A,#N/A,FALSE,"Pressbox";#N/A,#N/A,FALSE,"SCW";#N/A,#N/A,FALSE,"PSMA";#N/A,#N/A,FALSE,"PSAZ";#N/A,#N/A,FALSE,"SS";#N/A,#N/A,FALSE,"PSSD";#N/A,#N/A,FALSE,"PSW";#N/A,#N/A,FALSE,"PSMW";#N/A,#N/A,FALSE,"ARC Corp &amp; Hldg";#N/A,#N/A,FALSE,"Satellite";#N/A,#N/A,FALSE,"SportsCom";#N/A,#N/A,FALSE,"PSSW";#N/A,#N/A,FALSE,"Rocky Mtn";#N/A,#N/A,FALSE,"Programming";#N/A,#N/A,FALSE,"Liberty Sales";#N/A,#N/A,FALSE,"LSI Corp";#N/A,#N/A,FALSE,"Intermtn West";#N/A,#N/A,FALSE,"Facilities";#N/A,#N/A,FALSE,"G7";#N/A,#N/A,FALSE,"Event Group";#N/A,#N/A,FALSE,"Showcase";#N/A,#N/A,FALSE,"PAC 10 Prop"}</definedName>
    <definedName name="wrn.report." hidden="1">{#N/A,#N/A,FALSE,"Domestic";#N/A,#N/A,FALSE,"Elimins";#N/A,#N/A,FALSE,"PSNW";#N/A,#N/A,FALSE,"PTN-CVN-TCIPS";#N/A,#N/A,FALSE,"Pressbox";#N/A,#N/A,FALSE,"SCW";#N/A,#N/A,FALSE,"PSMA";#N/A,#N/A,FALSE,"PSAZ";#N/A,#N/A,FALSE,"SS";#N/A,#N/A,FALSE,"PSSD";#N/A,#N/A,FALSE,"PSW";#N/A,#N/A,FALSE,"PSMW";#N/A,#N/A,FALSE,"ARC Corp &amp; Hldg";#N/A,#N/A,FALSE,"Satellite";#N/A,#N/A,FALSE,"SportsCom";#N/A,#N/A,FALSE,"PSSW";#N/A,#N/A,FALSE,"Rocky Mtn";#N/A,#N/A,FALSE,"Programming";#N/A,#N/A,FALSE,"Liberty Sales";#N/A,#N/A,FALSE,"LSI Corp";#N/A,#N/A,FALSE,"Intermtn West";#N/A,#N/A,FALSE,"Facilities";#N/A,#N/A,FALSE,"G7";#N/A,#N/A,FALSE,"Event Group";#N/A,#N/A,FALSE,"Showcase";#N/A,#N/A,FALSE,"PAC 10 Prop"}</definedName>
    <definedName name="wrn.Report_Page." localSheetId="1"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Report1." localSheetId="1" hidden="1">{#N/A,#N/A,TRUE,"TOC";#N/A,#N/A,TRUE,"Assum";#N/A,#N/A,TRUE,"Op-BS";#N/A,#N/A,TRUE,"IS";#N/A,#N/A,TRUE,"BSCF";#N/A,#N/A,TRUE,"Ratios";#N/A,#N/A,TRUE,"Sens";#N/A,#N/A,TRUE,"Holmes_IS";#N/A,#N/A,TRUE,"Holmes_BSCF";#N/A,#N/A,TRUE,"Holmes_Rat";#N/A,#N/A,TRUE,"Hound_IS";#N/A,#N/A,TRUE,"Hound_BSCF";#N/A,#N/A,TRUE,"Hound_Rat";#N/A,#N/A,TRUE,"Hound_DCF1"}</definedName>
    <definedName name="wrn.Report1." hidden="1">{#N/A,#N/A,TRUE,"TOC";#N/A,#N/A,TRUE,"Assum";#N/A,#N/A,TRUE,"Op-BS";#N/A,#N/A,TRUE,"IS";#N/A,#N/A,TRUE,"BSCF";#N/A,#N/A,TRUE,"Ratios";#N/A,#N/A,TRUE,"Sens";#N/A,#N/A,TRUE,"Holmes_IS";#N/A,#N/A,TRUE,"Holmes_BSCF";#N/A,#N/A,TRUE,"Holmes_Rat";#N/A,#N/A,TRUE,"Hound_IS";#N/A,#N/A,TRUE,"Hound_BSCF";#N/A,#N/A,TRUE,"Hound_Rat";#N/A,#N/A,TRUE,"Hound_DCF1"}</definedName>
    <definedName name="wrn.rm." localSheetId="1" hidden="1">{#N/A,#N/A,FALSE,"Cov";#N/A,#N/A,FALSE,"Sum";#N/A,#N/A,FALSE,"P&amp;L";#N/A,#N/A,FALSE,"HL";#N/A,#N/A,FALSE,"Bal";#N/A,#N/A,FALSE,"CCcm";#N/A,#N/A,FALSE,"HC";#N/A,#N/A,FALSE,"Cap";#N/A,#N/A,FALSE,"ProdCM"}</definedName>
    <definedName name="wrn.rm." hidden="1">{#N/A,#N/A,FALSE,"Cov";#N/A,#N/A,FALSE,"Sum";#N/A,#N/A,FALSE,"P&amp;L";#N/A,#N/A,FALSE,"HL";#N/A,#N/A,FALSE,"Bal";#N/A,#N/A,FALSE,"CCcm";#N/A,#N/A,FALSE,"HC";#N/A,#N/A,FALSE,"Cap";#N/A,#N/A,FALSE,"ProdCM"}</definedName>
    <definedName name="wrn.Segments." localSheetId="1" hidden="1">{"view1",#N/A,FALSE,"Consolidated";"view2",#N/A,FALSE,"Consolidated (sum)";"view1",#N/A,FALSE,"Gen Sys";"view1",#N/A,FALSE,"Semicon";"view1",#N/A,FALSE,"Mess|Med";"view1",#N/A,FALSE,"Land Mob";"view1",#N/A,FALSE,"Other Prod";"view1",#N/A,FALSE,"Adj|Elim"}</definedName>
    <definedName name="wrn.Segments." hidden="1">{"view1",#N/A,FALSE,"Consolidated";"view2",#N/A,FALSE,"Consolidated (sum)";"view1",#N/A,FALSE,"Gen Sys";"view1",#N/A,FALSE,"Semicon";"view1",#N/A,FALSE,"Mess|Med";"view1",#N/A,FALSE,"Land Mob";"view1",#N/A,FALSE,"Other Prod";"view1",#N/A,FALSE,"Adj|Elim"}</definedName>
    <definedName name="wrn.Sell._.AC._.Scenarios." localSheetId="1" hidden="1">{#N/A,"Mine Allocated, Sell AC",FALSE,"INPUTS";#N/A,"All Preferred, Sell AC",FALSE,"INPUTS";#N/A,"Step Up, Sell AC",FALSE,"INPUTS"}</definedName>
    <definedName name="wrn.Sell._.AC._.Scenarios." hidden="1">{#N/A,"Mine Allocated, Sell AC",FALSE,"INPUTS";#N/A,"All Preferred, Sell AC",FALSE,"INPUTS";#N/A,"Step Up, Sell AC",FALSE,"INPUTS"}</definedName>
    <definedName name="wrn.Sensitivity._.Analysis." localSheetId="1" hidden="1">{#N/A,#N/A,FALSE,"Fully Finance $65";#N/A,#N/A,FALSE,"Indian in the Cupboard $65";#N/A,#N/A,FALSE,"Fully Finance $70";#N/A,#N/A,FALSE,"Indian in the Cupboard $70";#N/A,#N/A,FALSE,"Summary"}</definedName>
    <definedName name="wrn.Sensitivity._.Analysis." hidden="1">{#N/A,#N/A,FALSE,"Fully Finance $65";#N/A,#N/A,FALSE,"Indian in the Cupboard $65";#N/A,#N/A,FALSE,"Fully Finance $70";#N/A,#N/A,FALSE,"Indian in the Cupboard $70";#N/A,#N/A,FALSE,"Summary"}</definedName>
    <definedName name="wrn.Service._.Headcount." localSheetId="1" hidden="1">{#N/A,#N/A,FALSE,"south";#N/A,#N/A,FALSE,"pacific";#N/A,#N/A,FALSE,"south east";#N/A,#N/A,FALSE,"mid-atlantic";#N/A,#N/A,FALSE,"east";#N/A,#N/A,FALSE,"midwest";#N/A,#N/A,FALSE,"northeast";#N/A,#N/A,FALSE,"total";#N/A,#N/A,FALSE,"central";#N/A,#N/A,FALSE,"West";#N/A,#N/A,FALSE,"Summary"}</definedName>
    <definedName name="wrn.Service._.Headcount." hidden="1">{#N/A,#N/A,FALSE,"south";#N/A,#N/A,FALSE,"pacific";#N/A,#N/A,FALSE,"south east";#N/A,#N/A,FALSE,"mid-atlantic";#N/A,#N/A,FALSE,"east";#N/A,#N/A,FALSE,"midwest";#N/A,#N/A,FALSE,"northeast";#N/A,#N/A,FALSE,"total";#N/A,#N/A,FALSE,"central";#N/A,#N/A,FALSE,"West";#N/A,#N/A,FALSE,"Summary"}</definedName>
    <definedName name="wrn.Sherry._.Adams." localSheetId="1" hidden="1">{#N/A,#N/A,FALSE,"P&amp;L";#N/A,#N/A,FALSE,"AdRev";#N/A,#N/A,FALSE,"AvgRev"}</definedName>
    <definedName name="wrn.Sherry._.Adams." hidden="1">{#N/A,#N/A,FALSE,"P&amp;L";#N/A,#N/A,FALSE,"AdRev";#N/A,#N/A,FALSE,"AvgRev"}</definedName>
    <definedName name="wrn.Sportscom." localSheetId="1" hidden="1">{#N/A,#N/A,FALSE,"Cov";#N/A,#N/A,FALSE,"Sum";#N/A,#N/A,FALSE,"P&amp;L";#N/A,#N/A,FALSE,"HL";#N/A,#N/A,FALSE,"Bal";#N/A,#N/A,FALSE,"CCcm";#N/A,#N/A,FALSE,"HC";#N/A,#N/A,FALSE,"Cap";#N/A,#N/A,FALSE,"P&amp;L CM";#N/A,#N/A,FALSE,"P&amp;L YTD"}</definedName>
    <definedName name="wrn.Sportscom." hidden="1">{#N/A,#N/A,FALSE,"Cov";#N/A,#N/A,FALSE,"Sum";#N/A,#N/A,FALSE,"P&amp;L";#N/A,#N/A,FALSE,"HL";#N/A,#N/A,FALSE,"Bal";#N/A,#N/A,FALSE,"CCcm";#N/A,#N/A,FALSE,"HC";#N/A,#N/A,FALSE,"Cap";#N/A,#N/A,FALSE,"P&amp;L CM";#N/A,#N/A,FALSE,"P&amp;L YTD"}</definedName>
    <definedName name="wrn.Sportscom._.West." localSheetId="1" hidden="1">{#N/A,#N/A,FALSE,"Cov";#N/A,#N/A,FALSE,"Sum";#N/A,#N/A,FALSE,"P&amp;L";#N/A,#N/A,FALSE,"HL";#N/A,#N/A,FALSE,"Bal";#N/A,#N/A,FALSE,"CCcm";#N/A,#N/A,FALSE,"HC";#N/A,#N/A,FALSE,"Cap";#N/A,#N/A,FALSE,"SCWEST-MONTH";#N/A,#N/A,FALSE,"SCWEST-YTD"}</definedName>
    <definedName name="wrn.Sportscom._.West." hidden="1">{#N/A,#N/A,FALSE,"Cov";#N/A,#N/A,FALSE,"Sum";#N/A,#N/A,FALSE,"P&amp;L";#N/A,#N/A,FALSE,"HL";#N/A,#N/A,FALSE,"Bal";#N/A,#N/A,FALSE,"CCcm";#N/A,#N/A,FALSE,"HC";#N/A,#N/A,FALSE,"Cap";#N/A,#N/A,FALSE,"SCWEST-MONTH";#N/A,#N/A,FALSE,"SCWEST-YTD"}</definedName>
    <definedName name="wrn.sspall." localSheetId="1" hidden="1">{"sspcash",#N/A,FALSE,"EWSINCX";"sspinc",#N/A,FALSE,"EWSINCX";"ssptax",#N/A,FALSE,"EWSINCX";"ssppub",#N/A,FALSE,"EWSINCX";"sspperchgetc",#N/A,FALSE,"EWSINCX";"sspevan",#N/A,FALSE,"EWSINCX";"sspbroad",#N/A,FALSE,"EWSINCX";"sspbroadcont",#N/A,FALSE,"EWSINCX";"sspcable",#N/A,FALSE,"EWSINCX"}</definedName>
    <definedName name="wrn.sspall." hidden="1">{"sspcash",#N/A,FALSE,"EWSINCX";"sspinc",#N/A,FALSE,"EWSINCX";"ssptax",#N/A,FALSE,"EWSINCX";"ssppub",#N/A,FALSE,"EWSINCX";"sspperchgetc",#N/A,FALSE,"EWSINCX";"sspevan",#N/A,FALSE,"EWSINCX";"sspbroad",#N/A,FALSE,"EWSINCX";"sspbroadcont",#N/A,FALSE,"EWSINCX";"sspcable",#N/A,FALSE,"EWSINCX"}</definedName>
    <definedName name="wrn.sum._.ops." localSheetId="1" hidden="1">{"schedule",#N/A,FALSE,"Sum Op's";"input area",#N/A,FALSE,"Sum Op's"}</definedName>
    <definedName name="wrn.sum._.ops." hidden="1">{"schedule",#N/A,FALSE,"Sum Op's";"input area",#N/A,FALSE,"Sum Op's"}</definedName>
    <definedName name="wrn.Summary." localSheetId="1" hidden="1">{"Summary",#N/A,FALSE,"Model"}</definedName>
    <definedName name="wrn.Summary." hidden="1">{"Summary",#N/A,FALSE,"Model"}</definedName>
    <definedName name="wrn.Summary._.99." localSheetId="1"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EXPLAN." localSheetId="1" hidden="1">{#N/A,#N/A,FALSE,"COVER";#N/A,#N/A,FALSE,"RSN";#N/A,#N/A,FALSE,"Other";#N/A,#N/A,FALSE,"National"}</definedName>
    <definedName name="wrn.SUMMEXPLAN." hidden="1">{#N/A,#N/A,FALSE,"COVER";#N/A,#N/A,FALSE,"RSN";#N/A,#N/A,FALSE,"Other";#N/A,#N/A,FALSE,"National"}</definedName>
    <definedName name="wrn.SUN." localSheetId="1" hidden="1">{#N/A,#N/A,FALSE,"Cov";#N/A,#N/A,FALSE,"TC";#N/A,#N/A,FALSE,"Sum";#N/A,#N/A,FALSE,"P&amp;L";#N/A,#N/A,FALSE,"HL ";#N/A,#N/A,FALSE,"%P&amp;L";#N/A,#N/A,FALSE,"Bal";#N/A,#N/A,FALSE,"CCcm";#N/A,#N/A,FALSE,"Sub";#N/A,#N/A,FALSE,"AdRev";#N/A,#N/A,FALSE,"AvgRev";#N/A,#N/A,FALSE,"AvgProd";#N/A,#N/A,FALSE,"HC";#N/A,#N/A,FALSE,"AR";#N/A,#N/A,FALSE,"Cap";#N/A,#N/A,FALSE,"ProdCM";#N/A,#N/A,FALSE,"P&amp;Lfy";#N/A,#N/A,FALSE,"CCfy"}</definedName>
    <definedName name="wrn.SUN." hidden="1">{#N/A,#N/A,FALSE,"Cov";#N/A,#N/A,FALSE,"TC";#N/A,#N/A,FALSE,"Sum";#N/A,#N/A,FALSE,"P&amp;L";#N/A,#N/A,FALSE,"HL ";#N/A,#N/A,FALSE,"%P&amp;L";#N/A,#N/A,FALSE,"Bal";#N/A,#N/A,FALSE,"CCcm";#N/A,#N/A,FALSE,"Sub";#N/A,#N/A,FALSE,"AdRev";#N/A,#N/A,FALSE,"AvgRev";#N/A,#N/A,FALSE,"AvgProd";#N/A,#N/A,FALSE,"HC";#N/A,#N/A,FALSE,"AR";#N/A,#N/A,FALSE,"Cap";#N/A,#N/A,FALSE,"ProdCM";#N/A,#N/A,FALSE,"P&amp;Lfy";#N/A,#N/A,FALSE,"CCfy"}</definedName>
    <definedName name="wrn.Tables." localSheetId="1" hidden="1">{"view1",#N/A,FALSE,"Tables";"view2",#N/A,FALSE,"Tables";"view3",#N/A,FALSE,"Tables"}</definedName>
    <definedName name="wrn.Tables." hidden="1">{"view1",#N/A,FALSE,"Tables";"view2",#N/A,FALSE,"Tables";"view3",#N/A,FALSE,"Tables"}</definedName>
    <definedName name="wrn.TMCALL." localSheetId="1" hidden="1">{"tmccash",#N/A,FALSE,"INCX";"tmcinc",#N/A,FALSE,"INCX";"tmcpretx",#N/A,FALSE,"INCX";"tmcadrev",#N/A,FALSE,"INCX";"tmcbooks",#N/A,FALSE,"INCX"}</definedName>
    <definedName name="wrn.TMCALL." hidden="1">{"tmccash",#N/A,FALSE,"INCX";"tmcinc",#N/A,FALSE,"INCX";"tmcpretx",#N/A,FALSE,"INCX";"tmcadrev",#N/A,FALSE,"INCX";"tmcbooks",#N/A,FALSE,"INCX"}</definedName>
    <definedName name="wrn.TP." localSheetId="1" hidden="1">{"Page 1",#N/A,TRUE,"Calculations";"Page 2",#N/A,TRUE,"Calculations";"Page 3",#N/A,TRUE,"Calculations";"Page 4",#N/A,TRUE,"Calculations";"Page 6",#N/A,TRUE,"Calculations";"Page 7",#N/A,TRUE,"Calculations";"Page 8",#N/A,TRUE,"Calculations";"Page 9",#N/A,TRUE,"Calculations";"Page 10",#N/A,TRUE,"Calculations";"Page 11",#N/A,TRUE,"Calculations";"Page 12",#N/A,TRUE,"Calculations";"Page 13",#N/A,TRUE,"Calculations";"Page 14",#N/A,TRUE,"Calculations"}</definedName>
    <definedName name="wrn.TP." hidden="1">{"Page 1",#N/A,TRUE,"Calculations";"Page 2",#N/A,TRUE,"Calculations";"Page 3",#N/A,TRUE,"Calculations";"Page 4",#N/A,TRUE,"Calculations";"Page 6",#N/A,TRUE,"Calculations";"Page 7",#N/A,TRUE,"Calculations";"Page 8",#N/A,TRUE,"Calculations";"Page 9",#N/A,TRUE,"Calculations";"Page 10",#N/A,TRUE,"Calculations";"Page 11",#N/A,TRUE,"Calculations";"Page 12",#N/A,TRUE,"Calculations";"Page 13",#N/A,TRUE,"Calculations";"Page 14",#N/A,TRUE,"Calculations"}</definedName>
    <definedName name="wrn.trball." localSheetId="1" hidden="1">{"trbcash",#N/A,FALSE,"INCPF";"trbinc",#N/A,FALSE,"INCPF";"trbchic",#N/A,FALSE,"INCPF";"trbadrev",#N/A,FALSE,"INCPF";"trbstns",#N/A,FALSE,"INCPF";"trbtvstns",#N/A,FALSE,"INCPF"}</definedName>
    <definedName name="wrn.trball." hidden="1">{"trbcash",#N/A,FALSE,"INCPF";"trbinc",#N/A,FALSE,"INCPF";"trbchic",#N/A,FALSE,"INCPF";"trbadrev",#N/A,FALSE,"INCPF";"trbstns",#N/A,FALSE,"INCPF";"trbtvstns",#N/A,FALSE,"INCPF"}</definedName>
    <definedName name="wrn.TUNE._.Model." localSheetId="1" hidden="1">{#N/A,#N/A,FALSE,"IS";#N/A,#N/A,FALSE,"One pager";#N/A,#N/A,FALSE,"Revenue Detail"}</definedName>
    <definedName name="wrn.TUNE._.Model." hidden="1">{#N/A,#N/A,FALSE,"IS";#N/A,#N/A,FALSE,"One pager";#N/A,#N/A,FALSE,"Revenue Detail"}</definedName>
    <definedName name="wrn.twxmodel." localSheetId="1" hidden="1">{"twx1",#N/A,FALSE,"twltm.xls";"twx2",#N/A,FALSE,"twltm.xls";"twx3",#N/A,FALSE,"twltm.xls"}</definedName>
    <definedName name="wrn.twxmodel." hidden="1">{"twx1",#N/A,FALSE,"twltm.xls";"twx2",#N/A,FALSE,"twltm.xls";"twx3",#N/A,FALSE,"twltm.xls"}</definedName>
    <definedName name="wrn.VALUATION." localSheetId="1"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Working._.Version." localSheetId="1"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ing._.Version."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poall." localSheetId="1" hidden="1">{"wpocash",#N/A,FALSE,"WPOALLT";"wpoinc",#N/A,FALSE,"WPOALLT";"wpoexcl",#N/A,FALSE,"WPOALLT";"wpocable",#N/A,FALSE,"WPOALLT";"wpobroad",#N/A,FALSE,"WPOALLT";"wpopost",#N/A,FALSE,"WPOALLT";"wponwsweek",#N/A,FALSE,"WPOALLT"}</definedName>
    <definedName name="wrn.wpoall." hidden="1">{"wpocash",#N/A,FALSE,"WPOALLT";"wpoinc",#N/A,FALSE,"WPOALLT";"wpoexcl",#N/A,FALSE,"WPOALLT";"wpocable",#N/A,FALSE,"WPOALLT";"wpobroad",#N/A,FALSE,"WPOALLT";"wpopost",#N/A,FALSE,"WPOALLT";"wponwsweek",#N/A,FALSE,"WPOALLT"}</definedName>
    <definedName name="wvu.cash." localSheetId="1"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profits." localSheetId="1"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turnover." localSheetId="1"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xxx" localSheetId="1" hidden="1">{"DetailedCurrencyResults",#N/A,FALSE,"REV- currencyQ394";"RecurringRevenueCurr",#N/A,FALSE,"REV- currencyQ394"}</definedName>
    <definedName name="xxx" hidden="1">{"DetailedCurrencyResults",#N/A,FALSE,"REV- currencyQ394";"RecurringRevenueCurr",#N/A,FALSE,"REV- currencyQ394"}</definedName>
    <definedName name="xxxxxx" localSheetId="1" hidden="1">{#N/A,#N/A,FALSE,"Offshore 2002 Comparative Fore ";#N/A,#N/A,FALSE,"Offshore Div 6";#N/A,#N/A,FALSE,"Deepwater Div 9"}</definedName>
    <definedName name="xxxxxx" hidden="1">{#N/A,#N/A,FALSE,"Offshore 2002 Comparative Fore ";#N/A,#N/A,FALSE,"Offshore Div 6";#N/A,#N/A,FALSE,"Deepwater Div 9"}</definedName>
    <definedName name="xxxxxxxxxx" localSheetId="1" hidden="1">{#N/A,#N/A,FALSE,"Int'l 2002 Comparative Fore";#N/A,#N/A,FALSE,"Int'l - Consolidated";#N/A,#N/A,FALSE,"Co 05 - Tunisia";#N/A,#N/A,FALSE,"Co 06 - Machala Power";#N/A,#N/A,FALSE,"Co. 07 - Samedan of  N Africa";#N/A,#N/A,FALSE,"Co. 08 - Samedan Transfer Sub";#N/A,#N/A,FALSE,"Co. 11 - Samedan Mediterranean";#N/A,#N/A,FALSE,"Co. 12 - Samedan International";#N/A,#N/A,FALSE,"Co. 13 - China";#N/A,#N/A,FALSE,"Co. 14 - EDC Portugal";#N/A,#N/A,FALSE,"Co. 17 - EDC Argentina (Home)";#N/A,#N/A,FALSE,"Co. 18 - EDC Argentina (Branch)";#N/A,#N/A,FALSE,"Co. 19 - EDC Ecuador";#N/A,#N/A,FALSE,"Co. 21 - U.K. Limited";#N/A,#N/A,FALSE,"Co. 22 - EDC Europe ";#N/A,#N/A,FALSE,"Co. 23 - EDC Australia";#N/A,#N/A,FALSE,"Co. 28 - EDC Denmark";#N/A,#N/A,FALSE,"Co. 38 - Viet Nam";#N/A,#N/A,FALSE,"Co. 39-Ireland";#N/A,#N/A,FALSE,"Co.61 - Netherlands"}</definedName>
    <definedName name="xxxxxxxxxx" hidden="1">{#N/A,#N/A,FALSE,"Int'l 2002 Comparative Fore";#N/A,#N/A,FALSE,"Int'l - Consolidated";#N/A,#N/A,FALSE,"Co 05 - Tunisia";#N/A,#N/A,FALSE,"Co 06 - Machala Power";#N/A,#N/A,FALSE,"Co. 07 - Samedan of  N Africa";#N/A,#N/A,FALSE,"Co. 08 - Samedan Transfer Sub";#N/A,#N/A,FALSE,"Co. 11 - Samedan Mediterranean";#N/A,#N/A,FALSE,"Co. 12 - Samedan International";#N/A,#N/A,FALSE,"Co. 13 - China";#N/A,#N/A,FALSE,"Co. 14 - EDC Portugal";#N/A,#N/A,FALSE,"Co. 17 - EDC Argentina (Home)";#N/A,#N/A,FALSE,"Co. 18 - EDC Argentina (Branch)";#N/A,#N/A,FALSE,"Co. 19 - EDC Ecuador";#N/A,#N/A,FALSE,"Co. 21 - U.K. Limited";#N/A,#N/A,FALSE,"Co. 22 - EDC Europe ";#N/A,#N/A,FALSE,"Co. 23 - EDC Australia";#N/A,#N/A,FALSE,"Co. 28 - EDC Denmark";#N/A,#N/A,FALSE,"Co. 38 - Viet Nam";#N/A,#N/A,FALSE,"Co. 39-Ireland";#N/A,#N/A,FALSE,"Co.61 - Netherlands"}</definedName>
    <definedName name="xxxxxxxxxxxx" localSheetId="1" hidden="1">{#N/A,#N/A,FALSE,"NGM Consolidated";#N/A,#N/A,FALSE,"NGM";#N/A,#N/A,FALSE,"NGP"}</definedName>
    <definedName name="xxxxxxxxxxxx" hidden="1">{#N/A,#N/A,FALSE,"NGM Consolidated";#N/A,#N/A,FALSE,"NGM";#N/A,#N/A,FALSE,"NGP"}</definedName>
    <definedName name="xxxxxxxxxxxxxxxxxxxxx" localSheetId="1" hidden="1">{#N/A,#N/A,FALSE,"NTI";#N/A,#N/A,FALSE,"Co 04 - Pipeline Corp";#N/A,#N/A,FALSE,"Gasdel Pipeline";#N/A,#N/A,FALSE,"Producers Service Inc";#N/A,#N/A,FALSE,"HGC Inc";#N/A,#N/A,FALSE,"HIPS Inc"}</definedName>
    <definedName name="xxxxxxxxxxxxxxxxxxxxx" hidden="1">{#N/A,#N/A,FALSE,"NTI";#N/A,#N/A,FALSE,"Co 04 - Pipeline Corp";#N/A,#N/A,FALSE,"Gasdel Pipeline";#N/A,#N/A,FALSE,"Producers Service Inc";#N/A,#N/A,FALSE,"HGC Inc";#N/A,#N/A,FALSE,"HIPS Inc"}</definedName>
    <definedName name="xxxxxxxxxxxxxxxxxxxxxxxxxx" localSheetId="1" hidden="1">{#N/A,#N/A,FALSE,"NAI";#N/A,#N/A,FALSE,"NAI Eliminations";#N/A,#N/A,FALSE,"Ardmore";#N/A,#N/A,FALSE,"NPM Inc";#N/A,#N/A,FALSE,"Co 45 - Royalty Corp";#N/A,#N/A,FALSE,"Samedan Eliminations (10-49)"}</definedName>
    <definedName name="xxxxxxxxxxxxxxxxxxxxxxxxxx" hidden="1">{#N/A,#N/A,FALSE,"NAI";#N/A,#N/A,FALSE,"NAI Eliminations";#N/A,#N/A,FALSE,"Ardmore";#N/A,#N/A,FALSE,"NPM Inc";#N/A,#N/A,FALSE,"Co 45 - Royalty Corp";#N/A,#N/A,FALSE,"Samedan Eliminations (10-49)"}</definedName>
    <definedName name="you" localSheetId="1" hidden="1">{#N/A,#N/A,TRUE,"DCF Summary (2)";#N/A,#N/A,TRUE,"DCF Summary";#N/A,"Middle Case Drivers",TRUE,"DCF"}</definedName>
    <definedName name="you" hidden="1">{#N/A,#N/A,TRUE,"DCF Summary (2)";#N/A,#N/A,TRUE,"DCF Summary";#N/A,"Middle Case Drivers",TRUE,"DCF"}</definedName>
    <definedName name="yy" localSheetId="1" hidden="1">{#N/A,#N/A,FALSE,"INCOME"}</definedName>
    <definedName name="yy" hidden="1">{#N/A,#N/A,FALSE,"INCOME"}</definedName>
    <definedName name="yyy" localSheetId="1" hidden="1">{"meta",#N/A,FALSE,"Meta";"qa1030",#N/A,FALSE,"1030"}</definedName>
    <definedName name="yyy" hidden="1">{"meta",#N/A,FALSE,"Meta";"qa1030",#N/A,FALSE,"1030"}</definedName>
    <definedName name="zzz" localSheetId="1" hidden="1">{#N/A,#N/A,FALSE,"NAI 2002 Inc Stmt";#N/A,#N/A,FALSE,"NAI 2002 Cash Flow";#N/A,#N/A,FALSE,"NAI 2002 Capex";#N/A,#N/A,FALSE,"NAI 2002 Detail of Expenses"}</definedName>
    <definedName name="zzz" hidden="1">{#N/A,#N/A,FALSE,"NAI 2002 Inc Stmt";#N/A,#N/A,FALSE,"NAI 2002 Cash Flow";#N/A,#N/A,FALSE,"NAI 2002 Capex";#N/A,#N/A,FALSE,"NAI 2002 Detail of Expenses"}</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55" i="2" l="1"/>
  <c r="AP526" i="2" l="1"/>
  <c r="AO115" i="2"/>
  <c r="AP247" i="2"/>
  <c r="AP249" i="2"/>
  <c r="AP248" i="2"/>
  <c r="AO250" i="2"/>
  <c r="AN250" i="2"/>
  <c r="AM250" i="2"/>
  <c r="AL250" i="2"/>
  <c r="AO125" i="2"/>
  <c r="AO165" i="2"/>
  <c r="AO150" i="2"/>
  <c r="AO148" i="2"/>
  <c r="AP165" i="2"/>
  <c r="AP148" i="2"/>
  <c r="AO145" i="2"/>
  <c r="AO244" i="2"/>
  <c r="AO240" i="2"/>
  <c r="AO237" i="2"/>
  <c r="AO231" i="2"/>
  <c r="AO227" i="2"/>
  <c r="AO224" i="2"/>
  <c r="AP141" i="2"/>
  <c r="AP150" i="2" s="1"/>
  <c r="AO132" i="2"/>
  <c r="AP128" i="2"/>
  <c r="AN624" i="2"/>
  <c r="AO624" i="2"/>
  <c r="AO548" i="2"/>
  <c r="AO546" i="2"/>
  <c r="AO542" i="2"/>
  <c r="AO541" i="2"/>
  <c r="AO532" i="2"/>
  <c r="AP29" i="2"/>
  <c r="AP16" i="2"/>
  <c r="AP237" i="2" s="1"/>
  <c r="AP39" i="2"/>
  <c r="AP254" i="2" s="1"/>
  <c r="AP509" i="2"/>
  <c r="AP472" i="2" s="1"/>
  <c r="AP508" i="2"/>
  <c r="AP507" i="2"/>
  <c r="AP469" i="2" s="1"/>
  <c r="AP506" i="2"/>
  <c r="AP468" i="2" s="1"/>
  <c r="AP505" i="2"/>
  <c r="AP467" i="2" s="1"/>
  <c r="AP504" i="2"/>
  <c r="AP466" i="2" s="1"/>
  <c r="AP503" i="2"/>
  <c r="AP465" i="2" s="1"/>
  <c r="AP502" i="2"/>
  <c r="AP464" i="2" s="1"/>
  <c r="AP501" i="2"/>
  <c r="AP463" i="2" s="1"/>
  <c r="AP499" i="2"/>
  <c r="AP460" i="2" s="1"/>
  <c r="AP498" i="2"/>
  <c r="AP459" i="2" s="1"/>
  <c r="AP513" i="2" s="1"/>
  <c r="AP497" i="2"/>
  <c r="AP458" i="2" s="1"/>
  <c r="AP496" i="2"/>
  <c r="AP457" i="2" s="1"/>
  <c r="AP495" i="2"/>
  <c r="AP456" i="2" s="1"/>
  <c r="AP494" i="2"/>
  <c r="AP455" i="2" s="1"/>
  <c r="AP492" i="2"/>
  <c r="AP452" i="2" s="1"/>
  <c r="AP491" i="2"/>
  <c r="AP451" i="2" s="1"/>
  <c r="AP515" i="2" s="1"/>
  <c r="AP490" i="2"/>
  <c r="AP450" i="2" s="1"/>
  <c r="AP489" i="2"/>
  <c r="AP449" i="2" s="1"/>
  <c r="AP488" i="2"/>
  <c r="AP448" i="2" s="1"/>
  <c r="AP486" i="2"/>
  <c r="AP445" i="2" s="1"/>
  <c r="AP485" i="2"/>
  <c r="AP444" i="2" s="1"/>
  <c r="AP484" i="2"/>
  <c r="AP443" i="2" s="1"/>
  <c r="AP477" i="2" s="1"/>
  <c r="AP483" i="2"/>
  <c r="AP442" i="2" s="1"/>
  <c r="AP482" i="2"/>
  <c r="AP441" i="2" s="1"/>
  <c r="AP481" i="2"/>
  <c r="AP440" i="2" s="1"/>
  <c r="AO476" i="2"/>
  <c r="AO472" i="2"/>
  <c r="AO469" i="2"/>
  <c r="AO468" i="2"/>
  <c r="AO467" i="2"/>
  <c r="AO466" i="2"/>
  <c r="AO465" i="2"/>
  <c r="AO464" i="2"/>
  <c r="AO463" i="2"/>
  <c r="AO470" i="2" s="1"/>
  <c r="AO460" i="2"/>
  <c r="AO459" i="2"/>
  <c r="AO513" i="2" s="1"/>
  <c r="AO458" i="2"/>
  <c r="AO457" i="2"/>
  <c r="AO456" i="2"/>
  <c r="AO455" i="2"/>
  <c r="AO452" i="2"/>
  <c r="AO451" i="2"/>
  <c r="AO515" i="2" s="1"/>
  <c r="AO450" i="2"/>
  <c r="AO449" i="2"/>
  <c r="AO448" i="2"/>
  <c r="AO445" i="2"/>
  <c r="AO444" i="2"/>
  <c r="AO443" i="2"/>
  <c r="AO477" i="2" s="1"/>
  <c r="AO442" i="2"/>
  <c r="AO441" i="2"/>
  <c r="AO440" i="2"/>
  <c r="AO514" i="2"/>
  <c r="AP429" i="2"/>
  <c r="AP428" i="2"/>
  <c r="AP427" i="2"/>
  <c r="AP425" i="2"/>
  <c r="AP421" i="2"/>
  <c r="AP420" i="2"/>
  <c r="AP419" i="2"/>
  <c r="AP418" i="2"/>
  <c r="AP417" i="2"/>
  <c r="AO415" i="2"/>
  <c r="AO422" i="2" s="1"/>
  <c r="AP414" i="2"/>
  <c r="AP413" i="2"/>
  <c r="AP411" i="2"/>
  <c r="AP410" i="2"/>
  <c r="AP406" i="2"/>
  <c r="AP405" i="2"/>
  <c r="AP404" i="2"/>
  <c r="AP403" i="2"/>
  <c r="AP402" i="2"/>
  <c r="AP401" i="2"/>
  <c r="AP400" i="2"/>
  <c r="AO398" i="2"/>
  <c r="AO407" i="2" s="1"/>
  <c r="AP397" i="2"/>
  <c r="AP396" i="2"/>
  <c r="AP395" i="2"/>
  <c r="AP394" i="2"/>
  <c r="AP393" i="2"/>
  <c r="AP392" i="2"/>
  <c r="AO389" i="2"/>
  <c r="AO387" i="2"/>
  <c r="AO376" i="2"/>
  <c r="AP374" i="2"/>
  <c r="AP373" i="2"/>
  <c r="AP389" i="2" s="1"/>
  <c r="AO372" i="2"/>
  <c r="AO371" i="2"/>
  <c r="AO367" i="2"/>
  <c r="AP364" i="2"/>
  <c r="AP548" i="2" s="1"/>
  <c r="AP363" i="2"/>
  <c r="AP546" i="2" s="1"/>
  <c r="AO353" i="2"/>
  <c r="AP322" i="2"/>
  <c r="AO308" i="2"/>
  <c r="AP307" i="2"/>
  <c r="AO293" i="2"/>
  <c r="AO286" i="2"/>
  <c r="AO300" i="2" s="1"/>
  <c r="AO279" i="2"/>
  <c r="AP278" i="2"/>
  <c r="AO254" i="2"/>
  <c r="AO134" i="2"/>
  <c r="AO176" i="2" s="1"/>
  <c r="AP176" i="2" s="1"/>
  <c r="AO40" i="2"/>
  <c r="AO547" i="2" l="1"/>
  <c r="AO461" i="2"/>
  <c r="AP145" i="2"/>
  <c r="AP231" i="2"/>
  <c r="AO252" i="2"/>
  <c r="AO516" i="2"/>
  <c r="AP547" i="2"/>
  <c r="AP224" i="2"/>
  <c r="AM252" i="2"/>
  <c r="AO388" i="2"/>
  <c r="AP516" i="2"/>
  <c r="AN252" i="2"/>
  <c r="AP125" i="2"/>
  <c r="AP250" i="2"/>
  <c r="AP244" i="2"/>
  <c r="AO656" i="2"/>
  <c r="AP532" i="2"/>
  <c r="AP470" i="2"/>
  <c r="AP461" i="2"/>
  <c r="AO478" i="2"/>
  <c r="AP398" i="2"/>
  <c r="AP407" i="2" s="1"/>
  <c r="AO316" i="2"/>
  <c r="AO255" i="2"/>
  <c r="AO256" i="2" s="1"/>
  <c r="AR538" i="2"/>
  <c r="AO260" i="2" l="1"/>
  <c r="AQ542" i="2"/>
  <c r="AN125" i="2" l="1"/>
  <c r="AN165" i="2"/>
  <c r="AN150" i="2"/>
  <c r="AN148" i="2"/>
  <c r="AN176" i="2"/>
  <c r="AO172" i="2" s="1"/>
  <c r="AO175" i="2" s="1"/>
  <c r="AN159" i="2"/>
  <c r="AO155" i="2" s="1"/>
  <c r="AN92" i="2"/>
  <c r="AO166" i="2" l="1"/>
  <c r="AO158" i="2"/>
  <c r="AO149" i="2" l="1"/>
  <c r="AO151" i="2" s="1"/>
  <c r="AO153" i="2" s="1"/>
  <c r="AN548" i="2" l="1"/>
  <c r="AN532" i="2"/>
  <c r="AO529" i="2" s="1"/>
  <c r="AN476" i="2"/>
  <c r="AN472" i="2"/>
  <c r="AN469" i="2"/>
  <c r="AN468" i="2"/>
  <c r="AN467" i="2"/>
  <c r="AN466" i="2"/>
  <c r="AN465" i="2"/>
  <c r="AN464" i="2"/>
  <c r="AN463" i="2"/>
  <c r="AN460" i="2"/>
  <c r="AN459" i="2"/>
  <c r="AN458" i="2"/>
  <c r="AN457" i="2"/>
  <c r="AN456" i="2"/>
  <c r="AN455" i="2"/>
  <c r="AN452" i="2"/>
  <c r="AN451" i="2"/>
  <c r="AN450" i="2"/>
  <c r="AN449" i="2"/>
  <c r="AN448" i="2"/>
  <c r="AN445" i="2"/>
  <c r="AN444" i="2"/>
  <c r="AN443" i="2"/>
  <c r="AN477" i="2" s="1"/>
  <c r="AN442" i="2"/>
  <c r="AN441" i="2"/>
  <c r="AN440" i="2"/>
  <c r="AN389" i="2"/>
  <c r="AN372" i="2"/>
  <c r="AN367" i="2"/>
  <c r="AN308" i="2"/>
  <c r="AN293" i="2"/>
  <c r="AO290" i="2" s="1"/>
  <c r="AO292" i="2" s="1"/>
  <c r="AO291" i="2" s="1"/>
  <c r="AO301" i="2" s="1"/>
  <c r="AO302" i="2" s="1"/>
  <c r="AN286" i="2"/>
  <c r="AN279" i="2"/>
  <c r="AO281" i="2" s="1"/>
  <c r="AN227" i="2"/>
  <c r="AN656" i="2" s="1"/>
  <c r="AN134" i="2"/>
  <c r="AO130" i="2" s="1"/>
  <c r="AO133" i="2" s="1"/>
  <c r="AN115" i="2"/>
  <c r="AO117" i="2" s="1"/>
  <c r="AM176" i="2"/>
  <c r="AN172" i="2" s="1"/>
  <c r="AN175" i="2" s="1"/>
  <c r="AM159" i="2"/>
  <c r="AN155" i="2" s="1"/>
  <c r="AM92" i="2"/>
  <c r="AN316" i="2" l="1"/>
  <c r="AO318" i="2" s="1"/>
  <c r="AO310" i="2"/>
  <c r="AN300" i="2"/>
  <c r="AO288" i="2"/>
  <c r="AN158" i="2"/>
  <c r="AN166" i="2"/>
  <c r="AN470" i="2"/>
  <c r="AN461" i="2"/>
  <c r="AN478" i="2"/>
  <c r="AM624" i="2"/>
  <c r="AM244" i="2"/>
  <c r="AM237" i="2"/>
  <c r="AM231" i="2"/>
  <c r="AM224" i="2"/>
  <c r="AM84" i="2"/>
  <c r="AM80" i="2" s="1"/>
  <c r="AM165" i="2"/>
  <c r="AM148" i="2"/>
  <c r="AL93" i="2"/>
  <c r="AM145" i="2"/>
  <c r="AL145" i="2"/>
  <c r="AN149" i="2" l="1"/>
  <c r="AN151" i="2" s="1"/>
  <c r="AN153" i="2" s="1"/>
  <c r="AM548" i="2"/>
  <c r="AL548" i="2"/>
  <c r="AM532" i="2"/>
  <c r="AL532" i="2"/>
  <c r="AM476" i="2"/>
  <c r="AM472" i="2"/>
  <c r="AM469" i="2"/>
  <c r="AM468" i="2"/>
  <c r="AM467" i="2"/>
  <c r="AM466" i="2"/>
  <c r="AM465" i="2"/>
  <c r="AM464" i="2"/>
  <c r="AM463" i="2"/>
  <c r="AM460" i="2"/>
  <c r="AM459" i="2"/>
  <c r="AM458" i="2"/>
  <c r="AM457" i="2"/>
  <c r="AM456" i="2"/>
  <c r="AM455" i="2"/>
  <c r="AM452" i="2"/>
  <c r="AM451" i="2"/>
  <c r="AM450" i="2"/>
  <c r="AM449" i="2"/>
  <c r="AM448" i="2"/>
  <c r="AM445" i="2"/>
  <c r="AM444" i="2"/>
  <c r="AM443" i="2"/>
  <c r="AM477" i="2" s="1"/>
  <c r="AM442" i="2"/>
  <c r="AM441" i="2"/>
  <c r="AM440" i="2"/>
  <c r="AM389" i="2"/>
  <c r="AM387" i="2"/>
  <c r="AM367" i="2"/>
  <c r="AM293" i="2"/>
  <c r="AM308" i="2"/>
  <c r="AM286" i="2"/>
  <c r="AM279" i="2"/>
  <c r="AN281" i="2" s="1"/>
  <c r="AM255" i="2"/>
  <c r="AM134" i="2"/>
  <c r="AL134" i="2"/>
  <c r="AM125" i="2"/>
  <c r="AM68" i="2"/>
  <c r="AM388" i="2" l="1"/>
  <c r="AM316" i="2"/>
  <c r="AN318" i="2" s="1"/>
  <c r="AM300" i="2"/>
  <c r="AW375" i="2"/>
  <c r="AW2" i="2"/>
  <c r="AL624" i="2"/>
  <c r="AP624" i="2" s="1"/>
  <c r="AN542" i="2" l="1"/>
  <c r="AL176" i="2" l="1"/>
  <c r="AL159" i="2"/>
  <c r="AL25" i="2"/>
  <c r="AP25" i="2" s="1"/>
  <c r="AJ332" i="2" l="1"/>
  <c r="AU478" i="2"/>
  <c r="AL476" i="2"/>
  <c r="AJ476" i="2"/>
  <c r="AI476" i="2"/>
  <c r="AH476" i="2"/>
  <c r="AG476" i="2"/>
  <c r="AE476" i="2"/>
  <c r="AD476" i="2"/>
  <c r="AC476" i="2"/>
  <c r="AB476" i="2"/>
  <c r="Z476" i="2"/>
  <c r="Y476" i="2"/>
  <c r="X476" i="2"/>
  <c r="W476" i="2"/>
  <c r="U476" i="2"/>
  <c r="T476" i="2"/>
  <c r="S476" i="2"/>
  <c r="R476" i="2"/>
  <c r="P476" i="2"/>
  <c r="O476" i="2"/>
  <c r="N476" i="2"/>
  <c r="M476" i="2"/>
  <c r="K476" i="2"/>
  <c r="J476" i="2"/>
  <c r="I476" i="2"/>
  <c r="H476" i="2"/>
  <c r="F476" i="2"/>
  <c r="E476" i="2"/>
  <c r="D476" i="2"/>
  <c r="C476" i="2"/>
  <c r="AL443" i="2"/>
  <c r="AL477" i="2" s="1"/>
  <c r="AK443" i="2"/>
  <c r="AK477" i="2" s="1"/>
  <c r="AJ443" i="2"/>
  <c r="AJ477" i="2" s="1"/>
  <c r="AI443" i="2"/>
  <c r="AI477" i="2" s="1"/>
  <c r="AH443" i="2"/>
  <c r="AH477" i="2" s="1"/>
  <c r="AG443" i="2"/>
  <c r="AG477" i="2" s="1"/>
  <c r="AF443" i="2"/>
  <c r="AF477" i="2" s="1"/>
  <c r="AE443" i="2"/>
  <c r="AE477" i="2" s="1"/>
  <c r="AD443" i="2"/>
  <c r="AD477" i="2" s="1"/>
  <c r="AC443" i="2"/>
  <c r="AC477" i="2" s="1"/>
  <c r="AB443" i="2"/>
  <c r="AB477" i="2" s="1"/>
  <c r="AA443" i="2"/>
  <c r="AA477" i="2" s="1"/>
  <c r="Z443" i="2"/>
  <c r="Z477" i="2" s="1"/>
  <c r="Z478" i="2" s="1"/>
  <c r="Y443" i="2"/>
  <c r="Y477" i="2" s="1"/>
  <c r="X443" i="2"/>
  <c r="X477" i="2" s="1"/>
  <c r="W443" i="2"/>
  <c r="W477" i="2" s="1"/>
  <c r="V443" i="2"/>
  <c r="V477" i="2" s="1"/>
  <c r="U443" i="2"/>
  <c r="U477" i="2" s="1"/>
  <c r="T443" i="2"/>
  <c r="T477" i="2" s="1"/>
  <c r="S443" i="2"/>
  <c r="S477" i="2" s="1"/>
  <c r="R443" i="2"/>
  <c r="R477" i="2" s="1"/>
  <c r="Q443" i="2"/>
  <c r="Q477" i="2" s="1"/>
  <c r="P443" i="2"/>
  <c r="P477" i="2" s="1"/>
  <c r="O443" i="2"/>
  <c r="O477" i="2" s="1"/>
  <c r="N443" i="2"/>
  <c r="N477" i="2" s="1"/>
  <c r="M443" i="2"/>
  <c r="M477" i="2" s="1"/>
  <c r="L443" i="2"/>
  <c r="L477" i="2" s="1"/>
  <c r="K443" i="2"/>
  <c r="K477" i="2" s="1"/>
  <c r="J443" i="2"/>
  <c r="J477" i="2" s="1"/>
  <c r="I443" i="2"/>
  <c r="I477" i="2" s="1"/>
  <c r="H443" i="2"/>
  <c r="H477" i="2" s="1"/>
  <c r="G443" i="2"/>
  <c r="G477" i="2" s="1"/>
  <c r="F443" i="2"/>
  <c r="F477" i="2" s="1"/>
  <c r="E443" i="2"/>
  <c r="E477" i="2" s="1"/>
  <c r="D443" i="2"/>
  <c r="D477" i="2" s="1"/>
  <c r="C443" i="2"/>
  <c r="C477" i="2" s="1"/>
  <c r="AJ484" i="2"/>
  <c r="AE484" i="2"/>
  <c r="Z484" i="2"/>
  <c r="U484" i="2"/>
  <c r="P484" i="2"/>
  <c r="F484" i="2"/>
  <c r="K484" i="2"/>
  <c r="C478" i="2" l="1"/>
  <c r="K478" i="2"/>
  <c r="P478" i="2"/>
  <c r="S478" i="2"/>
  <c r="I478" i="2"/>
  <c r="J478" i="2"/>
  <c r="AH478" i="2"/>
  <c r="AE478" i="2"/>
  <c r="R478" i="2"/>
  <c r="H478" i="2"/>
  <c r="W478" i="2"/>
  <c r="X478" i="2"/>
  <c r="O478" i="2"/>
  <c r="Y478" i="2"/>
  <c r="F478" i="2"/>
  <c r="AD478" i="2"/>
  <c r="N478" i="2"/>
  <c r="AG478" i="2"/>
  <c r="AI478" i="2"/>
  <c r="AL478" i="2"/>
  <c r="D478" i="2"/>
  <c r="T478" i="2"/>
  <c r="AB478" i="2"/>
  <c r="AJ478" i="2"/>
  <c r="E478" i="2"/>
  <c r="M478" i="2"/>
  <c r="U478" i="2"/>
  <c r="AC478" i="2"/>
  <c r="AL472" i="2" l="1"/>
  <c r="AL469" i="2"/>
  <c r="AL468" i="2"/>
  <c r="AL467" i="2"/>
  <c r="AL466" i="2"/>
  <c r="AL465" i="2"/>
  <c r="AL464" i="2"/>
  <c r="AL463" i="2"/>
  <c r="AL460" i="2"/>
  <c r="AL459" i="2"/>
  <c r="AL458" i="2"/>
  <c r="AL457" i="2"/>
  <c r="AL456" i="2"/>
  <c r="AL455" i="2"/>
  <c r="AL452" i="2"/>
  <c r="AL451" i="2"/>
  <c r="AL450" i="2"/>
  <c r="AL449" i="2"/>
  <c r="AL448" i="2"/>
  <c r="AL445" i="2"/>
  <c r="AL444" i="2"/>
  <c r="AL442" i="2"/>
  <c r="AL441" i="2"/>
  <c r="AL440" i="2"/>
  <c r="AL415" i="2"/>
  <c r="AL422" i="2" s="1"/>
  <c r="AL398" i="2"/>
  <c r="AL407" i="2" s="1"/>
  <c r="AL389" i="2"/>
  <c r="AL387" i="2"/>
  <c r="AL375" i="2"/>
  <c r="AL372" i="2"/>
  <c r="AL371" i="2"/>
  <c r="AL367" i="2"/>
  <c r="AL308" i="2"/>
  <c r="AL293" i="2"/>
  <c r="AL286" i="2"/>
  <c r="AL279" i="2"/>
  <c r="AM281" i="2" s="1"/>
  <c r="AL254" i="2"/>
  <c r="AL244" i="2"/>
  <c r="AL240" i="2"/>
  <c r="AL237" i="2"/>
  <c r="AL231" i="2"/>
  <c r="AL227" i="2"/>
  <c r="AL224" i="2"/>
  <c r="AL165" i="2"/>
  <c r="AL148" i="2"/>
  <c r="AL135" i="2"/>
  <c r="AL125" i="2"/>
  <c r="AL115" i="2"/>
  <c r="AL68" i="2"/>
  <c r="AL74" i="2"/>
  <c r="AL78" i="2" s="1"/>
  <c r="AL80" i="2"/>
  <c r="AM82" i="2" s="1"/>
  <c r="AL59" i="2"/>
  <c r="AL56" i="2"/>
  <c r="AL51" i="2"/>
  <c r="AL40" i="2"/>
  <c r="AM542" i="2"/>
  <c r="AL542" i="2"/>
  <c r="AL323" i="2" l="1"/>
  <c r="AP375" i="2"/>
  <c r="AL216" i="2"/>
  <c r="AL388" i="2"/>
  <c r="AL470" i="2"/>
  <c r="AL461" i="2"/>
  <c r="AL312" i="2"/>
  <c r="AL63" i="2"/>
  <c r="AL316" i="2"/>
  <c r="AL300" i="2"/>
  <c r="AL255" i="2"/>
  <c r="AL256" i="2" s="1"/>
  <c r="AL268" i="2" s="1"/>
  <c r="AL75" i="2"/>
  <c r="AL79" i="2"/>
  <c r="AL260" i="2" l="1"/>
  <c r="AJ176" i="2" l="1"/>
  <c r="AJ93" i="2"/>
  <c r="AJ532" i="2" l="1"/>
  <c r="AO533" i="2" s="1"/>
  <c r="AJ624" i="2"/>
  <c r="AJ548" i="2"/>
  <c r="AJ546" i="2"/>
  <c r="AK526" i="2"/>
  <c r="AK486" i="2"/>
  <c r="AK472" i="2"/>
  <c r="AJ472" i="2"/>
  <c r="AK469" i="2"/>
  <c r="AJ469" i="2"/>
  <c r="AK468" i="2"/>
  <c r="AJ468" i="2"/>
  <c r="AK467" i="2"/>
  <c r="AJ467" i="2"/>
  <c r="AK466" i="2"/>
  <c r="AJ466" i="2"/>
  <c r="AK465" i="2"/>
  <c r="AJ465" i="2"/>
  <c r="AK464" i="2"/>
  <c r="AJ464" i="2"/>
  <c r="AK463" i="2"/>
  <c r="AJ463" i="2"/>
  <c r="AK460" i="2"/>
  <c r="AJ460" i="2"/>
  <c r="AK459" i="2"/>
  <c r="AJ459" i="2"/>
  <c r="AK458" i="2"/>
  <c r="AJ458" i="2"/>
  <c r="AK457" i="2"/>
  <c r="AJ457" i="2"/>
  <c r="AK456" i="2"/>
  <c r="AJ456" i="2"/>
  <c r="AK455" i="2"/>
  <c r="AJ455" i="2"/>
  <c r="AK452" i="2"/>
  <c r="AJ452" i="2"/>
  <c r="AK451" i="2"/>
  <c r="AJ451" i="2"/>
  <c r="AK450" i="2"/>
  <c r="AJ450" i="2"/>
  <c r="AK449" i="2"/>
  <c r="AJ449" i="2"/>
  <c r="AK448" i="2"/>
  <c r="AJ448" i="2"/>
  <c r="AK444" i="2"/>
  <c r="AJ444" i="2"/>
  <c r="AK442" i="2"/>
  <c r="AJ442" i="2"/>
  <c r="AK441" i="2"/>
  <c r="AJ441" i="2"/>
  <c r="AK440" i="2"/>
  <c r="AJ440" i="2"/>
  <c r="AJ509" i="2"/>
  <c r="AJ507" i="2"/>
  <c r="AJ506" i="2"/>
  <c r="AJ505" i="2"/>
  <c r="AJ504" i="2"/>
  <c r="AJ503" i="2"/>
  <c r="AJ502" i="2"/>
  <c r="AJ501" i="2"/>
  <c r="AJ499" i="2"/>
  <c r="AJ498" i="2"/>
  <c r="AJ497" i="2"/>
  <c r="AJ496" i="2"/>
  <c r="AJ495" i="2"/>
  <c r="AJ494" i="2"/>
  <c r="AJ492" i="2"/>
  <c r="AJ491" i="2"/>
  <c r="AJ490" i="2"/>
  <c r="AJ489" i="2"/>
  <c r="AJ488" i="2"/>
  <c r="AJ485" i="2"/>
  <c r="AJ483" i="2"/>
  <c r="AJ482" i="2"/>
  <c r="AJ481" i="2"/>
  <c r="AI486" i="2"/>
  <c r="AJ415" i="2"/>
  <c r="AJ422" i="2" s="1"/>
  <c r="AJ398" i="2"/>
  <c r="AJ407" i="2" s="1"/>
  <c r="AK397" i="2"/>
  <c r="AK396" i="2"/>
  <c r="AK395" i="2"/>
  <c r="AK394" i="2"/>
  <c r="AK393" i="2"/>
  <c r="AK392" i="2"/>
  <c r="AK375" i="2"/>
  <c r="AJ389" i="2"/>
  <c r="AJ387" i="2"/>
  <c r="AK374" i="2"/>
  <c r="AK373" i="2"/>
  <c r="AK389" i="2" s="1"/>
  <c r="AJ367" i="2"/>
  <c r="AJ353" i="2"/>
  <c r="AK72" i="2"/>
  <c r="AJ68" i="2"/>
  <c r="AL70" i="2" s="1"/>
  <c r="AK322" i="2"/>
  <c r="AK321" i="2"/>
  <c r="AK320" i="2"/>
  <c r="AJ308" i="2"/>
  <c r="AO309" i="2" s="1"/>
  <c r="AK307" i="2"/>
  <c r="AK306" i="2"/>
  <c r="AK305" i="2"/>
  <c r="AJ293" i="2"/>
  <c r="AO294" i="2" s="1"/>
  <c r="AJ286" i="2"/>
  <c r="AO287" i="2" s="1"/>
  <c r="AK285" i="2"/>
  <c r="AK284" i="2"/>
  <c r="AK283" i="2"/>
  <c r="AJ279" i="2"/>
  <c r="AK278" i="2"/>
  <c r="AK277" i="2"/>
  <c r="AK276" i="2"/>
  <c r="AJ254" i="2"/>
  <c r="AJ250" i="2"/>
  <c r="AK249" i="2"/>
  <c r="AK248" i="2"/>
  <c r="AK247" i="2"/>
  <c r="AK128" i="2"/>
  <c r="AJ244" i="2"/>
  <c r="AJ237" i="2"/>
  <c r="AJ231" i="2"/>
  <c r="AJ224" i="2"/>
  <c r="AK176" i="2"/>
  <c r="AL172" i="2" s="1"/>
  <c r="AJ125" i="2"/>
  <c r="AJ148" i="2"/>
  <c r="AJ145" i="2"/>
  <c r="AJ165" i="2"/>
  <c r="AJ132" i="2"/>
  <c r="AJ134" i="2"/>
  <c r="AF78" i="2"/>
  <c r="AF74" i="2" s="1"/>
  <c r="AK74" i="2"/>
  <c r="AJ51" i="2"/>
  <c r="AJ564" i="2" s="1"/>
  <c r="AJ40" i="2"/>
  <c r="AK39" i="2"/>
  <c r="AK29" i="2"/>
  <c r="AK244" i="2" s="1"/>
  <c r="AK16" i="2"/>
  <c r="AJ56" i="2"/>
  <c r="AO251" i="2" l="1"/>
  <c r="AL252" i="2"/>
  <c r="AL281" i="2"/>
  <c r="AO280" i="2"/>
  <c r="AL175" i="2"/>
  <c r="AP172" i="2"/>
  <c r="AK254" i="2"/>
  <c r="AL166" i="2"/>
  <c r="AJ316" i="2"/>
  <c r="AL310" i="2"/>
  <c r="AJ255" i="2"/>
  <c r="AJ256" i="2" s="1"/>
  <c r="AO257" i="2" s="1"/>
  <c r="AJ300" i="2"/>
  <c r="AL288" i="2"/>
  <c r="AK148" i="2"/>
  <c r="AJ159" i="2"/>
  <c r="AK159" i="2" s="1"/>
  <c r="AL155" i="2" s="1"/>
  <c r="AJ461" i="2"/>
  <c r="AK237" i="2"/>
  <c r="AJ312" i="2"/>
  <c r="AL314" i="2" s="1"/>
  <c r="AJ388" i="2"/>
  <c r="AK134" i="2"/>
  <c r="AL130" i="2" s="1"/>
  <c r="AL133" i="2" s="1"/>
  <c r="AK286" i="2"/>
  <c r="AK300" i="2" s="1"/>
  <c r="AJ547" i="2"/>
  <c r="AK125" i="2"/>
  <c r="AK165" i="2"/>
  <c r="AJ445" i="2"/>
  <c r="AK231" i="2"/>
  <c r="AJ216" i="2"/>
  <c r="AK145" i="2"/>
  <c r="AK224" i="2"/>
  <c r="AK461" i="2"/>
  <c r="AK470" i="2"/>
  <c r="AJ470" i="2"/>
  <c r="AK279" i="2"/>
  <c r="AJ486" i="2"/>
  <c r="AK445" i="2"/>
  <c r="AK398" i="2"/>
  <c r="AK308" i="2"/>
  <c r="AK250" i="2"/>
  <c r="AP251" i="2" s="1"/>
  <c r="AL318" i="2" l="1"/>
  <c r="AO317" i="2"/>
  <c r="AJ260" i="2"/>
  <c r="AL258" i="2"/>
  <c r="AL138" i="2"/>
  <c r="AL162" i="2" s="1"/>
  <c r="AL157" i="2" s="1"/>
  <c r="AL174" i="2" s="1"/>
  <c r="AL173" i="2" s="1"/>
  <c r="AL158" i="2"/>
  <c r="AK255" i="2"/>
  <c r="AK256" i="2" s="1"/>
  <c r="AK316" i="2"/>
  <c r="AK312" i="2"/>
  <c r="AL262" i="2" l="1"/>
  <c r="AO261" i="2"/>
  <c r="AL156" i="2"/>
  <c r="AL149" i="2"/>
  <c r="AL131" i="2"/>
  <c r="AL137" i="2" s="1"/>
  <c r="AL126" i="2"/>
  <c r="AL127" i="2" s="1"/>
  <c r="AL143" i="2" s="1"/>
  <c r="AL179" i="2"/>
  <c r="AK260" i="2"/>
  <c r="AL150" i="2" l="1"/>
  <c r="AT302" i="2"/>
  <c r="AT303" i="2" s="1"/>
  <c r="AU579" i="2"/>
  <c r="AT578" i="2"/>
  <c r="AU578" i="2" s="1"/>
  <c r="AS578" i="2"/>
  <c r="AR578" i="2"/>
  <c r="AQ578" i="2"/>
  <c r="AU577" i="2"/>
  <c r="AU576" i="2"/>
  <c r="AU575" i="2"/>
  <c r="AU574" i="2"/>
  <c r="AU573" i="2"/>
  <c r="AU572" i="2"/>
  <c r="AU571" i="2"/>
  <c r="AU570" i="2"/>
  <c r="AU569" i="2"/>
  <c r="AU568" i="2"/>
  <c r="AU567" i="2"/>
  <c r="AT537" i="2"/>
  <c r="AS537" i="2"/>
  <c r="AR537" i="2"/>
  <c r="AQ537" i="2"/>
  <c r="AU525" i="2"/>
  <c r="AT513" i="2"/>
  <c r="AS513" i="2"/>
  <c r="AR513" i="2"/>
  <c r="AQ513" i="2"/>
  <c r="AU472" i="2"/>
  <c r="AT470" i="2"/>
  <c r="AS470" i="2"/>
  <c r="AR470" i="2"/>
  <c r="AQ470" i="2"/>
  <c r="AU469" i="2"/>
  <c r="AU468" i="2"/>
  <c r="AU467" i="2"/>
  <c r="AU537" i="2" s="1"/>
  <c r="AU466" i="2"/>
  <c r="AU465" i="2"/>
  <c r="AU464" i="2"/>
  <c r="AU463" i="2"/>
  <c r="AT461" i="2"/>
  <c r="AS461" i="2"/>
  <c r="AR461" i="2"/>
  <c r="AQ461" i="2"/>
  <c r="AU460" i="2"/>
  <c r="AU459" i="2"/>
  <c r="AU513" i="2" s="1"/>
  <c r="AU458" i="2"/>
  <c r="AU457" i="2"/>
  <c r="AU456" i="2"/>
  <c r="AU455" i="2"/>
  <c r="AU452" i="2"/>
  <c r="AU450" i="2"/>
  <c r="AU449" i="2"/>
  <c r="AU445" i="2"/>
  <c r="AU444" i="2"/>
  <c r="AU442" i="2"/>
  <c r="AT440" i="2"/>
  <c r="AS440" i="2"/>
  <c r="AR440" i="2"/>
  <c r="AQ440" i="2"/>
  <c r="AT375" i="2"/>
  <c r="AS375" i="2"/>
  <c r="AR375" i="2"/>
  <c r="AQ375" i="2"/>
  <c r="AU374" i="2"/>
  <c r="AT371" i="2"/>
  <c r="AS371" i="2"/>
  <c r="AR371" i="2"/>
  <c r="AQ371" i="2"/>
  <c r="AU357" i="2"/>
  <c r="AU353" i="2"/>
  <c r="AU350" i="2"/>
  <c r="AU349" i="2"/>
  <c r="AU323" i="2"/>
  <c r="AU322" i="2"/>
  <c r="AU307" i="2"/>
  <c r="AU285" i="2"/>
  <c r="AU278" i="2"/>
  <c r="AU249" i="2"/>
  <c r="AU248" i="2"/>
  <c r="AU197" i="2"/>
  <c r="AU28" i="2"/>
  <c r="AU2" i="2"/>
  <c r="AT2" i="2"/>
  <c r="AS2" i="2"/>
  <c r="AR2" i="2"/>
  <c r="AQ2" i="2"/>
  <c r="AL142" i="2" l="1"/>
  <c r="AL167" i="2" s="1"/>
  <c r="AL168" i="2" s="1"/>
  <c r="AL47" i="2" s="1"/>
  <c r="AL212" i="2" s="1"/>
  <c r="AL151" i="2"/>
  <c r="AL43" i="2" s="1"/>
  <c r="AL208" i="2" s="1"/>
  <c r="AU375" i="2"/>
  <c r="AU440" i="2"/>
  <c r="AU371" i="2"/>
  <c r="AU461" i="2"/>
  <c r="AU470" i="2"/>
  <c r="AL161" i="2" l="1"/>
  <c r="AL153" i="2"/>
  <c r="AL178" i="2"/>
  <c r="AL170" i="2"/>
  <c r="AL185" i="2" l="1"/>
  <c r="AL198" i="2"/>
  <c r="AL194" i="2"/>
  <c r="T520" i="2" l="1"/>
  <c r="AJ542" i="2" l="1"/>
  <c r="L526" i="2"/>
  <c r="Q526" i="2"/>
  <c r="V526" i="2"/>
  <c r="AA526" i="2"/>
  <c r="AF526" i="2"/>
  <c r="AI99" i="2" l="1"/>
  <c r="AH99" i="2"/>
  <c r="AI74" i="2"/>
  <c r="AI78" i="2" s="1"/>
  <c r="AI624" i="2"/>
  <c r="AI532" i="2"/>
  <c r="AV2" i="2"/>
  <c r="AP2" i="2"/>
  <c r="AO2" i="2"/>
  <c r="AN2" i="2"/>
  <c r="AM2" i="2"/>
  <c r="AL2" i="2"/>
  <c r="AK2" i="2"/>
  <c r="AJ2" i="2"/>
  <c r="AI2" i="2"/>
  <c r="AH2" i="2"/>
  <c r="AG2" i="2"/>
  <c r="AF2" i="2"/>
  <c r="AE2" i="2"/>
  <c r="AD2" i="2"/>
  <c r="AC2" i="2"/>
  <c r="AB2" i="2"/>
  <c r="AA2" i="2"/>
  <c r="Z2" i="2"/>
  <c r="AI548" i="2" l="1"/>
  <c r="AI546" i="2"/>
  <c r="AI542" i="2"/>
  <c r="AI541" i="2"/>
  <c r="AI547" i="2" l="1"/>
  <c r="AH486" i="2" l="1"/>
  <c r="AI472" i="2"/>
  <c r="AI469" i="2"/>
  <c r="AI468" i="2"/>
  <c r="AI467" i="2"/>
  <c r="AI466" i="2"/>
  <c r="AI465" i="2"/>
  <c r="AI464" i="2"/>
  <c r="AI463" i="2"/>
  <c r="AI460" i="2"/>
  <c r="AI459" i="2"/>
  <c r="AI458" i="2"/>
  <c r="AI457" i="2"/>
  <c r="AI456" i="2"/>
  <c r="AI455" i="2"/>
  <c r="AI452" i="2"/>
  <c r="AI451" i="2"/>
  <c r="AI450" i="2"/>
  <c r="AI449" i="2"/>
  <c r="AI448" i="2"/>
  <c r="AI444" i="2"/>
  <c r="AI442" i="2"/>
  <c r="AI441" i="2"/>
  <c r="AI440" i="2"/>
  <c r="AI415" i="2"/>
  <c r="AI422" i="2" s="1"/>
  <c r="AI398" i="2"/>
  <c r="AI407" i="2" s="1"/>
  <c r="AI389" i="2"/>
  <c r="AI387" i="2"/>
  <c r="AI372" i="2"/>
  <c r="AI371" i="2"/>
  <c r="AI367" i="2"/>
  <c r="AI308" i="2"/>
  <c r="AI293" i="2"/>
  <c r="AJ290" i="2" s="1"/>
  <c r="AJ292" i="2" s="1"/>
  <c r="AJ291" i="2" s="1"/>
  <c r="AJ301" i="2" s="1"/>
  <c r="AJ302" i="2" s="1"/>
  <c r="AO303" i="2" s="1"/>
  <c r="AI286" i="2"/>
  <c r="AJ288" i="2" s="1"/>
  <c r="AI279" i="2"/>
  <c r="AJ281" i="2" s="1"/>
  <c r="AI254" i="2"/>
  <c r="AI250" i="2"/>
  <c r="AI244" i="2"/>
  <c r="AI237" i="2"/>
  <c r="AI231" i="2"/>
  <c r="AI224" i="2"/>
  <c r="AI176" i="2"/>
  <c r="AJ172" i="2" s="1"/>
  <c r="AJ175" i="2" s="1"/>
  <c r="AI165" i="2"/>
  <c r="AI159" i="2"/>
  <c r="AJ155" i="2" s="1"/>
  <c r="AI148" i="2"/>
  <c r="AI145" i="2"/>
  <c r="AI134" i="2"/>
  <c r="AI130" i="2"/>
  <c r="AI138" i="2" s="1"/>
  <c r="AI162" i="2" s="1"/>
  <c r="AI125" i="2"/>
  <c r="AI59" i="2"/>
  <c r="AI57" i="2"/>
  <c r="AI56" i="2"/>
  <c r="AI40" i="2"/>
  <c r="AI227" i="2"/>
  <c r="AI656" i="2" s="1"/>
  <c r="AI33" i="2" s="1"/>
  <c r="AH135" i="2"/>
  <c r="AG135" i="2"/>
  <c r="AE135" i="2"/>
  <c r="AD135" i="2"/>
  <c r="AC135" i="2"/>
  <c r="AB135" i="2"/>
  <c r="Z135" i="2"/>
  <c r="Y135" i="2"/>
  <c r="X135" i="2"/>
  <c r="W135" i="2"/>
  <c r="U135" i="2"/>
  <c r="T135" i="2"/>
  <c r="S135" i="2"/>
  <c r="R135" i="2"/>
  <c r="P135" i="2"/>
  <c r="O135" i="2"/>
  <c r="N135" i="2"/>
  <c r="M135" i="2"/>
  <c r="K135" i="2"/>
  <c r="J135" i="2"/>
  <c r="I135" i="2"/>
  <c r="H135" i="2"/>
  <c r="AJ252" i="2" l="1"/>
  <c r="AN251" i="2"/>
  <c r="AI135" i="2"/>
  <c r="AJ130" i="2"/>
  <c r="AJ133" i="2" s="1"/>
  <c r="AJ158" i="2"/>
  <c r="AJ166" i="2"/>
  <c r="AI316" i="2"/>
  <c r="AJ310" i="2"/>
  <c r="AI255" i="2"/>
  <c r="AI256" i="2" s="1"/>
  <c r="AI300" i="2"/>
  <c r="AI445" i="2"/>
  <c r="AI470" i="2"/>
  <c r="AI388" i="2"/>
  <c r="AI240" i="2"/>
  <c r="AI115" i="2"/>
  <c r="AI461" i="2"/>
  <c r="AI312" i="2"/>
  <c r="AJ314" i="2" s="1"/>
  <c r="AI133" i="2"/>
  <c r="AI131" i="2" s="1"/>
  <c r="AI137" i="2" s="1"/>
  <c r="AJ318" i="2" l="1"/>
  <c r="AN317" i="2"/>
  <c r="AI260" i="2"/>
  <c r="AJ262" i="2" s="1"/>
  <c r="AJ258" i="2"/>
  <c r="AJ149" i="2"/>
  <c r="AJ131" i="2"/>
  <c r="AJ126" i="2"/>
  <c r="AJ127" i="2" s="1"/>
  <c r="AI126" i="2"/>
  <c r="AI127" i="2" s="1"/>
  <c r="AI143" i="2" s="1"/>
  <c r="AI274" i="2"/>
  <c r="AI268" i="2"/>
  <c r="AI150" i="2" l="1"/>
  <c r="AH558" i="2"/>
  <c r="AG558" i="2"/>
  <c r="AM470" i="2"/>
  <c r="AM461" i="2"/>
  <c r="AV472" i="2"/>
  <c r="AW472" i="2" s="1"/>
  <c r="AV469" i="2"/>
  <c r="AW469" i="2" s="1"/>
  <c r="AV468" i="2"/>
  <c r="AW468" i="2" s="1"/>
  <c r="AV466" i="2"/>
  <c r="AW466" i="2" s="1"/>
  <c r="AV465" i="2"/>
  <c r="AW465" i="2" s="1"/>
  <c r="AV464" i="2"/>
  <c r="AW464" i="2" s="1"/>
  <c r="AV463" i="2"/>
  <c r="AW463" i="2" s="1"/>
  <c r="AV458" i="2"/>
  <c r="AW458" i="2" s="1"/>
  <c r="AV457" i="2"/>
  <c r="AW457" i="2" s="1"/>
  <c r="AV456" i="2"/>
  <c r="AW456" i="2" s="1"/>
  <c r="AV455" i="2"/>
  <c r="AW455" i="2" s="1"/>
  <c r="AH431" i="2"/>
  <c r="AG431" i="2"/>
  <c r="AI430" i="2"/>
  <c r="AJ430" i="2" s="1"/>
  <c r="AK430" i="2" s="1"/>
  <c r="AL430" i="2" s="1"/>
  <c r="AM430" i="2" s="1"/>
  <c r="AN430" i="2" s="1"/>
  <c r="AO430" i="2" s="1"/>
  <c r="AP430" i="2" s="1"/>
  <c r="AK429" i="2"/>
  <c r="AK427" i="2"/>
  <c r="AI426" i="2"/>
  <c r="AJ426" i="2" s="1"/>
  <c r="AK426" i="2" s="1"/>
  <c r="AL426" i="2" s="1"/>
  <c r="AM426" i="2" s="1"/>
  <c r="AN426" i="2" s="1"/>
  <c r="AO426" i="2" s="1"/>
  <c r="AP426" i="2" s="1"/>
  <c r="AI425" i="2"/>
  <c r="AJ425" i="2" s="1"/>
  <c r="AK425" i="2" s="1"/>
  <c r="AI424" i="2"/>
  <c r="AJ424" i="2" s="1"/>
  <c r="AK424" i="2" s="1"/>
  <c r="AL424" i="2" s="1"/>
  <c r="AM424" i="2" s="1"/>
  <c r="AN424" i="2" s="1"/>
  <c r="AO424" i="2" s="1"/>
  <c r="AK421" i="2"/>
  <c r="AK420" i="2"/>
  <c r="AK419" i="2"/>
  <c r="AH415" i="2"/>
  <c r="AH422" i="2" s="1"/>
  <c r="AG415" i="2"/>
  <c r="AG422" i="2" s="1"/>
  <c r="AK417" i="2"/>
  <c r="AK414" i="2"/>
  <c r="AM414" i="2" s="1"/>
  <c r="AK411" i="2"/>
  <c r="AK410" i="2"/>
  <c r="AK405" i="2"/>
  <c r="AK403" i="2"/>
  <c r="AK402" i="2"/>
  <c r="AK401" i="2"/>
  <c r="AP424" i="2" l="1"/>
  <c r="AP431" i="2" s="1"/>
  <c r="AO431" i="2"/>
  <c r="AO433" i="2" s="1"/>
  <c r="AO434" i="2" s="1"/>
  <c r="AN414" i="2"/>
  <c r="AQ414" i="2" s="1"/>
  <c r="AR414" i="2" s="1"/>
  <c r="AS414" i="2" s="1"/>
  <c r="AT414" i="2" s="1"/>
  <c r="AU414" i="2" s="1"/>
  <c r="AV414" i="2" s="1"/>
  <c r="AW414" i="2" s="1"/>
  <c r="AM415" i="2"/>
  <c r="AQ401" i="2"/>
  <c r="AR401" i="2" s="1"/>
  <c r="AS401" i="2" s="1"/>
  <c r="AT401" i="2" s="1"/>
  <c r="AU401" i="2" s="1"/>
  <c r="AV401" i="2" s="1"/>
  <c r="AW401" i="2" s="1"/>
  <c r="AQ402" i="2"/>
  <c r="AR402" i="2" s="1"/>
  <c r="AS402" i="2" s="1"/>
  <c r="AT402" i="2" s="1"/>
  <c r="AU402" i="2" s="1"/>
  <c r="AV402" i="2" s="1"/>
  <c r="AW402" i="2" s="1"/>
  <c r="AQ403" i="2"/>
  <c r="AR403" i="2" s="1"/>
  <c r="AS403" i="2" s="1"/>
  <c r="AT403" i="2" s="1"/>
  <c r="AU403" i="2" s="1"/>
  <c r="AV403" i="2" s="1"/>
  <c r="AW403" i="2" s="1"/>
  <c r="AQ405" i="2"/>
  <c r="AR405" i="2" s="1"/>
  <c r="AS405" i="2" s="1"/>
  <c r="AT405" i="2" s="1"/>
  <c r="AU405" i="2" s="1"/>
  <c r="AV405" i="2" s="1"/>
  <c r="AW405" i="2" s="1"/>
  <c r="AQ410" i="2"/>
  <c r="AQ411" i="2"/>
  <c r="AR411" i="2" s="1"/>
  <c r="AS411" i="2" s="1"/>
  <c r="AT411" i="2" s="1"/>
  <c r="AU411" i="2" s="1"/>
  <c r="AV411" i="2" s="1"/>
  <c r="AW411" i="2" s="1"/>
  <c r="AQ417" i="2"/>
  <c r="AR417" i="2" s="1"/>
  <c r="AS417" i="2" s="1"/>
  <c r="AT417" i="2" s="1"/>
  <c r="AU417" i="2" s="1"/>
  <c r="AV417" i="2" s="1"/>
  <c r="AW417" i="2" s="1"/>
  <c r="AQ419" i="2"/>
  <c r="AR419" i="2" s="1"/>
  <c r="AS419" i="2" s="1"/>
  <c r="AT419" i="2" s="1"/>
  <c r="AU419" i="2" s="1"/>
  <c r="AV419" i="2" s="1"/>
  <c r="AW419" i="2" s="1"/>
  <c r="AQ420" i="2"/>
  <c r="AR420" i="2" s="1"/>
  <c r="AS420" i="2" s="1"/>
  <c r="AT420" i="2" s="1"/>
  <c r="AU420" i="2" s="1"/>
  <c r="AV420" i="2" s="1"/>
  <c r="AW420" i="2" s="1"/>
  <c r="AQ424" i="2"/>
  <c r="AQ425" i="2"/>
  <c r="AR425" i="2" s="1"/>
  <c r="AS425" i="2" s="1"/>
  <c r="AT425" i="2" s="1"/>
  <c r="AU425" i="2" s="1"/>
  <c r="AV425" i="2" s="1"/>
  <c r="AW425" i="2" s="1"/>
  <c r="AQ426" i="2"/>
  <c r="AR426" i="2" s="1"/>
  <c r="AS426" i="2" s="1"/>
  <c r="AT426" i="2" s="1"/>
  <c r="AU426" i="2" s="1"/>
  <c r="AV426" i="2" s="1"/>
  <c r="AW426" i="2" s="1"/>
  <c r="AQ427" i="2"/>
  <c r="AR427" i="2" s="1"/>
  <c r="AS427" i="2" s="1"/>
  <c r="AT427" i="2" s="1"/>
  <c r="AU427" i="2" s="1"/>
  <c r="AV427" i="2" s="1"/>
  <c r="AW427" i="2" s="1"/>
  <c r="AQ429" i="2"/>
  <c r="AR429" i="2" s="1"/>
  <c r="AS429" i="2" s="1"/>
  <c r="AT429" i="2" s="1"/>
  <c r="AU429" i="2" s="1"/>
  <c r="AV429" i="2" s="1"/>
  <c r="AW429" i="2" s="1"/>
  <c r="AQ430" i="2"/>
  <c r="AR430" i="2" s="1"/>
  <c r="AS430" i="2" s="1"/>
  <c r="AT430" i="2" s="1"/>
  <c r="AU430" i="2" s="1"/>
  <c r="AV430" i="2" s="1"/>
  <c r="AW430" i="2" s="1"/>
  <c r="AI142" i="2"/>
  <c r="AI167" i="2" s="1"/>
  <c r="AG433" i="2"/>
  <c r="AH433" i="2"/>
  <c r="AV460" i="2"/>
  <c r="AW460" i="2" s="1"/>
  <c r="AR424" i="2" l="1"/>
  <c r="AR410" i="2"/>
  <c r="AS410" i="2" l="1"/>
  <c r="AS424" i="2"/>
  <c r="U436" i="2"/>
  <c r="T436" i="2"/>
  <c r="S436" i="2"/>
  <c r="R436" i="2"/>
  <c r="P436" i="2"/>
  <c r="O436" i="2"/>
  <c r="N436" i="2"/>
  <c r="M436" i="2"/>
  <c r="K436" i="2"/>
  <c r="J436" i="2"/>
  <c r="I436" i="2"/>
  <c r="H436" i="2"/>
  <c r="F436" i="2"/>
  <c r="E436" i="2"/>
  <c r="D436" i="2"/>
  <c r="C436" i="2"/>
  <c r="AK413" i="2"/>
  <c r="AV375" i="2"/>
  <c r="AN376" i="2"/>
  <c r="AM376" i="2"/>
  <c r="AL376" i="2"/>
  <c r="AN371" i="2"/>
  <c r="AM371" i="2"/>
  <c r="AJ376" i="2"/>
  <c r="AJ372" i="2"/>
  <c r="AJ371" i="2"/>
  <c r="AI376" i="2"/>
  <c r="AH389" i="2"/>
  <c r="AG389" i="2"/>
  <c r="AE389" i="2"/>
  <c r="AD389" i="2"/>
  <c r="AC389" i="2"/>
  <c r="AB389" i="2"/>
  <c r="Z389" i="2"/>
  <c r="Y389" i="2"/>
  <c r="X389" i="2"/>
  <c r="W389" i="2"/>
  <c r="U389" i="2"/>
  <c r="T389" i="2"/>
  <c r="S389" i="2"/>
  <c r="R389" i="2"/>
  <c r="P389" i="2"/>
  <c r="O389" i="2"/>
  <c r="N389" i="2"/>
  <c r="M389" i="2"/>
  <c r="K389" i="2"/>
  <c r="J389" i="2"/>
  <c r="I389" i="2"/>
  <c r="AH387" i="2"/>
  <c r="AG387" i="2"/>
  <c r="AE387" i="2"/>
  <c r="AD387" i="2"/>
  <c r="AC387" i="2"/>
  <c r="AB387" i="2"/>
  <c r="Y387" i="2"/>
  <c r="X387" i="2"/>
  <c r="W387" i="2"/>
  <c r="U387" i="2"/>
  <c r="T387" i="2"/>
  <c r="S387" i="2"/>
  <c r="R387" i="2"/>
  <c r="P387" i="2"/>
  <c r="O387" i="2"/>
  <c r="N387" i="2"/>
  <c r="M387" i="2"/>
  <c r="K387" i="2"/>
  <c r="J387" i="2"/>
  <c r="I387" i="2"/>
  <c r="H387" i="2"/>
  <c r="H389" i="2"/>
  <c r="AG532" i="2"/>
  <c r="AE532" i="2"/>
  <c r="AD532" i="2"/>
  <c r="AI533" i="2" s="1"/>
  <c r="AC532" i="2"/>
  <c r="AB532" i="2"/>
  <c r="Z532" i="2"/>
  <c r="AA532" i="2" s="1"/>
  <c r="Y532" i="2"/>
  <c r="X532" i="2"/>
  <c r="W532" i="2"/>
  <c r="U532" i="2"/>
  <c r="V532" i="2" s="1"/>
  <c r="T532" i="2"/>
  <c r="S532" i="2"/>
  <c r="R532" i="2"/>
  <c r="P532" i="2"/>
  <c r="Q532" i="2" s="1"/>
  <c r="O532" i="2"/>
  <c r="N532" i="2"/>
  <c r="M532" i="2"/>
  <c r="K532" i="2"/>
  <c r="L532" i="2" s="1"/>
  <c r="J532" i="2"/>
  <c r="I532" i="2"/>
  <c r="H532" i="2"/>
  <c r="AH532" i="2"/>
  <c r="AI529" i="2" s="1"/>
  <c r="AH548" i="2"/>
  <c r="AG548" i="2"/>
  <c r="AH546" i="2"/>
  <c r="AG546" i="2"/>
  <c r="AO537" i="2"/>
  <c r="AN537" i="2"/>
  <c r="AN539" i="2" s="1"/>
  <c r="AN531" i="2" s="1"/>
  <c r="AM537" i="2"/>
  <c r="AL537" i="2"/>
  <c r="AJ537" i="2"/>
  <c r="AJ539" i="2" s="1"/>
  <c r="AJ531" i="2" s="1"/>
  <c r="AI537" i="2"/>
  <c r="AK537" i="2"/>
  <c r="AN513" i="2"/>
  <c r="AM513" i="2"/>
  <c r="AL513" i="2"/>
  <c r="AH514" i="2"/>
  <c r="AG514" i="2"/>
  <c r="AJ513" i="2"/>
  <c r="AI513" i="2"/>
  <c r="AP357" i="2"/>
  <c r="AV357" i="2" s="1"/>
  <c r="AW357" i="2" s="1"/>
  <c r="AK357" i="2"/>
  <c r="AP355" i="2"/>
  <c r="AK355" i="2"/>
  <c r="AP353" i="2"/>
  <c r="AV353" i="2" s="1"/>
  <c r="AW353" i="2" s="1"/>
  <c r="AP350" i="2"/>
  <c r="AK350" i="2"/>
  <c r="AK371" i="2" s="1"/>
  <c r="AH367" i="2"/>
  <c r="AG367" i="2"/>
  <c r="AE367" i="2"/>
  <c r="AD367" i="2"/>
  <c r="AC367" i="2"/>
  <c r="AB367" i="2"/>
  <c r="Y367" i="2"/>
  <c r="X367" i="2"/>
  <c r="W367" i="2"/>
  <c r="U367" i="2"/>
  <c r="T367" i="2"/>
  <c r="S367" i="2"/>
  <c r="R367" i="2"/>
  <c r="P367" i="2"/>
  <c r="M367" i="2"/>
  <c r="K367" i="2"/>
  <c r="J367" i="2"/>
  <c r="I367" i="2"/>
  <c r="H367" i="2"/>
  <c r="F367" i="2"/>
  <c r="E367" i="2"/>
  <c r="D367" i="2"/>
  <c r="C367" i="2"/>
  <c r="AP349" i="2"/>
  <c r="AK349" i="2"/>
  <c r="AH348" i="2"/>
  <c r="AG348" i="2"/>
  <c r="AH347" i="2"/>
  <c r="AG347" i="2"/>
  <c r="AH346" i="2"/>
  <c r="AG346" i="2"/>
  <c r="AH345" i="2"/>
  <c r="AG345" i="2"/>
  <c r="AH343" i="2"/>
  <c r="AG343" i="2"/>
  <c r="AH342" i="2"/>
  <c r="AG342" i="2"/>
  <c r="AT321" i="2"/>
  <c r="AS321" i="2"/>
  <c r="AR321" i="2"/>
  <c r="AQ321" i="2"/>
  <c r="AT306" i="2"/>
  <c r="AS306" i="2"/>
  <c r="AR306" i="2"/>
  <c r="AQ306" i="2"/>
  <c r="AP285" i="2"/>
  <c r="AT284" i="2"/>
  <c r="AS284" i="2"/>
  <c r="AR284" i="2"/>
  <c r="AQ284" i="2"/>
  <c r="AH293" i="2"/>
  <c r="AI290" i="2" s="1"/>
  <c r="AI292" i="2" s="1"/>
  <c r="AG293" i="2"/>
  <c r="AL294" i="2" s="1"/>
  <c r="AT277" i="2"/>
  <c r="AS277" i="2"/>
  <c r="AR277" i="2"/>
  <c r="AQ277" i="2"/>
  <c r="AV249" i="2"/>
  <c r="AW249" i="2" s="1"/>
  <c r="AV248" i="2"/>
  <c r="AW248" i="2" s="1"/>
  <c r="AH254" i="2"/>
  <c r="AG254" i="2"/>
  <c r="AH59" i="2"/>
  <c r="AG59" i="2"/>
  <c r="AL60" i="2" s="1"/>
  <c r="AH51" i="2"/>
  <c r="AG51" i="2"/>
  <c r="AH40" i="2"/>
  <c r="AG40" i="2"/>
  <c r="AL99" i="2"/>
  <c r="AV350" i="2" l="1"/>
  <c r="AP371" i="2"/>
  <c r="AO539" i="2"/>
  <c r="AO531" i="2" s="1"/>
  <c r="AO530" i="2" s="1"/>
  <c r="AO535" i="2" s="1"/>
  <c r="AP376" i="2"/>
  <c r="AP476" i="2"/>
  <c r="AP478" i="2" s="1"/>
  <c r="AL52" i="2"/>
  <c r="AL637" i="2"/>
  <c r="AV371" i="2"/>
  <c r="AW350" i="2"/>
  <c r="AK376" i="2"/>
  <c r="AK476" i="2"/>
  <c r="AK478" i="2" s="1"/>
  <c r="AF532" i="2"/>
  <c r="AJ533" i="2"/>
  <c r="AT372" i="2"/>
  <c r="AT441" i="2" s="1"/>
  <c r="AU321" i="2"/>
  <c r="AR372" i="2"/>
  <c r="AR441" i="2" s="1"/>
  <c r="AU306" i="2"/>
  <c r="AS372" i="2"/>
  <c r="AS441" i="2" s="1"/>
  <c r="AU284" i="2"/>
  <c r="AQ372" i="2"/>
  <c r="AQ441" i="2" s="1"/>
  <c r="AU277" i="2"/>
  <c r="AQ394" i="2"/>
  <c r="AR394" i="2" s="1"/>
  <c r="AS394" i="2" s="1"/>
  <c r="AT394" i="2" s="1"/>
  <c r="AU394" i="2" s="1"/>
  <c r="AV394" i="2" s="1"/>
  <c r="AW394" i="2" s="1"/>
  <c r="AQ395" i="2"/>
  <c r="AR395" i="2" s="1"/>
  <c r="AS395" i="2" s="1"/>
  <c r="AT395" i="2" s="1"/>
  <c r="AU395" i="2" s="1"/>
  <c r="AV395" i="2" s="1"/>
  <c r="AW395" i="2" s="1"/>
  <c r="AQ397" i="2"/>
  <c r="AR397" i="2" s="1"/>
  <c r="AS397" i="2" s="1"/>
  <c r="AT397" i="2" s="1"/>
  <c r="AU397" i="2" s="1"/>
  <c r="AV397" i="2" s="1"/>
  <c r="AW397" i="2" s="1"/>
  <c r="AT424" i="2"/>
  <c r="AT410" i="2"/>
  <c r="AI291" i="2"/>
  <c r="AI301" i="2" s="1"/>
  <c r="AI302" i="2" s="1"/>
  <c r="AI298" i="2"/>
  <c r="AV467" i="2"/>
  <c r="AV28" i="2"/>
  <c r="AW28" i="2" s="1"/>
  <c r="AI539" i="2"/>
  <c r="AI531" i="2" s="1"/>
  <c r="AI530" i="2" s="1"/>
  <c r="AI535" i="2" s="1"/>
  <c r="AH564" i="2"/>
  <c r="AG388" i="2"/>
  <c r="M388" i="2"/>
  <c r="N388" i="2"/>
  <c r="AG63" i="2"/>
  <c r="AL64" i="2" s="1"/>
  <c r="AG564" i="2"/>
  <c r="AH533" i="2"/>
  <c r="Y388" i="2"/>
  <c r="AP537" i="2"/>
  <c r="AK404" i="2"/>
  <c r="AQ404" i="2" s="1"/>
  <c r="AR404" i="2" s="1"/>
  <c r="AS404" i="2" s="1"/>
  <c r="AT404" i="2" s="1"/>
  <c r="AU404" i="2" s="1"/>
  <c r="AD388" i="2"/>
  <c r="AV440" i="2"/>
  <c r="AK372" i="2"/>
  <c r="J388" i="2"/>
  <c r="H388" i="2"/>
  <c r="AC388" i="2"/>
  <c r="I388" i="2"/>
  <c r="AH388" i="2"/>
  <c r="AM372" i="2"/>
  <c r="U388" i="2"/>
  <c r="R388" i="2"/>
  <c r="K388" i="2"/>
  <c r="S388" i="2"/>
  <c r="AB388" i="2"/>
  <c r="AG533" i="2"/>
  <c r="O388" i="2"/>
  <c r="W388" i="2"/>
  <c r="AE388" i="2"/>
  <c r="T388" i="2"/>
  <c r="P388" i="2"/>
  <c r="X388" i="2"/>
  <c r="AH547" i="2"/>
  <c r="AP321" i="2"/>
  <c r="AG547" i="2"/>
  <c r="AK418" i="2"/>
  <c r="AJ57" i="2"/>
  <c r="AG344" i="2"/>
  <c r="AG351" i="2" s="1"/>
  <c r="AP277" i="2"/>
  <c r="AH344" i="2"/>
  <c r="AH351" i="2" s="1"/>
  <c r="AP284" i="2"/>
  <c r="AH63" i="2"/>
  <c r="AJ298" i="2"/>
  <c r="AP306" i="2"/>
  <c r="AK55" i="2"/>
  <c r="AH290" i="2"/>
  <c r="AH292" i="2" s="1"/>
  <c r="AL57" i="2" l="1"/>
  <c r="AP57" i="2"/>
  <c r="AP56" i="2"/>
  <c r="AP372" i="2"/>
  <c r="AV470" i="2"/>
  <c r="AW467" i="2"/>
  <c r="AW440" i="2"/>
  <c r="AW371" i="2"/>
  <c r="AV306" i="2"/>
  <c r="AW306" i="2" s="1"/>
  <c r="AV284" i="2"/>
  <c r="AW284" i="2" s="1"/>
  <c r="AK293" i="2"/>
  <c r="AU372" i="2"/>
  <c r="AU441" i="2" s="1"/>
  <c r="AV321" i="2"/>
  <c r="AW321" i="2" s="1"/>
  <c r="AV277" i="2"/>
  <c r="AW277" i="2" s="1"/>
  <c r="AM539" i="2"/>
  <c r="AM531" i="2" s="1"/>
  <c r="AU410" i="2"/>
  <c r="AU424" i="2"/>
  <c r="AH291" i="2"/>
  <c r="AH301" i="2" s="1"/>
  <c r="AH298" i="2"/>
  <c r="AI514" i="2"/>
  <c r="AV404" i="2"/>
  <c r="AK400" i="2"/>
  <c r="AM393" i="2"/>
  <c r="AV459" i="2"/>
  <c r="AJ541" i="2"/>
  <c r="AL541" i="2"/>
  <c r="AK538" i="2"/>
  <c r="AL539" i="2"/>
  <c r="AJ529" i="2"/>
  <c r="AM541" i="2"/>
  <c r="AV537" i="2"/>
  <c r="AL531" i="2" l="1"/>
  <c r="AP539" i="2"/>
  <c r="AP531" i="2" s="1"/>
  <c r="AW404" i="2"/>
  <c r="AW372" i="2"/>
  <c r="AW441" i="2" s="1"/>
  <c r="AV461" i="2"/>
  <c r="AW459" i="2"/>
  <c r="AW537" i="2"/>
  <c r="AW470" i="2"/>
  <c r="AL290" i="2"/>
  <c r="AV372" i="2"/>
  <c r="AV441" i="2" s="1"/>
  <c r="AV424" i="2"/>
  <c r="AW424" i="2" s="1"/>
  <c r="AV410" i="2"/>
  <c r="AW410" i="2" s="1"/>
  <c r="AJ514" i="2"/>
  <c r="AK352" i="2"/>
  <c r="AV513" i="2"/>
  <c r="AN393" i="2"/>
  <c r="AL514" i="2"/>
  <c r="AN541" i="2"/>
  <c r="AI346" i="2"/>
  <c r="AL292" i="2" l="1"/>
  <c r="AP290" i="2"/>
  <c r="AW513" i="2"/>
  <c r="AW461" i="2"/>
  <c r="AK387" i="2"/>
  <c r="AK388" i="2" s="1"/>
  <c r="AK367" i="2"/>
  <c r="AP538" i="2"/>
  <c r="AP541" i="2" s="1"/>
  <c r="AK514" i="2"/>
  <c r="AQ413" i="2"/>
  <c r="AM514" i="2"/>
  <c r="AL298" i="2"/>
  <c r="AL291" i="2" l="1"/>
  <c r="AR413" i="2"/>
  <c r="AO296" i="2"/>
  <c r="AT286" i="2"/>
  <c r="AK363" i="2"/>
  <c r="AK546" i="2" s="1"/>
  <c r="AQ393" i="2"/>
  <c r="AR393" i="2" s="1"/>
  <c r="AS393" i="2" s="1"/>
  <c r="AT393" i="2" s="1"/>
  <c r="AU393" i="2" s="1"/>
  <c r="AN346" i="2"/>
  <c r="AN514" i="2"/>
  <c r="AN387" i="2"/>
  <c r="AN388" i="2" s="1"/>
  <c r="AO346" i="2"/>
  <c r="AK364" i="2" l="1"/>
  <c r="AK548" i="2" s="1"/>
  <c r="AK547" i="2" s="1"/>
  <c r="AQ418" i="2"/>
  <c r="AT283" i="2"/>
  <c r="AT346" i="2" s="1"/>
  <c r="AT291" i="2"/>
  <c r="AS413" i="2"/>
  <c r="AJ346" i="2"/>
  <c r="AP352" i="2"/>
  <c r="AP514" i="2" l="1"/>
  <c r="AP387" i="2"/>
  <c r="AP388" i="2" s="1"/>
  <c r="AP367" i="2"/>
  <c r="AT413" i="2"/>
  <c r="AT301" i="2"/>
  <c r="AT300" i="2" s="1"/>
  <c r="AT296" i="2"/>
  <c r="AQ352" i="2"/>
  <c r="AR418" i="2"/>
  <c r="AQ400" i="2"/>
  <c r="AR400" i="2" s="1"/>
  <c r="AS400" i="2" s="1"/>
  <c r="AT400" i="2" s="1"/>
  <c r="AU400" i="2" s="1"/>
  <c r="AV393" i="2"/>
  <c r="AW393" i="2" s="1"/>
  <c r="AS418" i="2" l="1"/>
  <c r="AR352" i="2"/>
  <c r="AQ514" i="2"/>
  <c r="AQ387" i="2"/>
  <c r="AQ389" i="2" s="1"/>
  <c r="AU413" i="2"/>
  <c r="AV400" i="2"/>
  <c r="AW400" i="2" s="1"/>
  <c r="AV413" i="2" l="1"/>
  <c r="AW413" i="2" s="1"/>
  <c r="AQ373" i="2"/>
  <c r="AR514" i="2"/>
  <c r="AR387" i="2"/>
  <c r="AR389" i="2" s="1"/>
  <c r="AR373" i="2" s="1"/>
  <c r="AT418" i="2"/>
  <c r="AS352" i="2"/>
  <c r="AS514" i="2" l="1"/>
  <c r="AS387" i="2"/>
  <c r="AS389" i="2" s="1"/>
  <c r="AU418" i="2"/>
  <c r="AT352" i="2"/>
  <c r="AU352" i="2" s="1"/>
  <c r="AH145" i="2"/>
  <c r="AG145" i="2"/>
  <c r="C132" i="2"/>
  <c r="AH244" i="2"/>
  <c r="AG244" i="2"/>
  <c r="AE244" i="2"/>
  <c r="AD244" i="2"/>
  <c r="AC244" i="2"/>
  <c r="AB244" i="2"/>
  <c r="Z244" i="2"/>
  <c r="Y244" i="2"/>
  <c r="X244" i="2"/>
  <c r="W244" i="2"/>
  <c r="U244" i="2"/>
  <c r="T244" i="2"/>
  <c r="S244" i="2"/>
  <c r="R244" i="2"/>
  <c r="Y242" i="2"/>
  <c r="X242" i="2"/>
  <c r="W242" i="2"/>
  <c r="T242" i="2"/>
  <c r="S242" i="2"/>
  <c r="R242" i="2"/>
  <c r="U241" i="2"/>
  <c r="T241" i="2"/>
  <c r="S241" i="2"/>
  <c r="R241" i="2"/>
  <c r="AE240" i="2"/>
  <c r="AD240" i="2"/>
  <c r="AC240" i="2"/>
  <c r="AH237" i="2"/>
  <c r="AG237" i="2"/>
  <c r="AE237" i="2"/>
  <c r="AD237" i="2"/>
  <c r="AC237" i="2"/>
  <c r="AB237" i="2"/>
  <c r="Z237" i="2"/>
  <c r="Y237" i="2"/>
  <c r="X237" i="2"/>
  <c r="W237" i="2"/>
  <c r="U237" i="2"/>
  <c r="T237" i="2"/>
  <c r="S237" i="2"/>
  <c r="R237" i="2"/>
  <c r="U236" i="2"/>
  <c r="T236" i="2"/>
  <c r="S236" i="2"/>
  <c r="R236" i="2"/>
  <c r="AU387" i="2" l="1"/>
  <c r="AU367" i="2"/>
  <c r="AV367" i="2" s="1"/>
  <c r="AW367" i="2" s="1"/>
  <c r="AU514" i="2"/>
  <c r="AV418" i="2"/>
  <c r="AS373" i="2"/>
  <c r="AT514" i="2"/>
  <c r="AT387" i="2"/>
  <c r="AT389" i="2" s="1"/>
  <c r="AT373" i="2" s="1"/>
  <c r="AH231" i="2"/>
  <c r="AG231" i="2"/>
  <c r="AE231" i="2"/>
  <c r="AD231" i="2"/>
  <c r="AC231" i="2"/>
  <c r="AB231" i="2"/>
  <c r="Z231" i="2"/>
  <c r="Y231" i="2"/>
  <c r="X231" i="2"/>
  <c r="W231" i="2"/>
  <c r="U231" i="2"/>
  <c r="T231" i="2"/>
  <c r="S231" i="2"/>
  <c r="R231" i="2"/>
  <c r="Y229" i="2"/>
  <c r="X229" i="2"/>
  <c r="W229" i="2"/>
  <c r="T229" i="2"/>
  <c r="S229" i="2"/>
  <c r="R229" i="2"/>
  <c r="U228" i="2"/>
  <c r="T228" i="2"/>
  <c r="S228" i="2"/>
  <c r="R228" i="2"/>
  <c r="P228" i="2"/>
  <c r="O228" i="2"/>
  <c r="N228" i="2"/>
  <c r="M228" i="2"/>
  <c r="K228" i="2"/>
  <c r="J228" i="2"/>
  <c r="I228" i="2"/>
  <c r="H228" i="2"/>
  <c r="F228" i="2"/>
  <c r="E228" i="2"/>
  <c r="D228" i="2"/>
  <c r="C228" i="2"/>
  <c r="AE227" i="2"/>
  <c r="AD227" i="2"/>
  <c r="AC227" i="2"/>
  <c r="AH224" i="2"/>
  <c r="AG224" i="2"/>
  <c r="AE224" i="2"/>
  <c r="AD224" i="2"/>
  <c r="AC224" i="2"/>
  <c r="AB224" i="2"/>
  <c r="Z224" i="2"/>
  <c r="Y224" i="2"/>
  <c r="X224" i="2"/>
  <c r="W224" i="2"/>
  <c r="U224" i="2"/>
  <c r="T224" i="2"/>
  <c r="S224" i="2"/>
  <c r="R224" i="2"/>
  <c r="U223" i="2"/>
  <c r="T223" i="2"/>
  <c r="S223" i="2"/>
  <c r="R223" i="2"/>
  <c r="P223" i="2"/>
  <c r="O223" i="2"/>
  <c r="N223" i="2"/>
  <c r="M223" i="2"/>
  <c r="K223" i="2"/>
  <c r="J223" i="2"/>
  <c r="I223" i="2"/>
  <c r="H223" i="2"/>
  <c r="F223" i="2"/>
  <c r="E223" i="2"/>
  <c r="D223" i="2"/>
  <c r="C223" i="2"/>
  <c r="AI621" i="2"/>
  <c r="AH621" i="2"/>
  <c r="AI620" i="2"/>
  <c r="AH620" i="2"/>
  <c r="AI619" i="2"/>
  <c r="AH619" i="2"/>
  <c r="AI618" i="2"/>
  <c r="AH618" i="2"/>
  <c r="AI617" i="2"/>
  <c r="AH617" i="2"/>
  <c r="AI616" i="2"/>
  <c r="AH616" i="2"/>
  <c r="AI615" i="2"/>
  <c r="AH615" i="2"/>
  <c r="AI614" i="2"/>
  <c r="AH614" i="2"/>
  <c r="AI613" i="2"/>
  <c r="AH613" i="2"/>
  <c r="AI612" i="2"/>
  <c r="AH612" i="2"/>
  <c r="AI611" i="2"/>
  <c r="AH611" i="2"/>
  <c r="AI610" i="2"/>
  <c r="AH610" i="2"/>
  <c r="AI607" i="2"/>
  <c r="AH607" i="2"/>
  <c r="AG607" i="2"/>
  <c r="AI606" i="2"/>
  <c r="AH606" i="2"/>
  <c r="AG606" i="2"/>
  <c r="AI605" i="2"/>
  <c r="AH605" i="2"/>
  <c r="AG605" i="2"/>
  <c r="AI604" i="2"/>
  <c r="AH604" i="2"/>
  <c r="AG604" i="2"/>
  <c r="AI603" i="2"/>
  <c r="AH603" i="2"/>
  <c r="AG603" i="2"/>
  <c r="AI602" i="2"/>
  <c r="AH602" i="2"/>
  <c r="AG602" i="2"/>
  <c r="AI601" i="2"/>
  <c r="AH601" i="2"/>
  <c r="AG601" i="2"/>
  <c r="AI600" i="2"/>
  <c r="AH600" i="2"/>
  <c r="AG600" i="2"/>
  <c r="AI599" i="2"/>
  <c r="AH599" i="2"/>
  <c r="AG599" i="2"/>
  <c r="AI598" i="2"/>
  <c r="AH598" i="2"/>
  <c r="AG598" i="2"/>
  <c r="AI597" i="2"/>
  <c r="AH597" i="2"/>
  <c r="AG597" i="2"/>
  <c r="AI596" i="2"/>
  <c r="AH596" i="2"/>
  <c r="AG596" i="2"/>
  <c r="AP579" i="2"/>
  <c r="AV579" i="2" s="1"/>
  <c r="AW579" i="2" s="1"/>
  <c r="AP577" i="2"/>
  <c r="AV577" i="2" s="1"/>
  <c r="AW577" i="2" s="1"/>
  <c r="AP576" i="2"/>
  <c r="AV576" i="2" s="1"/>
  <c r="AW576" i="2" s="1"/>
  <c r="AP575" i="2"/>
  <c r="AV575" i="2" s="1"/>
  <c r="AW575" i="2" s="1"/>
  <c r="AP574" i="2"/>
  <c r="AV574" i="2" s="1"/>
  <c r="AW574" i="2" s="1"/>
  <c r="AP573" i="2"/>
  <c r="AV573" i="2" s="1"/>
  <c r="AW573" i="2" s="1"/>
  <c r="AP572" i="2"/>
  <c r="AV572" i="2" s="1"/>
  <c r="AW572" i="2" s="1"/>
  <c r="AP571" i="2"/>
  <c r="AV571" i="2" s="1"/>
  <c r="AW571" i="2" s="1"/>
  <c r="AP570" i="2"/>
  <c r="AV570" i="2" s="1"/>
  <c r="AW570" i="2" s="1"/>
  <c r="AP569" i="2"/>
  <c r="AV569" i="2" s="1"/>
  <c r="AW569" i="2" s="1"/>
  <c r="AP568" i="2"/>
  <c r="AV568" i="2" s="1"/>
  <c r="AW568" i="2" s="1"/>
  <c r="AP567" i="2"/>
  <c r="AV567" i="2" s="1"/>
  <c r="AW567" i="2" s="1"/>
  <c r="AK579" i="2"/>
  <c r="AK577" i="2"/>
  <c r="AK576" i="2"/>
  <c r="AK575" i="2"/>
  <c r="AK574" i="2"/>
  <c r="AK573" i="2"/>
  <c r="AK572" i="2"/>
  <c r="AK571" i="2"/>
  <c r="AK570" i="2"/>
  <c r="AK569" i="2"/>
  <c r="AK568" i="2"/>
  <c r="AK567" i="2"/>
  <c r="AO578" i="2"/>
  <c r="AP578" i="2" s="1"/>
  <c r="AV578" i="2" s="1"/>
  <c r="AW578" i="2" s="1"/>
  <c r="AN578" i="2"/>
  <c r="AM578" i="2"/>
  <c r="AL578" i="2"/>
  <c r="AJ621" i="2"/>
  <c r="AK592" i="2"/>
  <c r="AJ605" i="2"/>
  <c r="AK590" i="2"/>
  <c r="AJ617" i="2"/>
  <c r="AJ616" i="2"/>
  <c r="AJ615" i="2"/>
  <c r="AJ600" i="2"/>
  <c r="AJ613" i="2"/>
  <c r="AK584" i="2"/>
  <c r="AJ597" i="2"/>
  <c r="AK582" i="2"/>
  <c r="AW418" i="2" l="1"/>
  <c r="AU389" i="2"/>
  <c r="AU373" i="2" s="1"/>
  <c r="AV352" i="2"/>
  <c r="AK588" i="2"/>
  <c r="AL616" i="2" s="1"/>
  <c r="AK586" i="2"/>
  <c r="AK587" i="2"/>
  <c r="AK585" i="2"/>
  <c r="AK593" i="2"/>
  <c r="AJ602" i="2"/>
  <c r="AJ599" i="2"/>
  <c r="AJ607" i="2"/>
  <c r="AK589" i="2"/>
  <c r="AJ596" i="2"/>
  <c r="AJ604" i="2"/>
  <c r="AJ610" i="2"/>
  <c r="AJ612" i="2"/>
  <c r="AJ614" i="2"/>
  <c r="AJ618" i="2"/>
  <c r="AJ620" i="2"/>
  <c r="AJ601" i="2"/>
  <c r="AK583" i="2"/>
  <c r="AK591" i="2"/>
  <c r="AJ598" i="2"/>
  <c r="AJ606" i="2"/>
  <c r="AJ603" i="2"/>
  <c r="AJ611" i="2"/>
  <c r="AJ619" i="2"/>
  <c r="AW352" i="2" l="1"/>
  <c r="AU388" i="2"/>
  <c r="AV388" i="2" s="1"/>
  <c r="AW388" i="2" s="1"/>
  <c r="AV514" i="2"/>
  <c r="AV387" i="2"/>
  <c r="AL615" i="2"/>
  <c r="AL601" i="2"/>
  <c r="AL599" i="2"/>
  <c r="AL607" i="2"/>
  <c r="AL621" i="2"/>
  <c r="AL613" i="2"/>
  <c r="AM607" i="2"/>
  <c r="AL602" i="2"/>
  <c r="AM621" i="2"/>
  <c r="AN607" i="2"/>
  <c r="AN621" i="2"/>
  <c r="AM613" i="2"/>
  <c r="AM599" i="2"/>
  <c r="AL618" i="2"/>
  <c r="AL604" i="2"/>
  <c r="AL620" i="2"/>
  <c r="AL606" i="2"/>
  <c r="AL610" i="2"/>
  <c r="AL596" i="2"/>
  <c r="AL612" i="2"/>
  <c r="AL598" i="2"/>
  <c r="AL614" i="2"/>
  <c r="AL600" i="2"/>
  <c r="AM601" i="2"/>
  <c r="AM615" i="2"/>
  <c r="AE621" i="2"/>
  <c r="AD621" i="2"/>
  <c r="AC621" i="2"/>
  <c r="AE620" i="2"/>
  <c r="AD620" i="2"/>
  <c r="AC620" i="2"/>
  <c r="AE619" i="2"/>
  <c r="AD619" i="2"/>
  <c r="AC619" i="2"/>
  <c r="AE618" i="2"/>
  <c r="AD618" i="2"/>
  <c r="AC618" i="2"/>
  <c r="AE617" i="2"/>
  <c r="AD617" i="2"/>
  <c r="AC617" i="2"/>
  <c r="AE616" i="2"/>
  <c r="AD616" i="2"/>
  <c r="AC616" i="2"/>
  <c r="AE615" i="2"/>
  <c r="AD615" i="2"/>
  <c r="AC615" i="2"/>
  <c r="AE614" i="2"/>
  <c r="AD614" i="2"/>
  <c r="AC614" i="2"/>
  <c r="AE613" i="2"/>
  <c r="AD613" i="2"/>
  <c r="AC613" i="2"/>
  <c r="AE612" i="2"/>
  <c r="AD612" i="2"/>
  <c r="AC612" i="2"/>
  <c r="AE611" i="2"/>
  <c r="AD611" i="2"/>
  <c r="AC611" i="2"/>
  <c r="AE610" i="2"/>
  <c r="AD610" i="2"/>
  <c r="AC610" i="2"/>
  <c r="Z621" i="2"/>
  <c r="Y621" i="2"/>
  <c r="X621" i="2"/>
  <c r="Z620" i="2"/>
  <c r="Y620" i="2"/>
  <c r="X620" i="2"/>
  <c r="Z619" i="2"/>
  <c r="Y619" i="2"/>
  <c r="X619" i="2"/>
  <c r="Z618" i="2"/>
  <c r="Y618" i="2"/>
  <c r="X618" i="2"/>
  <c r="Z617" i="2"/>
  <c r="Y617" i="2"/>
  <c r="X617" i="2"/>
  <c r="Z616" i="2"/>
  <c r="Y616" i="2"/>
  <c r="X616" i="2"/>
  <c r="Z615" i="2"/>
  <c r="Y615" i="2"/>
  <c r="X615" i="2"/>
  <c r="Z614" i="2"/>
  <c r="Y614" i="2"/>
  <c r="X614" i="2"/>
  <c r="Z613" i="2"/>
  <c r="Y613" i="2"/>
  <c r="X613" i="2"/>
  <c r="Z612" i="2"/>
  <c r="Y612" i="2"/>
  <c r="X612" i="2"/>
  <c r="Z611" i="2"/>
  <c r="Y611" i="2"/>
  <c r="X611" i="2"/>
  <c r="Z610" i="2"/>
  <c r="Y610" i="2"/>
  <c r="X610" i="2"/>
  <c r="U621" i="2"/>
  <c r="T621" i="2"/>
  <c r="S621" i="2"/>
  <c r="U620" i="2"/>
  <c r="T620" i="2"/>
  <c r="S620" i="2"/>
  <c r="U619" i="2"/>
  <c r="T619" i="2"/>
  <c r="S619" i="2"/>
  <c r="U618" i="2"/>
  <c r="T618" i="2"/>
  <c r="S618" i="2"/>
  <c r="U617" i="2"/>
  <c r="T617" i="2"/>
  <c r="S617" i="2"/>
  <c r="U616" i="2"/>
  <c r="T616" i="2"/>
  <c r="S616" i="2"/>
  <c r="U615" i="2"/>
  <c r="T615" i="2"/>
  <c r="S615" i="2"/>
  <c r="U614" i="2"/>
  <c r="T614" i="2"/>
  <c r="S614" i="2"/>
  <c r="U613" i="2"/>
  <c r="T613" i="2"/>
  <c r="S613" i="2"/>
  <c r="U612" i="2"/>
  <c r="T612" i="2"/>
  <c r="S612" i="2"/>
  <c r="U611" i="2"/>
  <c r="T611" i="2"/>
  <c r="S611" i="2"/>
  <c r="U610" i="2"/>
  <c r="T610" i="2"/>
  <c r="S610" i="2"/>
  <c r="P621" i="2"/>
  <c r="O621" i="2"/>
  <c r="N621" i="2"/>
  <c r="P620" i="2"/>
  <c r="O620" i="2"/>
  <c r="N620" i="2"/>
  <c r="P619" i="2"/>
  <c r="O619" i="2"/>
  <c r="N619" i="2"/>
  <c r="P618" i="2"/>
  <c r="O618" i="2"/>
  <c r="N618" i="2"/>
  <c r="P617" i="2"/>
  <c r="O617" i="2"/>
  <c r="N617" i="2"/>
  <c r="P616" i="2"/>
  <c r="O616" i="2"/>
  <c r="N616" i="2"/>
  <c r="P615" i="2"/>
  <c r="O615" i="2"/>
  <c r="N615" i="2"/>
  <c r="P614" i="2"/>
  <c r="O614" i="2"/>
  <c r="N614" i="2"/>
  <c r="P613" i="2"/>
  <c r="O613" i="2"/>
  <c r="N613" i="2"/>
  <c r="P612" i="2"/>
  <c r="O612" i="2"/>
  <c r="N612" i="2"/>
  <c r="P611" i="2"/>
  <c r="O611" i="2"/>
  <c r="N611" i="2"/>
  <c r="P610" i="2"/>
  <c r="O610" i="2"/>
  <c r="N610" i="2"/>
  <c r="K621" i="2"/>
  <c r="J621" i="2"/>
  <c r="I621" i="2"/>
  <c r="K620" i="2"/>
  <c r="J620" i="2"/>
  <c r="I620" i="2"/>
  <c r="K619" i="2"/>
  <c r="J619" i="2"/>
  <c r="I619" i="2"/>
  <c r="K618" i="2"/>
  <c r="J618" i="2"/>
  <c r="I618" i="2"/>
  <c r="K617" i="2"/>
  <c r="J617" i="2"/>
  <c r="I617" i="2"/>
  <c r="K616" i="2"/>
  <c r="J616" i="2"/>
  <c r="I616" i="2"/>
  <c r="K615" i="2"/>
  <c r="J615" i="2"/>
  <c r="I615" i="2"/>
  <c r="K614" i="2"/>
  <c r="J614" i="2"/>
  <c r="I614" i="2"/>
  <c r="K613" i="2"/>
  <c r="J613" i="2"/>
  <c r="I613" i="2"/>
  <c r="K612" i="2"/>
  <c r="J612" i="2"/>
  <c r="I612" i="2"/>
  <c r="K611" i="2"/>
  <c r="J611" i="2"/>
  <c r="I611" i="2"/>
  <c r="K610" i="2"/>
  <c r="J610" i="2"/>
  <c r="I610" i="2"/>
  <c r="F621" i="2"/>
  <c r="E621" i="2"/>
  <c r="D621" i="2"/>
  <c r="F620" i="2"/>
  <c r="E620" i="2"/>
  <c r="D620" i="2"/>
  <c r="F619" i="2"/>
  <c r="E619" i="2"/>
  <c r="D619" i="2"/>
  <c r="F618" i="2"/>
  <c r="E618" i="2"/>
  <c r="D618" i="2"/>
  <c r="F617" i="2"/>
  <c r="E617" i="2"/>
  <c r="D617" i="2"/>
  <c r="F616" i="2"/>
  <c r="E616" i="2"/>
  <c r="D616" i="2"/>
  <c r="F615" i="2"/>
  <c r="E615" i="2"/>
  <c r="D615" i="2"/>
  <c r="F614" i="2"/>
  <c r="E614" i="2"/>
  <c r="D614" i="2"/>
  <c r="F613" i="2"/>
  <c r="E613" i="2"/>
  <c r="D613" i="2"/>
  <c r="F612" i="2"/>
  <c r="E612" i="2"/>
  <c r="D612" i="2"/>
  <c r="F611" i="2"/>
  <c r="E611" i="2"/>
  <c r="D611" i="2"/>
  <c r="F610" i="2"/>
  <c r="E610" i="2"/>
  <c r="D610" i="2"/>
  <c r="Z578" i="2"/>
  <c r="AA578" i="2" s="1"/>
  <c r="Y578" i="2"/>
  <c r="X578" i="2"/>
  <c r="W578" i="2"/>
  <c r="U578" i="2"/>
  <c r="V578" i="2" s="1"/>
  <c r="T578" i="2"/>
  <c r="S578" i="2"/>
  <c r="R578" i="2"/>
  <c r="P578" i="2"/>
  <c r="Q578" i="2" s="1"/>
  <c r="O578" i="2"/>
  <c r="N578" i="2"/>
  <c r="M578" i="2"/>
  <c r="K578" i="2"/>
  <c r="L578" i="2" s="1"/>
  <c r="J578" i="2"/>
  <c r="I578" i="2"/>
  <c r="H578" i="2"/>
  <c r="F578" i="2"/>
  <c r="G578" i="2" s="1"/>
  <c r="E578" i="2"/>
  <c r="D578" i="2"/>
  <c r="AJ578" i="2"/>
  <c r="AK578" i="2" s="1"/>
  <c r="AI578" i="2"/>
  <c r="AH578" i="2"/>
  <c r="AG578" i="2"/>
  <c r="AE578" i="2"/>
  <c r="AF578" i="2" s="1"/>
  <c r="AD578" i="2"/>
  <c r="AC578" i="2"/>
  <c r="AB578" i="2"/>
  <c r="AE607" i="2"/>
  <c r="AD607" i="2"/>
  <c r="AC607" i="2"/>
  <c r="AB607" i="2"/>
  <c r="Z607" i="2"/>
  <c r="Y607" i="2"/>
  <c r="X607" i="2"/>
  <c r="W607" i="2"/>
  <c r="U607" i="2"/>
  <c r="T607" i="2"/>
  <c r="S607" i="2"/>
  <c r="R607" i="2"/>
  <c r="P607" i="2"/>
  <c r="O607" i="2"/>
  <c r="N607" i="2"/>
  <c r="M607" i="2"/>
  <c r="K607" i="2"/>
  <c r="J607" i="2"/>
  <c r="I607" i="2"/>
  <c r="H607" i="2"/>
  <c r="AE606" i="2"/>
  <c r="AD606" i="2"/>
  <c r="AC606" i="2"/>
  <c r="AB606" i="2"/>
  <c r="Z606" i="2"/>
  <c r="Y606" i="2"/>
  <c r="X606" i="2"/>
  <c r="W606" i="2"/>
  <c r="U606" i="2"/>
  <c r="T606" i="2"/>
  <c r="S606" i="2"/>
  <c r="R606" i="2"/>
  <c r="P606" i="2"/>
  <c r="O606" i="2"/>
  <c r="N606" i="2"/>
  <c r="M606" i="2"/>
  <c r="K606" i="2"/>
  <c r="J606" i="2"/>
  <c r="I606" i="2"/>
  <c r="H606" i="2"/>
  <c r="AE605" i="2"/>
  <c r="AD605" i="2"/>
  <c r="AC605" i="2"/>
  <c r="AB605" i="2"/>
  <c r="Z605" i="2"/>
  <c r="Y605" i="2"/>
  <c r="X605" i="2"/>
  <c r="W605" i="2"/>
  <c r="U605" i="2"/>
  <c r="T605" i="2"/>
  <c r="S605" i="2"/>
  <c r="R605" i="2"/>
  <c r="P605" i="2"/>
  <c r="O605" i="2"/>
  <c r="N605" i="2"/>
  <c r="M605" i="2"/>
  <c r="K605" i="2"/>
  <c r="J605" i="2"/>
  <c r="I605" i="2"/>
  <c r="H605" i="2"/>
  <c r="AE604" i="2"/>
  <c r="AD604" i="2"/>
  <c r="AC604" i="2"/>
  <c r="AB604" i="2"/>
  <c r="Z604" i="2"/>
  <c r="Y604" i="2"/>
  <c r="X604" i="2"/>
  <c r="W604" i="2"/>
  <c r="U604" i="2"/>
  <c r="T604" i="2"/>
  <c r="S604" i="2"/>
  <c r="R604" i="2"/>
  <c r="P604" i="2"/>
  <c r="O604" i="2"/>
  <c r="N604" i="2"/>
  <c r="M604" i="2"/>
  <c r="K604" i="2"/>
  <c r="J604" i="2"/>
  <c r="I604" i="2"/>
  <c r="H604" i="2"/>
  <c r="AE603" i="2"/>
  <c r="AD603" i="2"/>
  <c r="AC603" i="2"/>
  <c r="AB603" i="2"/>
  <c r="Z603" i="2"/>
  <c r="Y603" i="2"/>
  <c r="X603" i="2"/>
  <c r="W603" i="2"/>
  <c r="U603" i="2"/>
  <c r="T603" i="2"/>
  <c r="S603" i="2"/>
  <c r="R603" i="2"/>
  <c r="P603" i="2"/>
  <c r="O603" i="2"/>
  <c r="N603" i="2"/>
  <c r="M603" i="2"/>
  <c r="K603" i="2"/>
  <c r="J603" i="2"/>
  <c r="I603" i="2"/>
  <c r="H603" i="2"/>
  <c r="AE602" i="2"/>
  <c r="AD602" i="2"/>
  <c r="AC602" i="2"/>
  <c r="AB602" i="2"/>
  <c r="Z602" i="2"/>
  <c r="Y602" i="2"/>
  <c r="X602" i="2"/>
  <c r="W602" i="2"/>
  <c r="U602" i="2"/>
  <c r="T602" i="2"/>
  <c r="S602" i="2"/>
  <c r="R602" i="2"/>
  <c r="P602" i="2"/>
  <c r="O602" i="2"/>
  <c r="N602" i="2"/>
  <c r="M602" i="2"/>
  <c r="K602" i="2"/>
  <c r="J602" i="2"/>
  <c r="I602" i="2"/>
  <c r="H602" i="2"/>
  <c r="AE601" i="2"/>
  <c r="AD601" i="2"/>
  <c r="AC601" i="2"/>
  <c r="AB601" i="2"/>
  <c r="Z601" i="2"/>
  <c r="Y601" i="2"/>
  <c r="X601" i="2"/>
  <c r="W601" i="2"/>
  <c r="U601" i="2"/>
  <c r="T601" i="2"/>
  <c r="S601" i="2"/>
  <c r="R601" i="2"/>
  <c r="P601" i="2"/>
  <c r="O601" i="2"/>
  <c r="N601" i="2"/>
  <c r="M601" i="2"/>
  <c r="K601" i="2"/>
  <c r="J601" i="2"/>
  <c r="I601" i="2"/>
  <c r="H601" i="2"/>
  <c r="AE600" i="2"/>
  <c r="AD600" i="2"/>
  <c r="AC600" i="2"/>
  <c r="AB600" i="2"/>
  <c r="Z600" i="2"/>
  <c r="Y600" i="2"/>
  <c r="X600" i="2"/>
  <c r="W600" i="2"/>
  <c r="U600" i="2"/>
  <c r="T600" i="2"/>
  <c r="S600" i="2"/>
  <c r="R600" i="2"/>
  <c r="P600" i="2"/>
  <c r="O600" i="2"/>
  <c r="N600" i="2"/>
  <c r="M600" i="2"/>
  <c r="K600" i="2"/>
  <c r="J600" i="2"/>
  <c r="I600" i="2"/>
  <c r="H600" i="2"/>
  <c r="AE599" i="2"/>
  <c r="AD599" i="2"/>
  <c r="AC599" i="2"/>
  <c r="AB599" i="2"/>
  <c r="Z599" i="2"/>
  <c r="Y599" i="2"/>
  <c r="X599" i="2"/>
  <c r="W599" i="2"/>
  <c r="U599" i="2"/>
  <c r="T599" i="2"/>
  <c r="S599" i="2"/>
  <c r="R599" i="2"/>
  <c r="P599" i="2"/>
  <c r="O599" i="2"/>
  <c r="N599" i="2"/>
  <c r="M599" i="2"/>
  <c r="K599" i="2"/>
  <c r="J599" i="2"/>
  <c r="I599" i="2"/>
  <c r="H599" i="2"/>
  <c r="AE598" i="2"/>
  <c r="AD598" i="2"/>
  <c r="AC598" i="2"/>
  <c r="AB598" i="2"/>
  <c r="Z598" i="2"/>
  <c r="Y598" i="2"/>
  <c r="X598" i="2"/>
  <c r="W598" i="2"/>
  <c r="U598" i="2"/>
  <c r="T598" i="2"/>
  <c r="S598" i="2"/>
  <c r="R598" i="2"/>
  <c r="P598" i="2"/>
  <c r="O598" i="2"/>
  <c r="N598" i="2"/>
  <c r="M598" i="2"/>
  <c r="K598" i="2"/>
  <c r="J598" i="2"/>
  <c r="I598" i="2"/>
  <c r="H598" i="2"/>
  <c r="AE597" i="2"/>
  <c r="AD597" i="2"/>
  <c r="AC597" i="2"/>
  <c r="AB597" i="2"/>
  <c r="Z597" i="2"/>
  <c r="Y597" i="2"/>
  <c r="X597" i="2"/>
  <c r="W597" i="2"/>
  <c r="U597" i="2"/>
  <c r="T597" i="2"/>
  <c r="S597" i="2"/>
  <c r="R597" i="2"/>
  <c r="P597" i="2"/>
  <c r="O597" i="2"/>
  <c r="N597" i="2"/>
  <c r="M597" i="2"/>
  <c r="K597" i="2"/>
  <c r="J597" i="2"/>
  <c r="I597" i="2"/>
  <c r="H597" i="2"/>
  <c r="AF593" i="2"/>
  <c r="AF592" i="2"/>
  <c r="AF591" i="2"/>
  <c r="AG619" i="2" s="1"/>
  <c r="AF590" i="2"/>
  <c r="AF589" i="2"/>
  <c r="AG617" i="2" s="1"/>
  <c r="AF588" i="2"/>
  <c r="AF587" i="2"/>
  <c r="AF586" i="2"/>
  <c r="AF585" i="2"/>
  <c r="AF584" i="2"/>
  <c r="AF583" i="2"/>
  <c r="AG611" i="2" s="1"/>
  <c r="AF582" i="2"/>
  <c r="AA593" i="2"/>
  <c r="AB621" i="2" s="1"/>
  <c r="AA592" i="2"/>
  <c r="AB620" i="2" s="1"/>
  <c r="AA591" i="2"/>
  <c r="AB619" i="2" s="1"/>
  <c r="AA590" i="2"/>
  <c r="AB618" i="2" s="1"/>
  <c r="AA589" i="2"/>
  <c r="AB617" i="2" s="1"/>
  <c r="AA588" i="2"/>
  <c r="AB616" i="2" s="1"/>
  <c r="AA587" i="2"/>
  <c r="AB615" i="2" s="1"/>
  <c r="AA586" i="2"/>
  <c r="AB614" i="2" s="1"/>
  <c r="AA585" i="2"/>
  <c r="AB613" i="2" s="1"/>
  <c r="AA584" i="2"/>
  <c r="AB612" i="2" s="1"/>
  <c r="AA583" i="2"/>
  <c r="AB611" i="2" s="1"/>
  <c r="AA582" i="2"/>
  <c r="AB610" i="2" s="1"/>
  <c r="V593" i="2"/>
  <c r="W621" i="2" s="1"/>
  <c r="V592" i="2"/>
  <c r="W620" i="2" s="1"/>
  <c r="V591" i="2"/>
  <c r="W619" i="2" s="1"/>
  <c r="V590" i="2"/>
  <c r="W618" i="2" s="1"/>
  <c r="V589" i="2"/>
  <c r="W617" i="2" s="1"/>
  <c r="V588" i="2"/>
  <c r="W616" i="2" s="1"/>
  <c r="V587" i="2"/>
  <c r="W615" i="2" s="1"/>
  <c r="V586" i="2"/>
  <c r="W614" i="2" s="1"/>
  <c r="V585" i="2"/>
  <c r="W613" i="2" s="1"/>
  <c r="V584" i="2"/>
  <c r="W612" i="2" s="1"/>
  <c r="V583" i="2"/>
  <c r="W611" i="2" s="1"/>
  <c r="V582" i="2"/>
  <c r="W610" i="2" s="1"/>
  <c r="Q593" i="2"/>
  <c r="R621" i="2" s="1"/>
  <c r="Q592" i="2"/>
  <c r="R620" i="2" s="1"/>
  <c r="Q591" i="2"/>
  <c r="R619" i="2" s="1"/>
  <c r="Q590" i="2"/>
  <c r="R618" i="2" s="1"/>
  <c r="Q589" i="2"/>
  <c r="R617" i="2" s="1"/>
  <c r="Q588" i="2"/>
  <c r="R616" i="2" s="1"/>
  <c r="Q587" i="2"/>
  <c r="R615" i="2" s="1"/>
  <c r="Q586" i="2"/>
  <c r="R614" i="2" s="1"/>
  <c r="Q585" i="2"/>
  <c r="R613" i="2" s="1"/>
  <c r="Q584" i="2"/>
  <c r="R612" i="2" s="1"/>
  <c r="Q583" i="2"/>
  <c r="R611" i="2" s="1"/>
  <c r="Q582" i="2"/>
  <c r="R610" i="2" s="1"/>
  <c r="L593" i="2"/>
  <c r="M621" i="2" s="1"/>
  <c r="L592" i="2"/>
  <c r="M620" i="2" s="1"/>
  <c r="L591" i="2"/>
  <c r="M619" i="2" s="1"/>
  <c r="L590" i="2"/>
  <c r="M618" i="2" s="1"/>
  <c r="L589" i="2"/>
  <c r="M617" i="2" s="1"/>
  <c r="L588" i="2"/>
  <c r="M616" i="2" s="1"/>
  <c r="L587" i="2"/>
  <c r="M615" i="2" s="1"/>
  <c r="L586" i="2"/>
  <c r="M614" i="2" s="1"/>
  <c r="L585" i="2"/>
  <c r="M613" i="2" s="1"/>
  <c r="L584" i="2"/>
  <c r="M612" i="2" s="1"/>
  <c r="L583" i="2"/>
  <c r="M611" i="2" s="1"/>
  <c r="L582" i="2"/>
  <c r="M610" i="2" s="1"/>
  <c r="G593" i="2"/>
  <c r="H621" i="2" s="1"/>
  <c r="G592" i="2"/>
  <c r="H620" i="2" s="1"/>
  <c r="G591" i="2"/>
  <c r="H619" i="2" s="1"/>
  <c r="G590" i="2"/>
  <c r="H618" i="2" s="1"/>
  <c r="G589" i="2"/>
  <c r="H617" i="2" s="1"/>
  <c r="G588" i="2"/>
  <c r="H616" i="2" s="1"/>
  <c r="G587" i="2"/>
  <c r="H615" i="2" s="1"/>
  <c r="G586" i="2"/>
  <c r="H614" i="2" s="1"/>
  <c r="G585" i="2"/>
  <c r="H613" i="2" s="1"/>
  <c r="G584" i="2"/>
  <c r="H612" i="2" s="1"/>
  <c r="G583" i="2"/>
  <c r="H611" i="2" s="1"/>
  <c r="G582" i="2"/>
  <c r="H610" i="2" s="1"/>
  <c r="AF577" i="2"/>
  <c r="AF576" i="2"/>
  <c r="AF575" i="2"/>
  <c r="AF574" i="2"/>
  <c r="AF573" i="2"/>
  <c r="AF572" i="2"/>
  <c r="AF571" i="2"/>
  <c r="AF570" i="2"/>
  <c r="AF569" i="2"/>
  <c r="AF568" i="2"/>
  <c r="AF567" i="2"/>
  <c r="AA577" i="2"/>
  <c r="AA576" i="2"/>
  <c r="AA575" i="2"/>
  <c r="AA574" i="2"/>
  <c r="AA573" i="2"/>
  <c r="AA572" i="2"/>
  <c r="AA571" i="2"/>
  <c r="AA570" i="2"/>
  <c r="AA569" i="2"/>
  <c r="AA568" i="2"/>
  <c r="AA567" i="2"/>
  <c r="V577" i="2"/>
  <c r="V576" i="2"/>
  <c r="V575" i="2"/>
  <c r="V574" i="2"/>
  <c r="V573" i="2"/>
  <c r="V572" i="2"/>
  <c r="V571" i="2"/>
  <c r="V570" i="2"/>
  <c r="V569" i="2"/>
  <c r="V568" i="2"/>
  <c r="V567" i="2"/>
  <c r="Q577" i="2"/>
  <c r="Q576" i="2"/>
  <c r="Q575" i="2"/>
  <c r="Q574" i="2"/>
  <c r="Q573" i="2"/>
  <c r="Q572" i="2"/>
  <c r="Q571" i="2"/>
  <c r="Q570" i="2"/>
  <c r="Q569" i="2"/>
  <c r="Q568" i="2"/>
  <c r="Q567" i="2"/>
  <c r="L577" i="2"/>
  <c r="L576" i="2"/>
  <c r="L575" i="2"/>
  <c r="L574" i="2"/>
  <c r="L573" i="2"/>
  <c r="L572" i="2"/>
  <c r="L571" i="2"/>
  <c r="L570" i="2"/>
  <c r="L569" i="2"/>
  <c r="L568" i="2"/>
  <c r="L567" i="2"/>
  <c r="G577" i="2"/>
  <c r="G576" i="2"/>
  <c r="G575" i="2"/>
  <c r="G574" i="2"/>
  <c r="G573" i="2"/>
  <c r="G572" i="2"/>
  <c r="G571" i="2"/>
  <c r="G570" i="2"/>
  <c r="G569" i="2"/>
  <c r="G568" i="2"/>
  <c r="C578" i="2"/>
  <c r="AW387" i="2" l="1"/>
  <c r="AW389" i="2" s="1"/>
  <c r="AW373" i="2" s="1"/>
  <c r="AW514" i="2"/>
  <c r="AP593" i="2"/>
  <c r="AP607" i="2" s="1"/>
  <c r="AO607" i="2"/>
  <c r="AV389" i="2"/>
  <c r="AV373" i="2" s="1"/>
  <c r="AJ633" i="2"/>
  <c r="AJ625" i="2"/>
  <c r="AJ626" i="2" s="1"/>
  <c r="AO621" i="2"/>
  <c r="AI625" i="2"/>
  <c r="AI633" i="2"/>
  <c r="AI634" i="2" s="1"/>
  <c r="AM602" i="2"/>
  <c r="AM616" i="2"/>
  <c r="AM598" i="2"/>
  <c r="AM612" i="2"/>
  <c r="AG612" i="2"/>
  <c r="AK598" i="2"/>
  <c r="AG620" i="2"/>
  <c r="AK606" i="2"/>
  <c r="AK597" i="2"/>
  <c r="AM606" i="2"/>
  <c r="AM620" i="2"/>
  <c r="AN602" i="2"/>
  <c r="AN616" i="2"/>
  <c r="AG613" i="2"/>
  <c r="AK599" i="2"/>
  <c r="AG621" i="2"/>
  <c r="AK607" i="2"/>
  <c r="AL611" i="2"/>
  <c r="AL597" i="2"/>
  <c r="AM614" i="2"/>
  <c r="AM600" i="2"/>
  <c r="AL603" i="2"/>
  <c r="AL617" i="2"/>
  <c r="AM604" i="2"/>
  <c r="AM618" i="2"/>
  <c r="AG615" i="2"/>
  <c r="AK601" i="2"/>
  <c r="AH633" i="2"/>
  <c r="AK603" i="2"/>
  <c r="AG616" i="2"/>
  <c r="AK602" i="2"/>
  <c r="AM596" i="2"/>
  <c r="AM610" i="2"/>
  <c r="AN601" i="2"/>
  <c r="AN615" i="2"/>
  <c r="AK605" i="2"/>
  <c r="AG614" i="2"/>
  <c r="AK600" i="2"/>
  <c r="AG610" i="2"/>
  <c r="AK596" i="2"/>
  <c r="AG618" i="2"/>
  <c r="AK604" i="2"/>
  <c r="AL619" i="2"/>
  <c r="AL605" i="2"/>
  <c r="AN613" i="2"/>
  <c r="AN599" i="2"/>
  <c r="P633" i="2"/>
  <c r="P665" i="2" s="1"/>
  <c r="O633" i="2"/>
  <c r="O665" i="2" s="1"/>
  <c r="AD633" i="2"/>
  <c r="Y633" i="2"/>
  <c r="E633" i="2"/>
  <c r="I633" i="2"/>
  <c r="I665" i="2" s="1"/>
  <c r="U633" i="2"/>
  <c r="U665" i="2" s="1"/>
  <c r="K633" i="2"/>
  <c r="K665" i="2" s="1"/>
  <c r="Z633" i="2"/>
  <c r="AE633" i="2"/>
  <c r="D633" i="2"/>
  <c r="F633" i="2"/>
  <c r="N633" i="2"/>
  <c r="N665" i="2" s="1"/>
  <c r="S633" i="2"/>
  <c r="S665" i="2" s="1"/>
  <c r="T633" i="2"/>
  <c r="T665" i="2" s="1"/>
  <c r="X633" i="2"/>
  <c r="AC633" i="2"/>
  <c r="M633" i="2"/>
  <c r="M665" i="2" s="1"/>
  <c r="W633" i="2"/>
  <c r="H633" i="2"/>
  <c r="H665" i="2" s="1"/>
  <c r="R633" i="2"/>
  <c r="R665" i="2" s="1"/>
  <c r="AB633" i="2"/>
  <c r="J633" i="2"/>
  <c r="J665" i="2" s="1"/>
  <c r="AF600" i="2"/>
  <c r="L598" i="2"/>
  <c r="L606" i="2"/>
  <c r="L602" i="2"/>
  <c r="Q598" i="2"/>
  <c r="Q606" i="2"/>
  <c r="AA602" i="2"/>
  <c r="AA598" i="2"/>
  <c r="AA606" i="2"/>
  <c r="AF602" i="2"/>
  <c r="L604" i="2"/>
  <c r="AA600" i="2"/>
  <c r="AF604" i="2"/>
  <c r="Q602" i="2"/>
  <c r="V598" i="2"/>
  <c r="V606" i="2"/>
  <c r="L601" i="2"/>
  <c r="Q597" i="2"/>
  <c r="Q605" i="2"/>
  <c r="AA601" i="2"/>
  <c r="AA597" i="2"/>
  <c r="AA605" i="2"/>
  <c r="AF601" i="2"/>
  <c r="L603" i="2"/>
  <c r="Q607" i="2"/>
  <c r="AA599" i="2"/>
  <c r="L597" i="2"/>
  <c r="L605" i="2"/>
  <c r="Q601" i="2"/>
  <c r="V597" i="2"/>
  <c r="V605" i="2"/>
  <c r="L607" i="2"/>
  <c r="Q603" i="2"/>
  <c r="V599" i="2"/>
  <c r="AA607" i="2"/>
  <c r="AF603" i="2"/>
  <c r="AF599" i="2"/>
  <c r="AF607" i="2"/>
  <c r="Q599" i="2"/>
  <c r="L600" i="2"/>
  <c r="Q604" i="2"/>
  <c r="V600" i="2"/>
  <c r="AA604" i="2"/>
  <c r="AF597" i="2"/>
  <c r="V603" i="2"/>
  <c r="AF605" i="2"/>
  <c r="L599" i="2"/>
  <c r="Q600" i="2"/>
  <c r="AF606" i="2"/>
  <c r="V607" i="2"/>
  <c r="V601" i="2"/>
  <c r="AF598" i="2"/>
  <c r="V604" i="2"/>
  <c r="V602" i="2"/>
  <c r="AA603" i="2"/>
  <c r="AH624" i="2"/>
  <c r="AG624" i="2"/>
  <c r="AE624" i="2"/>
  <c r="AD624" i="2"/>
  <c r="AC624" i="2"/>
  <c r="AB624" i="2"/>
  <c r="Z624" i="2"/>
  <c r="Y624" i="2"/>
  <c r="X624" i="2"/>
  <c r="W624" i="2"/>
  <c r="U624" i="2"/>
  <c r="U652" i="2" s="1"/>
  <c r="T624" i="2"/>
  <c r="T652" i="2" s="1"/>
  <c r="S624" i="2"/>
  <c r="S652" i="2" s="1"/>
  <c r="R624" i="2"/>
  <c r="R652" i="2" s="1"/>
  <c r="P624" i="2"/>
  <c r="P652" i="2" s="1"/>
  <c r="O624" i="2"/>
  <c r="O652" i="2" s="1"/>
  <c r="N624" i="2"/>
  <c r="N652" i="2" s="1"/>
  <c r="M624" i="2"/>
  <c r="M652" i="2" s="1"/>
  <c r="K624" i="2"/>
  <c r="K652" i="2" s="1"/>
  <c r="J624" i="2"/>
  <c r="J652" i="2" s="1"/>
  <c r="I624" i="2"/>
  <c r="I652" i="2" s="1"/>
  <c r="H624" i="2"/>
  <c r="H652" i="2" s="1"/>
  <c r="AE40" i="2"/>
  <c r="AD40" i="2"/>
  <c r="AC40" i="2"/>
  <c r="AB40" i="2"/>
  <c r="Z40" i="2"/>
  <c r="Y40" i="2"/>
  <c r="X40" i="2"/>
  <c r="W40" i="2"/>
  <c r="U40" i="2"/>
  <c r="T40" i="2"/>
  <c r="S40" i="2"/>
  <c r="R40" i="2"/>
  <c r="P40" i="2"/>
  <c r="O40" i="2"/>
  <c r="N40" i="2"/>
  <c r="M40" i="2"/>
  <c r="K40" i="2"/>
  <c r="J40" i="2"/>
  <c r="I40" i="2"/>
  <c r="H40" i="2"/>
  <c r="AE596" i="2"/>
  <c r="AD596" i="2"/>
  <c r="AC596" i="2"/>
  <c r="AB596" i="2"/>
  <c r="Z596" i="2"/>
  <c r="Y596" i="2"/>
  <c r="X596" i="2"/>
  <c r="W596" i="2"/>
  <c r="U596" i="2"/>
  <c r="T596" i="2"/>
  <c r="S596" i="2"/>
  <c r="R596" i="2"/>
  <c r="P596" i="2"/>
  <c r="O596" i="2"/>
  <c r="N596" i="2"/>
  <c r="M596" i="2"/>
  <c r="K596" i="2"/>
  <c r="J596" i="2"/>
  <c r="I596" i="2"/>
  <c r="H596" i="2"/>
  <c r="AL625" i="2" l="1"/>
  <c r="AQ607" i="2"/>
  <c r="AQ621" i="2"/>
  <c r="AK624" i="2"/>
  <c r="AI626" i="2"/>
  <c r="AI669" i="2"/>
  <c r="AL61" i="2"/>
  <c r="L652" i="2"/>
  <c r="AO613" i="2"/>
  <c r="AO599" i="2"/>
  <c r="AP585" i="2"/>
  <c r="AM603" i="2"/>
  <c r="AM617" i="2"/>
  <c r="AM611" i="2"/>
  <c r="AM597" i="2"/>
  <c r="AN596" i="2"/>
  <c r="AN610" i="2"/>
  <c r="Q652" i="2"/>
  <c r="AG633" i="2"/>
  <c r="AP588" i="2"/>
  <c r="AO602" i="2"/>
  <c r="AO616" i="2"/>
  <c r="AO601" i="2"/>
  <c r="AO615" i="2"/>
  <c r="AP587" i="2"/>
  <c r="AM619" i="2"/>
  <c r="AM605" i="2"/>
  <c r="AN604" i="2"/>
  <c r="AN618" i="2"/>
  <c r="AN614" i="2"/>
  <c r="AN600" i="2"/>
  <c r="AN606" i="2"/>
  <c r="AN620" i="2"/>
  <c r="AN598" i="2"/>
  <c r="AN612" i="2"/>
  <c r="V652" i="2"/>
  <c r="AC625" i="2"/>
  <c r="AC626" i="2" s="1"/>
  <c r="AD625" i="2"/>
  <c r="AD626" i="2" s="1"/>
  <c r="K625" i="2"/>
  <c r="K626" i="2" s="1"/>
  <c r="AE625" i="2"/>
  <c r="AE626" i="2" s="1"/>
  <c r="M625" i="2"/>
  <c r="M626" i="2" s="1"/>
  <c r="W625" i="2"/>
  <c r="W626" i="2" s="1"/>
  <c r="AG625" i="2"/>
  <c r="S625" i="2"/>
  <c r="S626" i="2" s="1"/>
  <c r="U625" i="2"/>
  <c r="U626" i="2" s="1"/>
  <c r="N625" i="2"/>
  <c r="N626" i="2" s="1"/>
  <c r="X625" i="2"/>
  <c r="AH625" i="2"/>
  <c r="I625" i="2"/>
  <c r="I626" i="2" s="1"/>
  <c r="T625" i="2"/>
  <c r="T626" i="2" s="1"/>
  <c r="O625" i="2"/>
  <c r="P625" i="2"/>
  <c r="P626" i="2" s="1"/>
  <c r="Z625" i="2"/>
  <c r="Z626" i="2" s="1"/>
  <c r="J625" i="2"/>
  <c r="J626" i="2" s="1"/>
  <c r="Y625" i="2"/>
  <c r="Y626" i="2" s="1"/>
  <c r="H625" i="2"/>
  <c r="H626" i="2" s="1"/>
  <c r="R625" i="2"/>
  <c r="R626" i="2" s="1"/>
  <c r="AB625" i="2"/>
  <c r="L624" i="2"/>
  <c r="V624" i="2"/>
  <c r="AF624" i="2"/>
  <c r="Q624" i="2"/>
  <c r="AA624" i="2"/>
  <c r="AA596" i="2"/>
  <c r="L596" i="2"/>
  <c r="AF596" i="2"/>
  <c r="Q596" i="2"/>
  <c r="V596" i="2"/>
  <c r="AL626" i="2" l="1"/>
  <c r="AM625" i="2"/>
  <c r="AM626" i="2" s="1"/>
  <c r="AR607" i="2"/>
  <c r="AS593" i="2"/>
  <c r="AR621" i="2"/>
  <c r="AQ602" i="2"/>
  <c r="AQ601" i="2"/>
  <c r="AQ599" i="2"/>
  <c r="AK625" i="2"/>
  <c r="AK626" i="2" s="1"/>
  <c r="AQ616" i="2"/>
  <c r="AQ613" i="2"/>
  <c r="AQ615" i="2"/>
  <c r="AH626" i="2"/>
  <c r="AP592" i="2"/>
  <c r="AO620" i="2"/>
  <c r="AO606" i="2"/>
  <c r="AN617" i="2"/>
  <c r="AN603" i="2"/>
  <c r="AP586" i="2"/>
  <c r="AO614" i="2"/>
  <c r="AO600" i="2"/>
  <c r="AN619" i="2"/>
  <c r="AN605" i="2"/>
  <c r="AO596" i="2"/>
  <c r="AO610" i="2"/>
  <c r="AP582" i="2"/>
  <c r="AG626" i="2"/>
  <c r="AP584" i="2"/>
  <c r="AO612" i="2"/>
  <c r="AO598" i="2"/>
  <c r="AP599" i="2"/>
  <c r="AP601" i="2"/>
  <c r="AO604" i="2"/>
  <c r="AO618" i="2"/>
  <c r="AP590" i="2"/>
  <c r="AP602" i="2"/>
  <c r="AN611" i="2"/>
  <c r="AN597" i="2"/>
  <c r="AF625" i="2"/>
  <c r="AF626" i="2" s="1"/>
  <c r="Q625" i="2"/>
  <c r="Q626" i="2" s="1"/>
  <c r="V625" i="2"/>
  <c r="V626" i="2" s="1"/>
  <c r="O626" i="2"/>
  <c r="AA625" i="2"/>
  <c r="AA626" i="2" s="1"/>
  <c r="X626" i="2"/>
  <c r="L625" i="2"/>
  <c r="L626" i="2" s="1"/>
  <c r="AB626" i="2"/>
  <c r="AN633" i="2" l="1"/>
  <c r="AN625" i="2"/>
  <c r="AQ598" i="2"/>
  <c r="AQ604" i="2"/>
  <c r="AR599" i="2"/>
  <c r="AS585" i="2"/>
  <c r="AR613" i="2"/>
  <c r="AS621" i="2"/>
  <c r="AT593" i="2"/>
  <c r="AS607" i="2"/>
  <c r="AR616" i="2"/>
  <c r="AR602" i="2"/>
  <c r="AS588" i="2"/>
  <c r="AQ600" i="2"/>
  <c r="AQ606" i="2"/>
  <c r="AR615" i="2"/>
  <c r="AR601" i="2"/>
  <c r="AS587" i="2"/>
  <c r="AQ596" i="2"/>
  <c r="AQ618" i="2"/>
  <c r="AQ610" i="2"/>
  <c r="AQ620" i="2"/>
  <c r="AQ612" i="2"/>
  <c r="AQ614" i="2"/>
  <c r="AO611" i="2"/>
  <c r="AO597" i="2"/>
  <c r="AP583" i="2"/>
  <c r="AP600" i="2"/>
  <c r="AP606" i="2"/>
  <c r="AP604" i="2"/>
  <c r="AO617" i="2"/>
  <c r="AO603" i="2"/>
  <c r="AP589" i="2"/>
  <c r="AP596" i="2"/>
  <c r="AO619" i="2"/>
  <c r="AO605" i="2"/>
  <c r="AP591" i="2"/>
  <c r="AP598" i="2"/>
  <c r="AE558" i="2"/>
  <c r="AD558" i="2"/>
  <c r="AC558" i="2"/>
  <c r="AB558" i="2"/>
  <c r="AG631" i="2" s="1"/>
  <c r="Z558" i="2"/>
  <c r="Y558" i="2"/>
  <c r="X558" i="2"/>
  <c r="Y634" i="2" s="1"/>
  <c r="W558" i="2"/>
  <c r="X634" i="2" s="1"/>
  <c r="U558" i="2"/>
  <c r="T558" i="2"/>
  <c r="U634" i="2" s="1"/>
  <c r="S558" i="2"/>
  <c r="T634" i="2" s="1"/>
  <c r="R558" i="2"/>
  <c r="S634" i="2" s="1"/>
  <c r="P558" i="2"/>
  <c r="O558" i="2"/>
  <c r="P634" i="2" s="1"/>
  <c r="N558" i="2"/>
  <c r="O634" i="2" s="1"/>
  <c r="M558" i="2"/>
  <c r="N634" i="2" s="1"/>
  <c r="K558" i="2"/>
  <c r="J558" i="2"/>
  <c r="K634" i="2" s="1"/>
  <c r="I558" i="2"/>
  <c r="J634" i="2" s="1"/>
  <c r="H558" i="2"/>
  <c r="I634" i="2" s="1"/>
  <c r="F558" i="2"/>
  <c r="E558" i="2"/>
  <c r="F634" i="2" s="1"/>
  <c r="D558" i="2"/>
  <c r="E634" i="2" s="1"/>
  <c r="C558" i="2"/>
  <c r="D634" i="2" s="1"/>
  <c r="AF556" i="2"/>
  <c r="AA556" i="2"/>
  <c r="V556" i="2"/>
  <c r="Q556" i="2"/>
  <c r="L556" i="2"/>
  <c r="G556" i="2"/>
  <c r="AF579" i="2"/>
  <c r="AA579" i="2"/>
  <c r="V579" i="2"/>
  <c r="Q579" i="2"/>
  <c r="L579" i="2"/>
  <c r="G579" i="2"/>
  <c r="G567" i="2"/>
  <c r="AO633" i="2" l="1"/>
  <c r="AN626" i="2"/>
  <c r="AN669" i="2"/>
  <c r="AO625" i="2"/>
  <c r="AS582" i="2"/>
  <c r="AR610" i="2"/>
  <c r="AR596" i="2"/>
  <c r="AS584" i="2"/>
  <c r="AR598" i="2"/>
  <c r="AR612" i="2"/>
  <c r="AS586" i="2"/>
  <c r="AR614" i="2"/>
  <c r="AR600" i="2"/>
  <c r="AS613" i="2"/>
  <c r="AT585" i="2"/>
  <c r="AS599" i="2"/>
  <c r="AQ603" i="2"/>
  <c r="AS616" i="2"/>
  <c r="AT588" i="2"/>
  <c r="AS602" i="2"/>
  <c r="AU593" i="2"/>
  <c r="AT621" i="2"/>
  <c r="AT607" i="2"/>
  <c r="AQ597" i="2"/>
  <c r="AR618" i="2"/>
  <c r="AS590" i="2"/>
  <c r="AR604" i="2"/>
  <c r="AQ605" i="2"/>
  <c r="AT587" i="2"/>
  <c r="AS615" i="2"/>
  <c r="AS601" i="2"/>
  <c r="AS592" i="2"/>
  <c r="AR606" i="2"/>
  <c r="AR620" i="2"/>
  <c r="AJ629" i="2"/>
  <c r="AJ630" i="2"/>
  <c r="AJ631" i="2"/>
  <c r="AQ617" i="2"/>
  <c r="AQ619" i="2"/>
  <c r="AQ611" i="2"/>
  <c r="AI629" i="2"/>
  <c r="AI630" i="2"/>
  <c r="AI631" i="2"/>
  <c r="AH560" i="2"/>
  <c r="AH562" i="2" s="1"/>
  <c r="AM631" i="2"/>
  <c r="AM629" i="2"/>
  <c r="AM630" i="2"/>
  <c r="AP597" i="2"/>
  <c r="AD634" i="2"/>
  <c r="AH629" i="2"/>
  <c r="AH630" i="2"/>
  <c r="AC634" i="2"/>
  <c r="AG629" i="2"/>
  <c r="AG630" i="2"/>
  <c r="AP603" i="2"/>
  <c r="AE557" i="2"/>
  <c r="AH557" i="2"/>
  <c r="AG557" i="2"/>
  <c r="AL631" i="2"/>
  <c r="AL630" i="2"/>
  <c r="AH634" i="2"/>
  <c r="AL629" i="2"/>
  <c r="AP605" i="2"/>
  <c r="AH631" i="2"/>
  <c r="Y557" i="2"/>
  <c r="Z634" i="2"/>
  <c r="AD557" i="2"/>
  <c r="AE634" i="2"/>
  <c r="AG560" i="2"/>
  <c r="AG562" i="2" s="1"/>
  <c r="C560" i="2"/>
  <c r="H630" i="2"/>
  <c r="H629" i="2"/>
  <c r="H631" i="2"/>
  <c r="D557" i="2"/>
  <c r="I630" i="2"/>
  <c r="I629" i="2"/>
  <c r="I631" i="2"/>
  <c r="E557" i="2"/>
  <c r="J630" i="2"/>
  <c r="J629" i="2"/>
  <c r="J631" i="2"/>
  <c r="F557" i="2"/>
  <c r="K629" i="2"/>
  <c r="K630" i="2"/>
  <c r="K631" i="2"/>
  <c r="H560" i="2"/>
  <c r="M630" i="2"/>
  <c r="M629" i="2"/>
  <c r="M631" i="2"/>
  <c r="I560" i="2"/>
  <c r="N629" i="2"/>
  <c r="N630" i="2"/>
  <c r="N631" i="2"/>
  <c r="J560" i="2"/>
  <c r="O629" i="2"/>
  <c r="O630" i="2"/>
  <c r="O631" i="2"/>
  <c r="K557" i="2"/>
  <c r="P629" i="2"/>
  <c r="P630" i="2"/>
  <c r="P631" i="2"/>
  <c r="M560" i="2"/>
  <c r="R630" i="2"/>
  <c r="R629" i="2"/>
  <c r="R631" i="2"/>
  <c r="N557" i="2"/>
  <c r="S629" i="2"/>
  <c r="S630" i="2"/>
  <c r="S631" i="2"/>
  <c r="O557" i="2"/>
  <c r="T629" i="2"/>
  <c r="T630" i="2"/>
  <c r="T631" i="2"/>
  <c r="P557" i="2"/>
  <c r="U630" i="2"/>
  <c r="U629" i="2"/>
  <c r="U631" i="2"/>
  <c r="R560" i="2"/>
  <c r="W630" i="2"/>
  <c r="W629" i="2"/>
  <c r="W631" i="2"/>
  <c r="S557" i="2"/>
  <c r="X630" i="2"/>
  <c r="X629" i="2"/>
  <c r="X631" i="2"/>
  <c r="T557" i="2"/>
  <c r="Y630" i="2"/>
  <c r="Y629" i="2"/>
  <c r="Y631" i="2"/>
  <c r="U557" i="2"/>
  <c r="Z629" i="2"/>
  <c r="Z630" i="2"/>
  <c r="Z631" i="2"/>
  <c r="W557" i="2"/>
  <c r="AB630" i="2"/>
  <c r="AB629" i="2"/>
  <c r="AB631" i="2"/>
  <c r="X560" i="2"/>
  <c r="AC630" i="2"/>
  <c r="AC629" i="2"/>
  <c r="AC631" i="2"/>
  <c r="Y560" i="2"/>
  <c r="AD629" i="2"/>
  <c r="AD630" i="2"/>
  <c r="AD631" i="2"/>
  <c r="Z560" i="2"/>
  <c r="AE630" i="2"/>
  <c r="AE629" i="2"/>
  <c r="AE631" i="2"/>
  <c r="AB557" i="2"/>
  <c r="AC560" i="2"/>
  <c r="J557" i="2"/>
  <c r="X557" i="2"/>
  <c r="Z557" i="2"/>
  <c r="C557" i="2"/>
  <c r="H557" i="2"/>
  <c r="I557" i="2"/>
  <c r="P560" i="2"/>
  <c r="R557" i="2"/>
  <c r="U560" i="2"/>
  <c r="F560" i="2"/>
  <c r="AE560" i="2"/>
  <c r="AC557" i="2"/>
  <c r="E560" i="2"/>
  <c r="O560" i="2"/>
  <c r="AD560" i="2"/>
  <c r="W560" i="2"/>
  <c r="M557" i="2"/>
  <c r="K560" i="2"/>
  <c r="S560" i="2"/>
  <c r="N560" i="2"/>
  <c r="D560" i="2"/>
  <c r="T560" i="2"/>
  <c r="AB560" i="2"/>
  <c r="AO669" i="2" l="1"/>
  <c r="AO120" i="2" s="1"/>
  <c r="AO626" i="2"/>
  <c r="AP625" i="2"/>
  <c r="AG563" i="2"/>
  <c r="AL638" i="2"/>
  <c r="AI646" i="2"/>
  <c r="AI647" i="2" s="1"/>
  <c r="AM638" i="2"/>
  <c r="AS618" i="2"/>
  <c r="AT590" i="2"/>
  <c r="AS604" i="2"/>
  <c r="AS583" i="2"/>
  <c r="AR597" i="2"/>
  <c r="AR611" i="2"/>
  <c r="AR617" i="2"/>
  <c r="AR603" i="2"/>
  <c r="AS589" i="2"/>
  <c r="AU588" i="2"/>
  <c r="AT616" i="2"/>
  <c r="AT602" i="2"/>
  <c r="AT615" i="2"/>
  <c r="AU587" i="2"/>
  <c r="AT601" i="2"/>
  <c r="AT584" i="2"/>
  <c r="AS612" i="2"/>
  <c r="AS598" i="2"/>
  <c r="AT592" i="2"/>
  <c r="AS620" i="2"/>
  <c r="AS606" i="2"/>
  <c r="AT613" i="2"/>
  <c r="AU585" i="2"/>
  <c r="AT599" i="2"/>
  <c r="AS591" i="2"/>
  <c r="AR605" i="2"/>
  <c r="AR619" i="2"/>
  <c r="AU607" i="2"/>
  <c r="AV593" i="2"/>
  <c r="AS614" i="2"/>
  <c r="AT586" i="2"/>
  <c r="AS600" i="2"/>
  <c r="AS610" i="2"/>
  <c r="AT582" i="2"/>
  <c r="AS596" i="2"/>
  <c r="AH563" i="2"/>
  <c r="AP626" i="2" l="1"/>
  <c r="AL639" i="2"/>
  <c r="AL644" i="2" s="1"/>
  <c r="AV607" i="2"/>
  <c r="AW593" i="2"/>
  <c r="AW607" i="2" s="1"/>
  <c r="AT612" i="2"/>
  <c r="AU584" i="2"/>
  <c r="AT598" i="2"/>
  <c r="AS611" i="2"/>
  <c r="AT583" i="2"/>
  <c r="AS597" i="2"/>
  <c r="AU599" i="2"/>
  <c r="AV585" i="2"/>
  <c r="AT620" i="2"/>
  <c r="AU592" i="2"/>
  <c r="AT606" i="2"/>
  <c r="AT614" i="2"/>
  <c r="AU586" i="2"/>
  <c r="AT600" i="2"/>
  <c r="AT610" i="2"/>
  <c r="AU582" i="2"/>
  <c r="AT596" i="2"/>
  <c r="AU602" i="2"/>
  <c r="AV588" i="2"/>
  <c r="AT618" i="2"/>
  <c r="AU590" i="2"/>
  <c r="AT604" i="2"/>
  <c r="AU601" i="2"/>
  <c r="AV587" i="2"/>
  <c r="AS619" i="2"/>
  <c r="AT591" i="2"/>
  <c r="AS605" i="2"/>
  <c r="AS617" i="2"/>
  <c r="AT589" i="2"/>
  <c r="AS603" i="2"/>
  <c r="AI695" i="2"/>
  <c r="AE546" i="2"/>
  <c r="AD546" i="2"/>
  <c r="AC546" i="2"/>
  <c r="AB546" i="2"/>
  <c r="Z546" i="2"/>
  <c r="Y546" i="2"/>
  <c r="X546" i="2"/>
  <c r="W546" i="2"/>
  <c r="U546" i="2"/>
  <c r="T546" i="2"/>
  <c r="S546" i="2"/>
  <c r="R546" i="2"/>
  <c r="P546" i="2"/>
  <c r="O546" i="2"/>
  <c r="N546" i="2"/>
  <c r="M546" i="2"/>
  <c r="K546" i="2"/>
  <c r="J546" i="2"/>
  <c r="I546" i="2"/>
  <c r="AE548" i="2"/>
  <c r="AD548" i="2"/>
  <c r="AC548" i="2"/>
  <c r="AB548" i="2"/>
  <c r="Z548" i="2"/>
  <c r="Y548" i="2"/>
  <c r="X548" i="2"/>
  <c r="W548" i="2"/>
  <c r="U548" i="2"/>
  <c r="T548" i="2"/>
  <c r="S548" i="2"/>
  <c r="R548" i="2"/>
  <c r="P548" i="2"/>
  <c r="O548" i="2"/>
  <c r="N548" i="2"/>
  <c r="M548" i="2"/>
  <c r="K548" i="2"/>
  <c r="J548" i="2"/>
  <c r="I548" i="2"/>
  <c r="H548" i="2"/>
  <c r="H546" i="2"/>
  <c r="AF538" i="2"/>
  <c r="AK541" i="2" s="1"/>
  <c r="AA538" i="2"/>
  <c r="V538" i="2"/>
  <c r="Q538" i="2"/>
  <c r="L538" i="2"/>
  <c r="AV602" i="2" l="1"/>
  <c r="AW588" i="2"/>
  <c r="AW602" i="2" s="1"/>
  <c r="AV601" i="2"/>
  <c r="AW587" i="2"/>
  <c r="AW601" i="2" s="1"/>
  <c r="AV599" i="2"/>
  <c r="AW585" i="2"/>
  <c r="AW599" i="2" s="1"/>
  <c r="AU600" i="2"/>
  <c r="AV586" i="2"/>
  <c r="AU596" i="2"/>
  <c r="AV582" i="2"/>
  <c r="AT617" i="2"/>
  <c r="AU589" i="2"/>
  <c r="AT603" i="2"/>
  <c r="AU583" i="2"/>
  <c r="AT611" i="2"/>
  <c r="AT597" i="2"/>
  <c r="AU591" i="2"/>
  <c r="AT619" i="2"/>
  <c r="AT605" i="2"/>
  <c r="AU606" i="2"/>
  <c r="AV592" i="2"/>
  <c r="AU598" i="2"/>
  <c r="AV584" i="2"/>
  <c r="AU604" i="2"/>
  <c r="AV590" i="2"/>
  <c r="AV600" i="2" l="1"/>
  <c r="AW586" i="2"/>
  <c r="AW600" i="2" s="1"/>
  <c r="AV598" i="2"/>
  <c r="AW584" i="2"/>
  <c r="AW598" i="2" s="1"/>
  <c r="AV606" i="2"/>
  <c r="AW592" i="2"/>
  <c r="AW606" i="2" s="1"/>
  <c r="AV596" i="2"/>
  <c r="AW582" i="2"/>
  <c r="AW596" i="2" s="1"/>
  <c r="AV604" i="2"/>
  <c r="AW590" i="2"/>
  <c r="AW604" i="2" s="1"/>
  <c r="AU597" i="2"/>
  <c r="AV583" i="2"/>
  <c r="AU603" i="2"/>
  <c r="AV589" i="2"/>
  <c r="AU605" i="2"/>
  <c r="AV591" i="2"/>
  <c r="AV603" i="2" l="1"/>
  <c r="AW589" i="2"/>
  <c r="AW603" i="2" s="1"/>
  <c r="AV597" i="2"/>
  <c r="AW583" i="2"/>
  <c r="AW597" i="2" s="1"/>
  <c r="AV605" i="2"/>
  <c r="AW591" i="2"/>
  <c r="AW605" i="2" s="1"/>
  <c r="AH537" i="2" l="1"/>
  <c r="AH539" i="2" s="1"/>
  <c r="AH531" i="2" s="1"/>
  <c r="AG537" i="2"/>
  <c r="AF537" i="2"/>
  <c r="AD537" i="2"/>
  <c r="AC537" i="2"/>
  <c r="AB537" i="2"/>
  <c r="AB539" i="2" s="1"/>
  <c r="AB531" i="2" s="1"/>
  <c r="AA537" i="2"/>
  <c r="Y537" i="2"/>
  <c r="Y539" i="2" s="1"/>
  <c r="Y531" i="2" s="1"/>
  <c r="X537" i="2"/>
  <c r="X539" i="2" s="1"/>
  <c r="X531" i="2" s="1"/>
  <c r="W537" i="2"/>
  <c r="V537" i="2"/>
  <c r="T537" i="2"/>
  <c r="T539" i="2" s="1"/>
  <c r="T531" i="2" s="1"/>
  <c r="S537" i="2"/>
  <c r="R537" i="2"/>
  <c r="R539" i="2" s="1"/>
  <c r="R531" i="2" s="1"/>
  <c r="Q537" i="2"/>
  <c r="Q539" i="2" s="1"/>
  <c r="Q531" i="2" s="1"/>
  <c r="O537" i="2"/>
  <c r="N537" i="2"/>
  <c r="M537" i="2"/>
  <c r="L537" i="2"/>
  <c r="J537" i="2"/>
  <c r="J539" i="2" s="1"/>
  <c r="J531" i="2" s="1"/>
  <c r="I537" i="2"/>
  <c r="I539" i="2" s="1"/>
  <c r="I531" i="2" s="1"/>
  <c r="H537" i="2"/>
  <c r="H539" i="2" s="1"/>
  <c r="H531" i="2" s="1"/>
  <c r="AH529" i="2"/>
  <c r="Z529" i="2"/>
  <c r="T529" i="2"/>
  <c r="P529" i="2"/>
  <c r="O529" i="2"/>
  <c r="N529" i="2"/>
  <c r="AH371" i="2"/>
  <c r="AE371" i="2"/>
  <c r="AD371" i="2"/>
  <c r="AC371" i="2"/>
  <c r="AB371" i="2"/>
  <c r="Z371" i="2"/>
  <c r="Y371" i="2"/>
  <c r="X371" i="2"/>
  <c r="W371" i="2"/>
  <c r="U371" i="2"/>
  <c r="T371" i="2"/>
  <c r="S371" i="2"/>
  <c r="R371" i="2"/>
  <c r="P371" i="2"/>
  <c r="O371" i="2"/>
  <c r="N371" i="2"/>
  <c r="M371" i="2"/>
  <c r="K371" i="2"/>
  <c r="J371" i="2"/>
  <c r="I371" i="2"/>
  <c r="H371" i="2"/>
  <c r="AG371" i="2"/>
  <c r="AG449" i="2"/>
  <c r="AE514" i="2"/>
  <c r="AD514" i="2"/>
  <c r="AC514" i="2"/>
  <c r="AB514" i="2"/>
  <c r="Y514" i="2"/>
  <c r="X514" i="2"/>
  <c r="W514" i="2"/>
  <c r="U514" i="2"/>
  <c r="T514" i="2"/>
  <c r="S514" i="2"/>
  <c r="R514" i="2"/>
  <c r="P514" i="2"/>
  <c r="O514" i="2"/>
  <c r="N514" i="2"/>
  <c r="M514" i="2"/>
  <c r="K514" i="2"/>
  <c r="J514" i="2"/>
  <c r="I514" i="2"/>
  <c r="H514" i="2"/>
  <c r="AH542" i="2"/>
  <c r="AG542" i="2"/>
  <c r="AE542" i="2"/>
  <c r="AD542" i="2"/>
  <c r="AC542" i="2"/>
  <c r="AB542" i="2"/>
  <c r="Z542" i="2"/>
  <c r="Y542" i="2"/>
  <c r="X542" i="2"/>
  <c r="W542" i="2"/>
  <c r="U542" i="2"/>
  <c r="T542" i="2"/>
  <c r="S542" i="2"/>
  <c r="R542" i="2"/>
  <c r="P542" i="2"/>
  <c r="O542" i="2"/>
  <c r="N542" i="2"/>
  <c r="M542" i="2"/>
  <c r="K542" i="2"/>
  <c r="J542" i="2"/>
  <c r="I542" i="2"/>
  <c r="AH541" i="2"/>
  <c r="AG541" i="2"/>
  <c r="AE541" i="2"/>
  <c r="AD541" i="2"/>
  <c r="AC541" i="2"/>
  <c r="AB541" i="2"/>
  <c r="Z541" i="2"/>
  <c r="Y541" i="2"/>
  <c r="X541" i="2"/>
  <c r="W541" i="2"/>
  <c r="U541" i="2"/>
  <c r="T541" i="2"/>
  <c r="S541" i="2"/>
  <c r="R541" i="2"/>
  <c r="P541" i="2"/>
  <c r="O541" i="2"/>
  <c r="N541" i="2"/>
  <c r="M541" i="2"/>
  <c r="AA541" i="2"/>
  <c r="Y547" i="2"/>
  <c r="X547" i="2"/>
  <c r="P547" i="2"/>
  <c r="N547" i="2"/>
  <c r="I547" i="2"/>
  <c r="AE529" i="2"/>
  <c r="AD529" i="2"/>
  <c r="S529" i="2"/>
  <c r="AG539" i="2" l="1"/>
  <c r="AH530" i="2"/>
  <c r="W533" i="2"/>
  <c r="O533" i="2"/>
  <c r="H547" i="2"/>
  <c r="K547" i="2"/>
  <c r="S547" i="2"/>
  <c r="M547" i="2"/>
  <c r="U547" i="2"/>
  <c r="AD547" i="2"/>
  <c r="V541" i="2"/>
  <c r="Q541" i="2"/>
  <c r="X529" i="2"/>
  <c r="X530" i="2" s="1"/>
  <c r="X535" i="2" s="1"/>
  <c r="AF541" i="2"/>
  <c r="K529" i="2"/>
  <c r="AC547" i="2"/>
  <c r="O547" i="2"/>
  <c r="W547" i="2"/>
  <c r="R533" i="2"/>
  <c r="AE547" i="2"/>
  <c r="I529" i="2"/>
  <c r="I530" i="2" s="1"/>
  <c r="I535" i="2" s="1"/>
  <c r="T547" i="2"/>
  <c r="AB547" i="2"/>
  <c r="J529" i="2"/>
  <c r="J530" i="2" s="1"/>
  <c r="J535" i="2" s="1"/>
  <c r="Z533" i="2"/>
  <c r="AE533" i="2"/>
  <c r="Y529" i="2"/>
  <c r="Y530" i="2" s="1"/>
  <c r="Y535" i="2" s="1"/>
  <c r="AF539" i="2"/>
  <c r="AF531" i="2" s="1"/>
  <c r="J547" i="2"/>
  <c r="R547" i="2"/>
  <c r="Z547" i="2"/>
  <c r="N533" i="2"/>
  <c r="AD533" i="2"/>
  <c r="S539" i="2"/>
  <c r="S531" i="2" s="1"/>
  <c r="S530" i="2" s="1"/>
  <c r="S535" i="2" s="1"/>
  <c r="AA539" i="2"/>
  <c r="AA531" i="2" s="1"/>
  <c r="P533" i="2"/>
  <c r="X533" i="2"/>
  <c r="M539" i="2"/>
  <c r="M531" i="2" s="1"/>
  <c r="AC539" i="2"/>
  <c r="AC531" i="2" s="1"/>
  <c r="Y533" i="2"/>
  <c r="N539" i="2"/>
  <c r="N531" i="2" s="1"/>
  <c r="N530" i="2" s="1"/>
  <c r="N535" i="2" s="1"/>
  <c r="V539" i="2"/>
  <c r="V531" i="2" s="1"/>
  <c r="AD539" i="2"/>
  <c r="AD531" i="2" s="1"/>
  <c r="AD530" i="2" s="1"/>
  <c r="AD535" i="2" s="1"/>
  <c r="O539" i="2"/>
  <c r="O531" i="2" s="1"/>
  <c r="O530" i="2" s="1"/>
  <c r="O535" i="2" s="1"/>
  <c r="W539" i="2"/>
  <c r="W531" i="2" s="1"/>
  <c r="T530" i="2"/>
  <c r="T535" i="2" s="1"/>
  <c r="S533" i="2"/>
  <c r="L539" i="2"/>
  <c r="L531" i="2" s="1"/>
  <c r="U529" i="2"/>
  <c r="AC529" i="2"/>
  <c r="T533" i="2"/>
  <c r="AB533" i="2"/>
  <c r="M533" i="2"/>
  <c r="U533" i="2"/>
  <c r="AC533" i="2"/>
  <c r="AG531" i="2" l="1"/>
  <c r="AK539" i="2"/>
  <c r="AK531" i="2" s="1"/>
  <c r="AC530" i="2"/>
  <c r="AC535" i="2" s="1"/>
  <c r="F509" i="2" l="1"/>
  <c r="F506" i="2"/>
  <c r="F505" i="2"/>
  <c r="F504" i="2"/>
  <c r="F503" i="2"/>
  <c r="F502" i="2"/>
  <c r="F501" i="2"/>
  <c r="F499" i="2"/>
  <c r="F498" i="2"/>
  <c r="F497" i="2"/>
  <c r="F496" i="2"/>
  <c r="F495" i="2"/>
  <c r="F494" i="2"/>
  <c r="F491" i="2"/>
  <c r="F490" i="2"/>
  <c r="F489" i="2"/>
  <c r="F488" i="2"/>
  <c r="F485" i="2"/>
  <c r="F483" i="2"/>
  <c r="F482" i="2"/>
  <c r="F481" i="2"/>
  <c r="K509" i="2"/>
  <c r="K506" i="2"/>
  <c r="K505" i="2"/>
  <c r="K537" i="2" s="1"/>
  <c r="K504" i="2"/>
  <c r="K503" i="2"/>
  <c r="K502" i="2"/>
  <c r="K501" i="2"/>
  <c r="K499" i="2"/>
  <c r="K498" i="2"/>
  <c r="K497" i="2"/>
  <c r="K496" i="2"/>
  <c r="K495" i="2"/>
  <c r="K494" i="2"/>
  <c r="K492" i="2"/>
  <c r="K491" i="2"/>
  <c r="K490" i="2"/>
  <c r="K489" i="2"/>
  <c r="K488" i="2"/>
  <c r="K485" i="2"/>
  <c r="K483" i="2"/>
  <c r="K482" i="2"/>
  <c r="K481" i="2"/>
  <c r="P509" i="2"/>
  <c r="P506" i="2"/>
  <c r="P505" i="2"/>
  <c r="P537" i="2" s="1"/>
  <c r="P504" i="2"/>
  <c r="P503" i="2"/>
  <c r="P502" i="2"/>
  <c r="P501" i="2"/>
  <c r="P499" i="2"/>
  <c r="P498" i="2"/>
  <c r="P497" i="2"/>
  <c r="P496" i="2"/>
  <c r="P495" i="2"/>
  <c r="P494" i="2"/>
  <c r="P492" i="2"/>
  <c r="P491" i="2"/>
  <c r="P490" i="2"/>
  <c r="P489" i="2"/>
  <c r="P488" i="2"/>
  <c r="P485" i="2"/>
  <c r="P483" i="2"/>
  <c r="P482" i="2"/>
  <c r="P481" i="2"/>
  <c r="U509" i="2"/>
  <c r="U506" i="2"/>
  <c r="U505" i="2"/>
  <c r="U537" i="2" s="1"/>
  <c r="U504" i="2"/>
  <c r="U503" i="2"/>
  <c r="U502" i="2"/>
  <c r="U501" i="2"/>
  <c r="U498" i="2"/>
  <c r="U497" i="2"/>
  <c r="U496" i="2"/>
  <c r="U495" i="2"/>
  <c r="U494" i="2"/>
  <c r="U492" i="2"/>
  <c r="U491" i="2"/>
  <c r="U490" i="2"/>
  <c r="U489" i="2"/>
  <c r="U488" i="2"/>
  <c r="U486" i="2"/>
  <c r="U485" i="2"/>
  <c r="U483" i="2"/>
  <c r="U482" i="2"/>
  <c r="U481" i="2"/>
  <c r="AE509" i="2"/>
  <c r="AE506" i="2"/>
  <c r="AE505" i="2"/>
  <c r="AE537" i="2" s="1"/>
  <c r="AE504" i="2"/>
  <c r="AE503" i="2"/>
  <c r="AE502" i="2"/>
  <c r="AE501" i="2"/>
  <c r="AE498" i="2"/>
  <c r="AE497" i="2"/>
  <c r="AE496" i="2"/>
  <c r="AE495" i="2"/>
  <c r="AE494" i="2"/>
  <c r="AE492" i="2"/>
  <c r="AE491" i="2"/>
  <c r="AE490" i="2"/>
  <c r="AE489" i="2"/>
  <c r="AE488" i="2"/>
  <c r="AE485" i="2"/>
  <c r="AE483" i="2"/>
  <c r="AE482" i="2"/>
  <c r="AE481" i="2"/>
  <c r="Z509" i="2"/>
  <c r="Z506" i="2"/>
  <c r="Z505" i="2"/>
  <c r="Z537" i="2" s="1"/>
  <c r="Z504" i="2"/>
  <c r="Z503" i="2"/>
  <c r="Z502" i="2"/>
  <c r="Z501" i="2"/>
  <c r="Z499" i="2"/>
  <c r="Z498" i="2"/>
  <c r="Z497" i="2"/>
  <c r="Z496" i="2"/>
  <c r="Z495" i="2"/>
  <c r="Z494" i="2"/>
  <c r="Z492" i="2"/>
  <c r="Z491" i="2"/>
  <c r="Z490" i="2"/>
  <c r="Z489" i="2"/>
  <c r="Z488" i="2"/>
  <c r="Z486" i="2"/>
  <c r="Z485" i="2"/>
  <c r="Z483" i="2"/>
  <c r="Z482" i="2"/>
  <c r="Z481" i="2"/>
  <c r="U539" i="2" l="1"/>
  <c r="U531" i="2" s="1"/>
  <c r="U530" i="2" s="1"/>
  <c r="U535" i="2" s="1"/>
  <c r="AE539" i="2"/>
  <c r="AE531" i="2" s="1"/>
  <c r="AE530" i="2" s="1"/>
  <c r="AE535" i="2" s="1"/>
  <c r="K539" i="2"/>
  <c r="K531" i="2" s="1"/>
  <c r="K530" i="2" s="1"/>
  <c r="K535" i="2" s="1"/>
  <c r="Z539" i="2"/>
  <c r="Z531" i="2" s="1"/>
  <c r="Z530" i="2" s="1"/>
  <c r="Z535" i="2" s="1"/>
  <c r="P539" i="2"/>
  <c r="P531" i="2" s="1"/>
  <c r="P530" i="2" s="1"/>
  <c r="P535" i="2" s="1"/>
  <c r="AF364" i="2"/>
  <c r="AF363" i="2"/>
  <c r="AA364" i="2"/>
  <c r="AA363" i="2"/>
  <c r="V364" i="2"/>
  <c r="V363" i="2"/>
  <c r="Q364" i="2"/>
  <c r="Q363" i="2"/>
  <c r="L364" i="2"/>
  <c r="L363" i="2"/>
  <c r="G364" i="2"/>
  <c r="G363" i="2"/>
  <c r="AG323" i="2"/>
  <c r="AE323" i="2"/>
  <c r="AD323" i="2"/>
  <c r="AD324" i="2" s="1"/>
  <c r="AC323" i="2"/>
  <c r="AC324" i="2" s="1"/>
  <c r="AB323" i="2"/>
  <c r="AB324" i="2" s="1"/>
  <c r="Z323" i="2"/>
  <c r="Z324" i="2" s="1"/>
  <c r="Y323" i="2"/>
  <c r="Y324" i="2" s="1"/>
  <c r="X323" i="2"/>
  <c r="X324" i="2" s="1"/>
  <c r="W323" i="2"/>
  <c r="W324" i="2" s="1"/>
  <c r="S323" i="2"/>
  <c r="S324" i="2" s="1"/>
  <c r="R323" i="2"/>
  <c r="R324" i="2" s="1"/>
  <c r="N323" i="2"/>
  <c r="N324" i="2" s="1"/>
  <c r="M323" i="2"/>
  <c r="M324" i="2" s="1"/>
  <c r="K323" i="2"/>
  <c r="K324" i="2" s="1"/>
  <c r="J323" i="2"/>
  <c r="J324" i="2" s="1"/>
  <c r="H323" i="2"/>
  <c r="H324" i="2" s="1"/>
  <c r="F323" i="2"/>
  <c r="F324" i="2" s="1"/>
  <c r="E323" i="2"/>
  <c r="E324" i="2" s="1"/>
  <c r="D323" i="2"/>
  <c r="D324" i="2" s="1"/>
  <c r="C323" i="2"/>
  <c r="C324" i="2" s="1"/>
  <c r="AH323" i="2"/>
  <c r="AH324" i="2" s="1"/>
  <c r="AF350" i="2"/>
  <c r="AF371" i="2" s="1"/>
  <c r="AF349" i="2"/>
  <c r="AA350" i="2"/>
  <c r="AA371" i="2" s="1"/>
  <c r="AA349" i="2"/>
  <c r="V350" i="2"/>
  <c r="V371" i="2" s="1"/>
  <c r="V349" i="2"/>
  <c r="Q350" i="2"/>
  <c r="Q371" i="2" s="1"/>
  <c r="Q349" i="2"/>
  <c r="L350" i="2"/>
  <c r="L371" i="2" s="1"/>
  <c r="L349" i="2"/>
  <c r="G350" i="2"/>
  <c r="G349" i="2"/>
  <c r="G323" i="2" s="1"/>
  <c r="AH372" i="2"/>
  <c r="AG372" i="2"/>
  <c r="AE372" i="2"/>
  <c r="AD372" i="2"/>
  <c r="AC372" i="2"/>
  <c r="AB372" i="2"/>
  <c r="Z372" i="2"/>
  <c r="Y372" i="2"/>
  <c r="X372" i="2"/>
  <c r="W372" i="2"/>
  <c r="U372" i="2"/>
  <c r="T372" i="2"/>
  <c r="S372" i="2"/>
  <c r="R372" i="2"/>
  <c r="P372" i="2"/>
  <c r="O372" i="2"/>
  <c r="N372" i="2"/>
  <c r="M372" i="2"/>
  <c r="K372" i="2"/>
  <c r="J372" i="2"/>
  <c r="I372" i="2"/>
  <c r="AF321" i="2"/>
  <c r="AA321" i="2"/>
  <c r="V321" i="2"/>
  <c r="Q321" i="2"/>
  <c r="L321" i="2"/>
  <c r="G321" i="2"/>
  <c r="AF306" i="2"/>
  <c r="AA306" i="2"/>
  <c r="V306" i="2"/>
  <c r="Q306" i="2"/>
  <c r="L306" i="2"/>
  <c r="G306" i="2"/>
  <c r="AF284" i="2"/>
  <c r="AA284" i="2"/>
  <c r="V284" i="2"/>
  <c r="Q284" i="2"/>
  <c r="L284" i="2"/>
  <c r="G284" i="2"/>
  <c r="AF277" i="2"/>
  <c r="AA277" i="2"/>
  <c r="V277" i="2"/>
  <c r="Q277" i="2"/>
  <c r="L277" i="2"/>
  <c r="G277" i="2"/>
  <c r="H372" i="2"/>
  <c r="AE348" i="2"/>
  <c r="AD348" i="2"/>
  <c r="AC348" i="2"/>
  <c r="AB348" i="2"/>
  <c r="Z348" i="2"/>
  <c r="Y348" i="2"/>
  <c r="X348" i="2"/>
  <c r="W348" i="2"/>
  <c r="U348" i="2"/>
  <c r="T348" i="2"/>
  <c r="S348" i="2"/>
  <c r="R348" i="2"/>
  <c r="P348" i="2"/>
  <c r="O348" i="2"/>
  <c r="N348" i="2"/>
  <c r="M348" i="2"/>
  <c r="K348" i="2"/>
  <c r="J348" i="2"/>
  <c r="I348" i="2"/>
  <c r="H348" i="2"/>
  <c r="F348" i="2"/>
  <c r="E348" i="2"/>
  <c r="D348" i="2"/>
  <c r="AE347" i="2"/>
  <c r="AD347" i="2"/>
  <c r="AC347" i="2"/>
  <c r="AB347" i="2"/>
  <c r="Z347" i="2"/>
  <c r="Y347" i="2"/>
  <c r="X347" i="2"/>
  <c r="W347" i="2"/>
  <c r="U347" i="2"/>
  <c r="T347" i="2"/>
  <c r="S347" i="2"/>
  <c r="R347" i="2"/>
  <c r="P347" i="2"/>
  <c r="O347" i="2"/>
  <c r="N347" i="2"/>
  <c r="M347" i="2"/>
  <c r="K347" i="2"/>
  <c r="J347" i="2"/>
  <c r="I347" i="2"/>
  <c r="H347" i="2"/>
  <c r="F347" i="2"/>
  <c r="E347" i="2"/>
  <c r="D347" i="2"/>
  <c r="AE346" i="2"/>
  <c r="AD346" i="2"/>
  <c r="AC346" i="2"/>
  <c r="AB346" i="2"/>
  <c r="Z346" i="2"/>
  <c r="Y346" i="2"/>
  <c r="X346" i="2"/>
  <c r="W346" i="2"/>
  <c r="U346" i="2"/>
  <c r="T346" i="2"/>
  <c r="S346" i="2"/>
  <c r="R346" i="2"/>
  <c r="P346" i="2"/>
  <c r="O346" i="2"/>
  <c r="N346" i="2"/>
  <c r="M346" i="2"/>
  <c r="K346" i="2"/>
  <c r="J346" i="2"/>
  <c r="I346" i="2"/>
  <c r="H346" i="2"/>
  <c r="F346" i="2"/>
  <c r="E346" i="2"/>
  <c r="D346" i="2"/>
  <c r="AE345" i="2"/>
  <c r="AD345" i="2"/>
  <c r="AC345" i="2"/>
  <c r="AB345" i="2"/>
  <c r="Z345" i="2"/>
  <c r="Y345" i="2"/>
  <c r="X345" i="2"/>
  <c r="W345" i="2"/>
  <c r="U345" i="2"/>
  <c r="T345" i="2"/>
  <c r="S345" i="2"/>
  <c r="R345" i="2"/>
  <c r="P345" i="2"/>
  <c r="O345" i="2"/>
  <c r="N345" i="2"/>
  <c r="M345" i="2"/>
  <c r="K345" i="2"/>
  <c r="J345" i="2"/>
  <c r="I345" i="2"/>
  <c r="H345" i="2"/>
  <c r="F345" i="2"/>
  <c r="E345" i="2"/>
  <c r="D345" i="2"/>
  <c r="AE343" i="2"/>
  <c r="AD343" i="2"/>
  <c r="AC343" i="2"/>
  <c r="AB343" i="2"/>
  <c r="Z343" i="2"/>
  <c r="Y343" i="2"/>
  <c r="X343" i="2"/>
  <c r="W343" i="2"/>
  <c r="U343" i="2"/>
  <c r="T343" i="2"/>
  <c r="S343" i="2"/>
  <c r="R343" i="2"/>
  <c r="P343" i="2"/>
  <c r="O343" i="2"/>
  <c r="N343" i="2"/>
  <c r="M343" i="2"/>
  <c r="K343" i="2"/>
  <c r="J343" i="2"/>
  <c r="I343" i="2"/>
  <c r="H343" i="2"/>
  <c r="F343" i="2"/>
  <c r="E343" i="2"/>
  <c r="D343" i="2"/>
  <c r="AE342" i="2"/>
  <c r="AD342" i="2"/>
  <c r="AC342" i="2"/>
  <c r="AB342" i="2"/>
  <c r="Z342" i="2"/>
  <c r="Y342" i="2"/>
  <c r="X342" i="2"/>
  <c r="W342" i="2"/>
  <c r="U342" i="2"/>
  <c r="T342" i="2"/>
  <c r="S342" i="2"/>
  <c r="R342" i="2"/>
  <c r="P342" i="2"/>
  <c r="O342" i="2"/>
  <c r="N342" i="2"/>
  <c r="M342" i="2"/>
  <c r="K342" i="2"/>
  <c r="J342" i="2"/>
  <c r="I342" i="2"/>
  <c r="H342" i="2"/>
  <c r="F342" i="2"/>
  <c r="E342" i="2"/>
  <c r="D342" i="2"/>
  <c r="C348" i="2"/>
  <c r="C347" i="2"/>
  <c r="C346" i="2"/>
  <c r="C345" i="2"/>
  <c r="C343" i="2"/>
  <c r="C342" i="2"/>
  <c r="AH376" i="2"/>
  <c r="AG376" i="2"/>
  <c r="AE376" i="2"/>
  <c r="AD376" i="2"/>
  <c r="AC376" i="2"/>
  <c r="AB376" i="2"/>
  <c r="Z376" i="2"/>
  <c r="Y376" i="2"/>
  <c r="X376" i="2"/>
  <c r="W376" i="2"/>
  <c r="U376" i="2"/>
  <c r="T376" i="2"/>
  <c r="S376" i="2"/>
  <c r="R376" i="2"/>
  <c r="P376" i="2"/>
  <c r="O376" i="2"/>
  <c r="N376" i="2"/>
  <c r="M376" i="2"/>
  <c r="K376" i="2"/>
  <c r="J376" i="2"/>
  <c r="I376" i="2"/>
  <c r="H376" i="2"/>
  <c r="AF375" i="2"/>
  <c r="AA375" i="2"/>
  <c r="U375" i="2"/>
  <c r="U323" i="2" s="1"/>
  <c r="U324" i="2" s="1"/>
  <c r="T375" i="2"/>
  <c r="T323" i="2" s="1"/>
  <c r="T324" i="2" s="1"/>
  <c r="P375" i="2"/>
  <c r="P323" i="2" s="1"/>
  <c r="P324" i="2" s="1"/>
  <c r="O375" i="2"/>
  <c r="O323" i="2" s="1"/>
  <c r="O324" i="2" s="1"/>
  <c r="I375" i="2"/>
  <c r="L375" i="2" s="1"/>
  <c r="AF374" i="2"/>
  <c r="AA374" i="2"/>
  <c r="V374" i="2"/>
  <c r="Q374" i="2"/>
  <c r="L374" i="2"/>
  <c r="AF373" i="2"/>
  <c r="AF389" i="2" s="1"/>
  <c r="AA373" i="2"/>
  <c r="AA389" i="2" s="1"/>
  <c r="V373" i="2"/>
  <c r="V389" i="2" s="1"/>
  <c r="Q373" i="2"/>
  <c r="Q389" i="2" s="1"/>
  <c r="L373" i="2"/>
  <c r="L389" i="2" s="1"/>
  <c r="AF357" i="2"/>
  <c r="AA357" i="2"/>
  <c r="V357" i="2"/>
  <c r="Q357" i="2"/>
  <c r="L357" i="2"/>
  <c r="G357" i="2"/>
  <c r="AF355" i="2"/>
  <c r="AA355" i="2"/>
  <c r="V355" i="2"/>
  <c r="Q355" i="2"/>
  <c r="L355" i="2"/>
  <c r="G355" i="2"/>
  <c r="AH353" i="2"/>
  <c r="AH354" i="2" s="1"/>
  <c r="AH366" i="2" s="1"/>
  <c r="AG353" i="2"/>
  <c r="AD353" i="2"/>
  <c r="AF353" i="2" s="1"/>
  <c r="Z353" i="2"/>
  <c r="AA353" i="2" s="1"/>
  <c r="V353" i="2"/>
  <c r="N353" i="2"/>
  <c r="Q353" i="2" s="1"/>
  <c r="K353" i="2"/>
  <c r="I353" i="2"/>
  <c r="H353" i="2"/>
  <c r="F353" i="2"/>
  <c r="C353" i="2"/>
  <c r="AF352" i="2"/>
  <c r="AF387" i="2" s="1"/>
  <c r="Z352" i="2"/>
  <c r="V352" i="2"/>
  <c r="V387" i="2" s="1"/>
  <c r="Q352" i="2"/>
  <c r="Q387" i="2" s="1"/>
  <c r="L352" i="2"/>
  <c r="L387" i="2" s="1"/>
  <c r="G352" i="2"/>
  <c r="AF333" i="2"/>
  <c r="AG332" i="2"/>
  <c r="AF334" i="2"/>
  <c r="AE332" i="2"/>
  <c r="AJ333" i="2" s="1"/>
  <c r="AB332" i="2"/>
  <c r="AA334" i="2"/>
  <c r="W332" i="2"/>
  <c r="X332" i="2" s="1"/>
  <c r="Y332" i="2" s="1"/>
  <c r="Z332" i="2"/>
  <c r="AA333" i="2"/>
  <c r="AF322" i="2"/>
  <c r="AF320" i="2"/>
  <c r="AF348" i="2" s="1"/>
  <c r="AA322" i="2"/>
  <c r="AA320" i="2"/>
  <c r="AA348" i="2" s="1"/>
  <c r="V322" i="2"/>
  <c r="V320" i="2"/>
  <c r="V348" i="2" s="1"/>
  <c r="Q322" i="2"/>
  <c r="Q320" i="2"/>
  <c r="Q348" i="2" s="1"/>
  <c r="L322" i="2"/>
  <c r="L320" i="2"/>
  <c r="L348" i="2" s="1"/>
  <c r="G320" i="2"/>
  <c r="G348" i="2" s="1"/>
  <c r="G322" i="2"/>
  <c r="G305" i="2"/>
  <c r="G347" i="2" s="1"/>
  <c r="L305" i="2"/>
  <c r="L347" i="2" s="1"/>
  <c r="Q305" i="2"/>
  <c r="Q347" i="2" s="1"/>
  <c r="V305" i="2"/>
  <c r="V347" i="2" s="1"/>
  <c r="AA305" i="2"/>
  <c r="AA347" i="2" s="1"/>
  <c r="AF305" i="2"/>
  <c r="AF347" i="2" s="1"/>
  <c r="V307" i="2"/>
  <c r="AA307" i="2"/>
  <c r="AF307" i="2"/>
  <c r="G307" i="2"/>
  <c r="L307" i="2"/>
  <c r="Q307" i="2"/>
  <c r="AD308" i="2"/>
  <c r="AI309" i="2" s="1"/>
  <c r="W308" i="2"/>
  <c r="S308" i="2"/>
  <c r="S316" i="2" s="1"/>
  <c r="N308" i="2"/>
  <c r="K308" i="2"/>
  <c r="K316" i="2" s="1"/>
  <c r="AH308" i="2"/>
  <c r="AG308" i="2"/>
  <c r="AL309" i="2" s="1"/>
  <c r="U308" i="2"/>
  <c r="U316" i="2" s="1"/>
  <c r="R308" i="2"/>
  <c r="R316" i="2" s="1"/>
  <c r="J308" i="2"/>
  <c r="J316" i="2" s="1"/>
  <c r="AC308" i="2"/>
  <c r="AC316" i="2" s="1"/>
  <c r="AB308" i="2"/>
  <c r="AB316" i="2" s="1"/>
  <c r="X308" i="2"/>
  <c r="T308" i="2"/>
  <c r="P308" i="2"/>
  <c r="E308" i="2"/>
  <c r="E316" i="2" s="1"/>
  <c r="D308" i="2"/>
  <c r="D316" i="2" s="1"/>
  <c r="F308" i="2"/>
  <c r="AE308" i="2"/>
  <c r="Z308" i="2"/>
  <c r="Z316" i="2" s="1"/>
  <c r="Y308" i="2"/>
  <c r="Y316" i="2" s="1"/>
  <c r="O308" i="2"/>
  <c r="M308" i="2"/>
  <c r="I308" i="2"/>
  <c r="I316" i="2" s="1"/>
  <c r="H308" i="2"/>
  <c r="AA290" i="2"/>
  <c r="W292" i="2"/>
  <c r="W298" i="2" s="1"/>
  <c r="AE293" i="2"/>
  <c r="AJ294" i="2" s="1"/>
  <c r="AD293" i="2"/>
  <c r="AI294" i="2" s="1"/>
  <c r="AC293" i="2"/>
  <c r="AB293" i="2"/>
  <c r="Z293" i="2"/>
  <c r="Y293" i="2"/>
  <c r="Z290" i="2" s="1"/>
  <c r="Z292" i="2" s="1"/>
  <c r="Z298" i="2" s="1"/>
  <c r="X293" i="2"/>
  <c r="Y290" i="2" s="1"/>
  <c r="Y292" i="2" s="1"/>
  <c r="Y298" i="2" s="1"/>
  <c r="W293" i="2"/>
  <c r="X290" i="2" s="1"/>
  <c r="X292" i="2" s="1"/>
  <c r="X298" i="2" s="1"/>
  <c r="AF285" i="2"/>
  <c r="AF283" i="2"/>
  <c r="AF346" i="2" s="1"/>
  <c r="AA285" i="2"/>
  <c r="AA283" i="2"/>
  <c r="AA346" i="2" s="1"/>
  <c r="V285" i="2"/>
  <c r="V283" i="2"/>
  <c r="V346" i="2" s="1"/>
  <c r="Q285" i="2"/>
  <c r="Q283" i="2"/>
  <c r="Q346" i="2" s="1"/>
  <c r="L285" i="2"/>
  <c r="L283" i="2"/>
  <c r="L346" i="2" s="1"/>
  <c r="G285" i="2"/>
  <c r="G283" i="2"/>
  <c r="G346" i="2" s="1"/>
  <c r="X286" i="2"/>
  <c r="X300" i="2" s="1"/>
  <c r="U286" i="2"/>
  <c r="U300" i="2" s="1"/>
  <c r="M286" i="2"/>
  <c r="M300" i="2" s="1"/>
  <c r="H286" i="2"/>
  <c r="H300" i="2" s="1"/>
  <c r="AB286" i="2"/>
  <c r="AB300" i="2" s="1"/>
  <c r="T286" i="2"/>
  <c r="T300" i="2" s="1"/>
  <c r="AH286" i="2"/>
  <c r="AM287" i="2" s="1"/>
  <c r="AG286" i="2"/>
  <c r="AE286" i="2"/>
  <c r="AD286" i="2"/>
  <c r="AI287" i="2" s="1"/>
  <c r="AC286" i="2"/>
  <c r="AC300" i="2" s="1"/>
  <c r="Z286" i="2"/>
  <c r="Z300" i="2" s="1"/>
  <c r="Y286" i="2"/>
  <c r="Y300" i="2" s="1"/>
  <c r="W286" i="2"/>
  <c r="W300" i="2" s="1"/>
  <c r="R286" i="2"/>
  <c r="R300" i="2" s="1"/>
  <c r="P286" i="2"/>
  <c r="P300" i="2" s="1"/>
  <c r="O286" i="2"/>
  <c r="O300" i="2" s="1"/>
  <c r="N286" i="2"/>
  <c r="N300" i="2" s="1"/>
  <c r="J286" i="2"/>
  <c r="J300" i="2" s="1"/>
  <c r="I286" i="2"/>
  <c r="I300" i="2" s="1"/>
  <c r="F286" i="2"/>
  <c r="F300" i="2" s="1"/>
  <c r="E286" i="2"/>
  <c r="E300" i="2" s="1"/>
  <c r="D286" i="2"/>
  <c r="D300" i="2" s="1"/>
  <c r="AH279" i="2"/>
  <c r="AG279" i="2"/>
  <c r="AL280" i="2" s="1"/>
  <c r="AE279" i="2"/>
  <c r="AD279" i="2"/>
  <c r="AI280" i="2" s="1"/>
  <c r="AC279" i="2"/>
  <c r="AB279" i="2"/>
  <c r="Z279" i="2"/>
  <c r="Y279" i="2"/>
  <c r="X279" i="2"/>
  <c r="W279" i="2"/>
  <c r="U279" i="2"/>
  <c r="T279" i="2"/>
  <c r="S279" i="2"/>
  <c r="R279" i="2"/>
  <c r="P279" i="2"/>
  <c r="O279" i="2"/>
  <c r="N279" i="2"/>
  <c r="M279" i="2"/>
  <c r="K279" i="2"/>
  <c r="J279" i="2"/>
  <c r="I279" i="2"/>
  <c r="H279" i="2"/>
  <c r="F279" i="2"/>
  <c r="E279" i="2"/>
  <c r="D279" i="2"/>
  <c r="C279" i="2"/>
  <c r="G476" i="2" l="1"/>
  <c r="G478" i="2" s="1"/>
  <c r="L476" i="2"/>
  <c r="L478" i="2" s="1"/>
  <c r="Q476" i="2"/>
  <c r="Q478" i="2" s="1"/>
  <c r="V476" i="2"/>
  <c r="V478" i="2" s="1"/>
  <c r="AA476" i="2"/>
  <c r="AA478" i="2" s="1"/>
  <c r="AF476" i="2"/>
  <c r="AF478" i="2" s="1"/>
  <c r="AI281" i="2"/>
  <c r="AM280" i="2"/>
  <c r="AI310" i="2"/>
  <c r="AM309" i="2"/>
  <c r="AQ286" i="2"/>
  <c r="AQ283" i="2" s="1"/>
  <c r="AQ346" i="2" s="1"/>
  <c r="AL287" i="2"/>
  <c r="AJ280" i="2"/>
  <c r="AJ287" i="2"/>
  <c r="AJ309" i="2"/>
  <c r="AL346" i="2"/>
  <c r="AI288" i="2"/>
  <c r="AR286" i="2"/>
  <c r="AE324" i="2"/>
  <c r="AG333" i="2"/>
  <c r="L388" i="2"/>
  <c r="Q388" i="2"/>
  <c r="Z367" i="2"/>
  <c r="Z387" i="2"/>
  <c r="Z388" i="2" s="1"/>
  <c r="V388" i="2"/>
  <c r="AF388" i="2"/>
  <c r="AF514" i="2"/>
  <c r="L546" i="2"/>
  <c r="M529" i="2"/>
  <c r="AF546" i="2"/>
  <c r="AG529" i="2"/>
  <c r="AK353" i="2"/>
  <c r="AG354" i="2"/>
  <c r="Q546" i="2"/>
  <c r="R529" i="2"/>
  <c r="L514" i="2"/>
  <c r="V546" i="2"/>
  <c r="Q514" i="2"/>
  <c r="V514" i="2"/>
  <c r="AA546" i="2"/>
  <c r="AH328" i="2"/>
  <c r="AC290" i="2"/>
  <c r="AC292" i="2" s="1"/>
  <c r="AG294" i="2"/>
  <c r="AG316" i="2"/>
  <c r="AG309" i="2"/>
  <c r="AG310" i="2"/>
  <c r="AD290" i="2"/>
  <c r="AD292" i="2" s="1"/>
  <c r="AH294" i="2"/>
  <c r="AE290" i="2"/>
  <c r="AE292" i="2" s="1"/>
  <c r="AE300" i="2"/>
  <c r="AG324" i="2"/>
  <c r="AD300" i="2"/>
  <c r="AH316" i="2"/>
  <c r="AM317" i="2" s="1"/>
  <c r="AH309" i="2"/>
  <c r="AH310" i="2"/>
  <c r="AH288" i="2"/>
  <c r="AH300" i="2"/>
  <c r="AH302" i="2" s="1"/>
  <c r="AH287" i="2"/>
  <c r="AG288" i="2"/>
  <c r="AG300" i="2"/>
  <c r="AG287" i="2"/>
  <c r="AI345" i="2"/>
  <c r="L548" i="2"/>
  <c r="Q548" i="2"/>
  <c r="V548" i="2"/>
  <c r="AA548" i="2"/>
  <c r="AF548" i="2"/>
  <c r="Q376" i="2"/>
  <c r="AA376" i="2"/>
  <c r="AF376" i="2"/>
  <c r="L376" i="2"/>
  <c r="AA352" i="2"/>
  <c r="AA387" i="2" s="1"/>
  <c r="AA388" i="2" s="1"/>
  <c r="Z514" i="2"/>
  <c r="V376" i="2"/>
  <c r="AF323" i="2"/>
  <c r="AF324" i="2" s="1"/>
  <c r="AA323" i="2"/>
  <c r="AA324" i="2" s="1"/>
  <c r="I344" i="2"/>
  <c r="I351" i="2" s="1"/>
  <c r="I354" i="2" s="1"/>
  <c r="S344" i="2"/>
  <c r="S351" i="2" s="1"/>
  <c r="S354" i="2" s="1"/>
  <c r="AC344" i="2"/>
  <c r="AC351" i="2" s="1"/>
  <c r="AC354" i="2" s="1"/>
  <c r="M344" i="2"/>
  <c r="M351" i="2" s="1"/>
  <c r="M354" i="2" s="1"/>
  <c r="W344" i="2"/>
  <c r="W351" i="2" s="1"/>
  <c r="W354" i="2" s="1"/>
  <c r="C344" i="2"/>
  <c r="C351" i="2" s="1"/>
  <c r="C354" i="2" s="1"/>
  <c r="C356" i="2" s="1"/>
  <c r="F344" i="2"/>
  <c r="F351" i="2" s="1"/>
  <c r="F354" i="2" s="1"/>
  <c r="F356" i="2" s="1"/>
  <c r="P344" i="2"/>
  <c r="P351" i="2" s="1"/>
  <c r="P354" i="2" s="1"/>
  <c r="Z344" i="2"/>
  <c r="Z351" i="2" s="1"/>
  <c r="Z354" i="2" s="1"/>
  <c r="H344" i="2"/>
  <c r="H351" i="2" s="1"/>
  <c r="H354" i="2" s="1"/>
  <c r="R344" i="2"/>
  <c r="R351" i="2" s="1"/>
  <c r="R354" i="2" s="1"/>
  <c r="AB344" i="2"/>
  <c r="AB351" i="2" s="1"/>
  <c r="AB354" i="2" s="1"/>
  <c r="K344" i="2"/>
  <c r="K351" i="2" s="1"/>
  <c r="K354" i="2" s="1"/>
  <c r="U344" i="2"/>
  <c r="U351" i="2" s="1"/>
  <c r="U354" i="2" s="1"/>
  <c r="AE344" i="2"/>
  <c r="J344" i="2"/>
  <c r="J351" i="2" s="1"/>
  <c r="J354" i="2" s="1"/>
  <c r="L323" i="2"/>
  <c r="L324" i="2" s="1"/>
  <c r="D344" i="2"/>
  <c r="D351" i="2" s="1"/>
  <c r="D354" i="2" s="1"/>
  <c r="D356" i="2" s="1"/>
  <c r="N344" i="2"/>
  <c r="N351" i="2" s="1"/>
  <c r="N354" i="2" s="1"/>
  <c r="X344" i="2"/>
  <c r="X351" i="2" s="1"/>
  <c r="X354" i="2" s="1"/>
  <c r="AH356" i="2"/>
  <c r="T344" i="2"/>
  <c r="T351" i="2" s="1"/>
  <c r="T354" i="2" s="1"/>
  <c r="AD344" i="2"/>
  <c r="AD351" i="2" s="1"/>
  <c r="AD354" i="2" s="1"/>
  <c r="E344" i="2"/>
  <c r="E351" i="2" s="1"/>
  <c r="E354" i="2" s="1"/>
  <c r="E356" i="2" s="1"/>
  <c r="O344" i="2"/>
  <c r="O351" i="2" s="1"/>
  <c r="O354" i="2" s="1"/>
  <c r="Y344" i="2"/>
  <c r="Y351" i="2" s="1"/>
  <c r="Y354" i="2" s="1"/>
  <c r="G324" i="2"/>
  <c r="I323" i="2"/>
  <c r="I324" i="2" s="1"/>
  <c r="I328" i="2" s="1"/>
  <c r="E281" i="2"/>
  <c r="V375" i="2"/>
  <c r="V323" i="2" s="1"/>
  <c r="V324" i="2" s="1"/>
  <c r="L353" i="2"/>
  <c r="G353" i="2"/>
  <c r="X328" i="2"/>
  <c r="X336" i="2" s="1"/>
  <c r="N328" i="2"/>
  <c r="K328" i="2"/>
  <c r="Z291" i="2"/>
  <c r="Z301" i="2" s="1"/>
  <c r="Z302" i="2" s="1"/>
  <c r="H328" i="2"/>
  <c r="AC326" i="2"/>
  <c r="E318" i="2"/>
  <c r="O328" i="2"/>
  <c r="AA292" i="2"/>
  <c r="Z334" i="2"/>
  <c r="M280" i="2"/>
  <c r="X326" i="2"/>
  <c r="Q375" i="2"/>
  <c r="Q323" i="2" s="1"/>
  <c r="Q324" i="2" s="1"/>
  <c r="J317" i="2"/>
  <c r="F328" i="2"/>
  <c r="W328" i="2"/>
  <c r="W336" i="2" s="1"/>
  <c r="AB318" i="2"/>
  <c r="AC318" i="2"/>
  <c r="S328" i="2"/>
  <c r="R280" i="2"/>
  <c r="U328" i="2"/>
  <c r="R328" i="2"/>
  <c r="J328" i="2"/>
  <c r="T328" i="2"/>
  <c r="M328" i="2"/>
  <c r="AB328" i="2"/>
  <c r="AB336" i="2" s="1"/>
  <c r="D328" i="2"/>
  <c r="E328" i="2"/>
  <c r="AD328" i="2"/>
  <c r="Y328" i="2"/>
  <c r="Y336" i="2" s="1"/>
  <c r="Z328" i="2"/>
  <c r="Z336" i="2" s="1"/>
  <c r="I317" i="2"/>
  <c r="Z318" i="2"/>
  <c r="P281" i="2"/>
  <c r="J318" i="2"/>
  <c r="T316" i="2"/>
  <c r="S318" i="2"/>
  <c r="M316" i="2"/>
  <c r="R317" i="2" s="1"/>
  <c r="F316" i="2"/>
  <c r="F318" i="2" s="1"/>
  <c r="N316" i="2"/>
  <c r="AD316" i="2"/>
  <c r="AI317" i="2" s="1"/>
  <c r="K318" i="2"/>
  <c r="F281" i="2"/>
  <c r="P328" i="2"/>
  <c r="AE294" i="2"/>
  <c r="AB294" i="2"/>
  <c r="O316" i="2"/>
  <c r="W316" i="2"/>
  <c r="AE316" i="2"/>
  <c r="AJ317" i="2" s="1"/>
  <c r="W291" i="2"/>
  <c r="W301" i="2" s="1"/>
  <c r="W302" i="2" s="1"/>
  <c r="H316" i="2"/>
  <c r="P316" i="2"/>
  <c r="X316" i="2"/>
  <c r="Z317" i="2"/>
  <c r="AB333" i="2"/>
  <c r="AF286" i="2"/>
  <c r="Q308" i="2"/>
  <c r="P326" i="2"/>
  <c r="AC328" i="2"/>
  <c r="AE333" i="2"/>
  <c r="AH332" i="2"/>
  <c r="AC332" i="2"/>
  <c r="AB325" i="2"/>
  <c r="Y325" i="2"/>
  <c r="H326" i="2"/>
  <c r="F326" i="2"/>
  <c r="S326" i="2"/>
  <c r="R326" i="2"/>
  <c r="M325" i="2"/>
  <c r="AB326" i="2"/>
  <c r="N326" i="2"/>
  <c r="K326" i="2"/>
  <c r="U326" i="2"/>
  <c r="AD326" i="2"/>
  <c r="H325" i="2"/>
  <c r="E326" i="2"/>
  <c r="O326" i="2"/>
  <c r="T326" i="2"/>
  <c r="J325" i="2"/>
  <c r="R325" i="2"/>
  <c r="Z325" i="2"/>
  <c r="AH325" i="2"/>
  <c r="M326" i="2"/>
  <c r="W326" i="2"/>
  <c r="K325" i="2"/>
  <c r="S325" i="2"/>
  <c r="D326" i="2"/>
  <c r="T325" i="2"/>
  <c r="Y326" i="2"/>
  <c r="U325" i="2"/>
  <c r="AC325" i="2"/>
  <c r="Z326" i="2"/>
  <c r="AD325" i="2"/>
  <c r="O325" i="2"/>
  <c r="W325" i="2"/>
  <c r="P325" i="2"/>
  <c r="X325" i="2"/>
  <c r="AA308" i="2"/>
  <c r="AF308" i="2"/>
  <c r="AK309" i="2" s="1"/>
  <c r="V308" i="2"/>
  <c r="L308" i="2"/>
  <c r="S309" i="2"/>
  <c r="N310" i="2"/>
  <c r="R309" i="2"/>
  <c r="AD309" i="2"/>
  <c r="E310" i="2"/>
  <c r="U310" i="2"/>
  <c r="X310" i="2"/>
  <c r="Y309" i="2"/>
  <c r="I309" i="2"/>
  <c r="O309" i="2"/>
  <c r="C308" i="2"/>
  <c r="C328" i="2" s="1"/>
  <c r="M310" i="2"/>
  <c r="W310" i="2"/>
  <c r="K309" i="2"/>
  <c r="P309" i="2"/>
  <c r="Z309" i="2"/>
  <c r="I310" i="2"/>
  <c r="AB310" i="2"/>
  <c r="Y310" i="2"/>
  <c r="AD310" i="2"/>
  <c r="AC310" i="2"/>
  <c r="F310" i="2"/>
  <c r="J309" i="2"/>
  <c r="G308" i="2"/>
  <c r="T309" i="2"/>
  <c r="AB309" i="2"/>
  <c r="O310" i="2"/>
  <c r="M309" i="2"/>
  <c r="U309" i="2"/>
  <c r="AC309" i="2"/>
  <c r="P310" i="2"/>
  <c r="Z310" i="2"/>
  <c r="N309" i="2"/>
  <c r="H310" i="2"/>
  <c r="R310" i="2"/>
  <c r="W309" i="2"/>
  <c r="X309" i="2"/>
  <c r="J310" i="2"/>
  <c r="T310" i="2"/>
  <c r="K310" i="2"/>
  <c r="AE310" i="2"/>
  <c r="AE309" i="2"/>
  <c r="S310" i="2"/>
  <c r="AC294" i="2"/>
  <c r="AG281" i="2"/>
  <c r="AD294" i="2"/>
  <c r="M281" i="2"/>
  <c r="W281" i="2"/>
  <c r="AB280" i="2"/>
  <c r="Y291" i="2"/>
  <c r="Y301" i="2" s="1"/>
  <c r="Y302" i="2" s="1"/>
  <c r="AC280" i="2"/>
  <c r="AE281" i="2"/>
  <c r="X291" i="2"/>
  <c r="X301" i="2" s="1"/>
  <c r="X302" i="2" s="1"/>
  <c r="AH281" i="2"/>
  <c r="N281" i="2"/>
  <c r="L286" i="2"/>
  <c r="L300" i="2" s="1"/>
  <c r="AC281" i="2"/>
  <c r="J280" i="2"/>
  <c r="T280" i="2"/>
  <c r="S280" i="2"/>
  <c r="AD281" i="2"/>
  <c r="K280" i="2"/>
  <c r="AB281" i="2"/>
  <c r="I280" i="2"/>
  <c r="Q286" i="2"/>
  <c r="O281" i="2"/>
  <c r="Y281" i="2"/>
  <c r="Z280" i="2"/>
  <c r="Z281" i="2"/>
  <c r="U280" i="2"/>
  <c r="N280" i="2"/>
  <c r="H281" i="2"/>
  <c r="R281" i="2"/>
  <c r="O280" i="2"/>
  <c r="W280" i="2"/>
  <c r="AE280" i="2"/>
  <c r="I281" i="2"/>
  <c r="S281" i="2"/>
  <c r="V286" i="2"/>
  <c r="H280" i="2"/>
  <c r="P280" i="2"/>
  <c r="X280" i="2"/>
  <c r="J281" i="2"/>
  <c r="T281" i="2"/>
  <c r="AB288" i="2"/>
  <c r="AG280" i="2"/>
  <c r="U281" i="2"/>
  <c r="AH280" i="2"/>
  <c r="Y280" i="2"/>
  <c r="K281" i="2"/>
  <c r="D281" i="2"/>
  <c r="X281" i="2"/>
  <c r="AD280" i="2"/>
  <c r="U287" i="2"/>
  <c r="AD288" i="2"/>
  <c r="AE288" i="2"/>
  <c r="F288" i="2"/>
  <c r="J287" i="2"/>
  <c r="W288" i="2"/>
  <c r="E288" i="2"/>
  <c r="K286" i="2"/>
  <c r="S286" i="2"/>
  <c r="S287" i="2" s="1"/>
  <c r="AA286" i="2"/>
  <c r="C286" i="2"/>
  <c r="O288" i="2"/>
  <c r="N288" i="2"/>
  <c r="Y287" i="2"/>
  <c r="M287" i="2"/>
  <c r="R287" i="2"/>
  <c r="Z287" i="2"/>
  <c r="X288" i="2"/>
  <c r="I287" i="2"/>
  <c r="Y288" i="2"/>
  <c r="AC288" i="2"/>
  <c r="Z288" i="2"/>
  <c r="U288" i="2"/>
  <c r="G286" i="2"/>
  <c r="N287" i="2"/>
  <c r="AD287" i="2"/>
  <c r="H288" i="2"/>
  <c r="R288" i="2"/>
  <c r="T287" i="2"/>
  <c r="O287" i="2"/>
  <c r="W287" i="2"/>
  <c r="AE287" i="2"/>
  <c r="I288" i="2"/>
  <c r="AC287" i="2"/>
  <c r="J288" i="2"/>
  <c r="P288" i="2"/>
  <c r="AB287" i="2"/>
  <c r="Q278" i="2"/>
  <c r="Q276" i="2"/>
  <c r="Q345" i="2" s="1"/>
  <c r="V278" i="2"/>
  <c r="V276" i="2"/>
  <c r="V345" i="2" s="1"/>
  <c r="AA278" i="2"/>
  <c r="AA276" i="2"/>
  <c r="AA345" i="2" s="1"/>
  <c r="AF278" i="2"/>
  <c r="AF276" i="2"/>
  <c r="AF345" i="2" s="1"/>
  <c r="L278" i="2"/>
  <c r="L276" i="2"/>
  <c r="L345" i="2" s="1"/>
  <c r="G278" i="2"/>
  <c r="G276" i="2"/>
  <c r="G345" i="2" s="1"/>
  <c r="U265" i="2"/>
  <c r="T265" i="2"/>
  <c r="S265" i="2"/>
  <c r="R265" i="2"/>
  <c r="P265" i="2"/>
  <c r="O265" i="2"/>
  <c r="N265" i="2"/>
  <c r="M265" i="2"/>
  <c r="K265" i="2"/>
  <c r="J265" i="2"/>
  <c r="I265" i="2"/>
  <c r="H265" i="2"/>
  <c r="F265" i="2"/>
  <c r="E265" i="2"/>
  <c r="D265" i="2"/>
  <c r="C265" i="2"/>
  <c r="AE254" i="2"/>
  <c r="AD254" i="2"/>
  <c r="AC254" i="2"/>
  <c r="AB254" i="2"/>
  <c r="Z254" i="2"/>
  <c r="Y254" i="2"/>
  <c r="X254" i="2"/>
  <c r="W254" i="2"/>
  <c r="U254" i="2"/>
  <c r="T254" i="2"/>
  <c r="S254" i="2"/>
  <c r="R254" i="2"/>
  <c r="P254" i="2"/>
  <c r="O254" i="2"/>
  <c r="N254" i="2"/>
  <c r="M254" i="2"/>
  <c r="K254" i="2"/>
  <c r="J254" i="2"/>
  <c r="I254" i="2"/>
  <c r="H254" i="2"/>
  <c r="F254" i="2"/>
  <c r="E254" i="2"/>
  <c r="D254" i="2"/>
  <c r="C254" i="2"/>
  <c r="AH250" i="2"/>
  <c r="AM251" i="2" s="1"/>
  <c r="AG250" i="2"/>
  <c r="AL251" i="2" s="1"/>
  <c r="AE250" i="2"/>
  <c r="AJ251" i="2" s="1"/>
  <c r="AD250" i="2"/>
  <c r="AI251" i="2" s="1"/>
  <c r="AC250" i="2"/>
  <c r="AB250" i="2"/>
  <c r="Z250" i="2"/>
  <c r="Y250" i="2"/>
  <c r="X250" i="2"/>
  <c r="W250" i="2"/>
  <c r="U250" i="2"/>
  <c r="T250" i="2"/>
  <c r="S250" i="2"/>
  <c r="R250" i="2"/>
  <c r="P250" i="2"/>
  <c r="O250" i="2"/>
  <c r="N250" i="2"/>
  <c r="M250" i="2"/>
  <c r="K250" i="2"/>
  <c r="J250" i="2"/>
  <c r="I250" i="2"/>
  <c r="H250" i="2"/>
  <c r="F250" i="2"/>
  <c r="E250" i="2"/>
  <c r="D250" i="2"/>
  <c r="C250" i="2"/>
  <c r="C255" i="2" s="1"/>
  <c r="AF249" i="2"/>
  <c r="AA249" i="2"/>
  <c r="V249" i="2"/>
  <c r="Q249" i="2"/>
  <c r="L249" i="2"/>
  <c r="G249" i="2"/>
  <c r="AF248" i="2"/>
  <c r="AF372" i="2" s="1"/>
  <c r="AA248" i="2"/>
  <c r="AA372" i="2" s="1"/>
  <c r="V248" i="2"/>
  <c r="V372" i="2" s="1"/>
  <c r="Q248" i="2"/>
  <c r="Q372" i="2" s="1"/>
  <c r="L248" i="2"/>
  <c r="L372" i="2" s="1"/>
  <c r="G248" i="2"/>
  <c r="AF247" i="2"/>
  <c r="AF343" i="2" s="1"/>
  <c r="AA247" i="2"/>
  <c r="AA343" i="2" s="1"/>
  <c r="V247" i="2"/>
  <c r="V343" i="2" s="1"/>
  <c r="Q247" i="2"/>
  <c r="Q343" i="2" s="1"/>
  <c r="L247" i="2"/>
  <c r="L343" i="2" s="1"/>
  <c r="G247" i="2"/>
  <c r="G343" i="2" s="1"/>
  <c r="AD27" i="2"/>
  <c r="AC27" i="2"/>
  <c r="AB27" i="2"/>
  <c r="Y25" i="2"/>
  <c r="X25" i="2"/>
  <c r="AF115" i="2"/>
  <c r="AE115" i="2"/>
  <c r="AD115" i="2"/>
  <c r="AI116" i="2" s="1"/>
  <c r="AC115" i="2"/>
  <c r="AA115" i="2"/>
  <c r="V115" i="2"/>
  <c r="Q115" i="2"/>
  <c r="L115" i="2"/>
  <c r="G115" i="2"/>
  <c r="AG91" i="2"/>
  <c r="AE91" i="2"/>
  <c r="AD99" i="2"/>
  <c r="AC99" i="2"/>
  <c r="AB99" i="2"/>
  <c r="Z99" i="2"/>
  <c r="Y99" i="2"/>
  <c r="X99" i="2"/>
  <c r="W99" i="2"/>
  <c r="U99" i="2"/>
  <c r="T99" i="2"/>
  <c r="S99" i="2"/>
  <c r="R99" i="2"/>
  <c r="P99" i="2"/>
  <c r="O99" i="2"/>
  <c r="N99" i="2"/>
  <c r="M99" i="2"/>
  <c r="K99" i="2"/>
  <c r="J99" i="2"/>
  <c r="I99" i="2"/>
  <c r="H99" i="2"/>
  <c r="F99" i="2"/>
  <c r="E99" i="2"/>
  <c r="D99" i="2"/>
  <c r="C99" i="2"/>
  <c r="U101" i="2"/>
  <c r="T101" i="2"/>
  <c r="S101" i="2"/>
  <c r="R101" i="2"/>
  <c r="P101" i="2"/>
  <c r="O101" i="2"/>
  <c r="N101" i="2"/>
  <c r="M101" i="2"/>
  <c r="K101" i="2"/>
  <c r="J101" i="2"/>
  <c r="I101" i="2"/>
  <c r="H101" i="2"/>
  <c r="F101" i="2"/>
  <c r="F95" i="2" s="1"/>
  <c r="F100" i="2" s="1"/>
  <c r="E101" i="2"/>
  <c r="E95" i="2" s="1"/>
  <c r="E100" i="2" s="1"/>
  <c r="D101" i="2"/>
  <c r="D95" i="2" s="1"/>
  <c r="D100" i="2" s="1"/>
  <c r="C101" i="2"/>
  <c r="C95" i="2" s="1"/>
  <c r="C100" i="2" s="1"/>
  <c r="K93" i="2"/>
  <c r="J93" i="2"/>
  <c r="I93" i="2"/>
  <c r="H93" i="2"/>
  <c r="P93" i="2"/>
  <c r="O93" i="2"/>
  <c r="N93" i="2"/>
  <c r="M93" i="2"/>
  <c r="U93" i="2"/>
  <c r="T93" i="2"/>
  <c r="S93" i="2"/>
  <c r="R93" i="2"/>
  <c r="Z93" i="2"/>
  <c r="Y93" i="2"/>
  <c r="X93" i="2"/>
  <c r="W93" i="2"/>
  <c r="K92" i="2"/>
  <c r="J92" i="2"/>
  <c r="I92" i="2"/>
  <c r="H92" i="2"/>
  <c r="P92" i="2"/>
  <c r="O92" i="2"/>
  <c r="N92" i="2"/>
  <c r="M92" i="2"/>
  <c r="U92" i="2"/>
  <c r="T92" i="2"/>
  <c r="S92" i="2"/>
  <c r="R92" i="2"/>
  <c r="AD93" i="2"/>
  <c r="AC93" i="2"/>
  <c r="AB93" i="2"/>
  <c r="AH92" i="2"/>
  <c r="AD92" i="2"/>
  <c r="AC92" i="2"/>
  <c r="AB92" i="2"/>
  <c r="Z92" i="2"/>
  <c r="Y92" i="2"/>
  <c r="X92" i="2"/>
  <c r="W92" i="2"/>
  <c r="AA91" i="2"/>
  <c r="V91" i="2"/>
  <c r="Q91" i="2"/>
  <c r="L91" i="2"/>
  <c r="G91" i="2"/>
  <c r="W59" i="2"/>
  <c r="Z59" i="2"/>
  <c r="Y59" i="2"/>
  <c r="X59" i="2"/>
  <c r="AE59" i="2"/>
  <c r="AD59" i="2"/>
  <c r="AC59" i="2"/>
  <c r="AB59" i="2"/>
  <c r="Z57" i="2"/>
  <c r="Y57" i="2"/>
  <c r="X57" i="2"/>
  <c r="AC57" i="2"/>
  <c r="AE57" i="2"/>
  <c r="AD57" i="2"/>
  <c r="AH57" i="2"/>
  <c r="AF55" i="2"/>
  <c r="AA55" i="2"/>
  <c r="AA293" i="2" s="1"/>
  <c r="AH56" i="2"/>
  <c r="AG56" i="2"/>
  <c r="AE56" i="2"/>
  <c r="AD56" i="2"/>
  <c r="AC56" i="2"/>
  <c r="AB56" i="2"/>
  <c r="AC76" i="2"/>
  <c r="Y76" i="2"/>
  <c r="X76" i="2"/>
  <c r="W76" i="2"/>
  <c r="U76" i="2"/>
  <c r="T76" i="2"/>
  <c r="S76" i="2"/>
  <c r="AG75" i="2"/>
  <c r="AC75" i="2"/>
  <c r="AB75" i="2"/>
  <c r="Y75" i="2"/>
  <c r="X75" i="2"/>
  <c r="W75" i="2"/>
  <c r="AC356" i="2" l="1"/>
  <c r="AC366" i="2"/>
  <c r="I356" i="2"/>
  <c r="I366" i="2"/>
  <c r="AD356" i="2"/>
  <c r="AD366" i="2"/>
  <c r="Y356" i="2"/>
  <c r="Y366" i="2"/>
  <c r="O356" i="2"/>
  <c r="O366" i="2"/>
  <c r="T356" i="2"/>
  <c r="T358" i="2" s="1"/>
  <c r="T366" i="2"/>
  <c r="AG356" i="2"/>
  <c r="AG370" i="2" s="1"/>
  <c r="AG366" i="2"/>
  <c r="U356" i="2"/>
  <c r="U370" i="2" s="1"/>
  <c r="U366" i="2"/>
  <c r="AB356" i="2"/>
  <c r="AB358" i="2" s="1"/>
  <c r="AB366" i="2"/>
  <c r="H356" i="2"/>
  <c r="H439" i="2" s="1"/>
  <c r="H366" i="2"/>
  <c r="Z356" i="2"/>
  <c r="Z358" i="2" s="1"/>
  <c r="Z366" i="2"/>
  <c r="S356" i="2"/>
  <c r="S358" i="2" s="1"/>
  <c r="S361" i="2" s="1"/>
  <c r="S366" i="2"/>
  <c r="K356" i="2"/>
  <c r="K370" i="2" s="1"/>
  <c r="K377" i="2" s="1"/>
  <c r="K366" i="2"/>
  <c r="P356" i="2"/>
  <c r="P439" i="2" s="1"/>
  <c r="P366" i="2"/>
  <c r="N356" i="2"/>
  <c r="N358" i="2" s="1"/>
  <c r="N360" i="2" s="1"/>
  <c r="N366" i="2"/>
  <c r="R356" i="2"/>
  <c r="R358" i="2" s="1"/>
  <c r="R366" i="2"/>
  <c r="X356" i="2"/>
  <c r="X366" i="2"/>
  <c r="W356" i="2"/>
  <c r="W366" i="2"/>
  <c r="J356" i="2"/>
  <c r="J366" i="2"/>
  <c r="M356" i="2"/>
  <c r="M366" i="2"/>
  <c r="AG99" i="2"/>
  <c r="AL92" i="2"/>
  <c r="AQ288" i="2"/>
  <c r="AG317" i="2"/>
  <c r="AL317" i="2"/>
  <c r="AJ92" i="2"/>
  <c r="AF300" i="2"/>
  <c r="AK287" i="2"/>
  <c r="AM348" i="2"/>
  <c r="AR288" i="2"/>
  <c r="AR283" i="2"/>
  <c r="AR346" i="2" s="1"/>
  <c r="AH252" i="2"/>
  <c r="AH251" i="2"/>
  <c r="AI252" i="2"/>
  <c r="AG251" i="2"/>
  <c r="AG252" i="2"/>
  <c r="AB290" i="2"/>
  <c r="AF290" i="2" s="1"/>
  <c r="AA298" i="2"/>
  <c r="AE291" i="2"/>
  <c r="AE301" i="2" s="1"/>
  <c r="AE298" i="2"/>
  <c r="AD291" i="2"/>
  <c r="AI296" i="2" s="1"/>
  <c r="AD298" i="2"/>
  <c r="AC291" i="2"/>
  <c r="AH296" i="2" s="1"/>
  <c r="AC298" i="2"/>
  <c r="G99" i="2"/>
  <c r="L99" i="2"/>
  <c r="V99" i="2"/>
  <c r="AA99" i="2"/>
  <c r="K255" i="2"/>
  <c r="K256" i="2" s="1"/>
  <c r="K274" i="2" s="1"/>
  <c r="K251" i="2"/>
  <c r="K252" i="2"/>
  <c r="U255" i="2"/>
  <c r="U256" i="2" s="1"/>
  <c r="U251" i="2"/>
  <c r="U252" i="2"/>
  <c r="AE251" i="2"/>
  <c r="AE252" i="2"/>
  <c r="M255" i="2"/>
  <c r="M256" i="2" s="1"/>
  <c r="M252" i="2"/>
  <c r="M251" i="2"/>
  <c r="W255" i="2"/>
  <c r="W256" i="2" s="1"/>
  <c r="W252" i="2"/>
  <c r="W251" i="2"/>
  <c r="AG255" i="2"/>
  <c r="AG256" i="2" s="1"/>
  <c r="AL257" i="2" s="1"/>
  <c r="N255" i="2"/>
  <c r="N256" i="2" s="1"/>
  <c r="N252" i="2"/>
  <c r="N251" i="2"/>
  <c r="D255" i="2"/>
  <c r="D256" i="2" s="1"/>
  <c r="D274" i="2" s="1"/>
  <c r="D252" i="2"/>
  <c r="X255" i="2"/>
  <c r="X256" i="2" s="1"/>
  <c r="X252" i="2"/>
  <c r="X251" i="2"/>
  <c r="AH255" i="2"/>
  <c r="AH256" i="2" s="1"/>
  <c r="AI258" i="2" s="1"/>
  <c r="E255" i="2"/>
  <c r="E256" i="2" s="1"/>
  <c r="E252" i="2"/>
  <c r="O255" i="2"/>
  <c r="O256" i="2" s="1"/>
  <c r="O260" i="2" s="1"/>
  <c r="O252" i="2"/>
  <c r="O251" i="2"/>
  <c r="Y255" i="2"/>
  <c r="Y256" i="2" s="1"/>
  <c r="Y252" i="2"/>
  <c r="Y251" i="2"/>
  <c r="F255" i="2"/>
  <c r="F256" i="2" s="1"/>
  <c r="F252" i="2"/>
  <c r="P255" i="2"/>
  <c r="P256" i="2" s="1"/>
  <c r="P251" i="2"/>
  <c r="P252" i="2"/>
  <c r="Z255" i="2"/>
  <c r="Z256" i="2" s="1"/>
  <c r="Z274" i="2" s="1"/>
  <c r="Z251" i="2"/>
  <c r="Z252" i="2"/>
  <c r="R255" i="2"/>
  <c r="R256" i="2" s="1"/>
  <c r="R268" i="2" s="1"/>
  <c r="R251" i="2"/>
  <c r="R252" i="2"/>
  <c r="AB255" i="2"/>
  <c r="AB256" i="2" s="1"/>
  <c r="AB251" i="2"/>
  <c r="AB252" i="2"/>
  <c r="H255" i="2"/>
  <c r="H256" i="2" s="1"/>
  <c r="H251" i="2"/>
  <c r="H252" i="2"/>
  <c r="I255" i="2"/>
  <c r="I256" i="2" s="1"/>
  <c r="I252" i="2"/>
  <c r="I251" i="2"/>
  <c r="S255" i="2"/>
  <c r="S256" i="2" s="1"/>
  <c r="S268" i="2" s="1"/>
  <c r="S251" i="2"/>
  <c r="S252" i="2"/>
  <c r="AC255" i="2"/>
  <c r="AC256" i="2" s="1"/>
  <c r="AC252" i="2"/>
  <c r="AC251" i="2"/>
  <c r="J255" i="2"/>
  <c r="J256" i="2" s="1"/>
  <c r="J260" i="2" s="1"/>
  <c r="J251" i="2"/>
  <c r="J252" i="2"/>
  <c r="T255" i="2"/>
  <c r="T256" i="2" s="1"/>
  <c r="T274" i="2" s="1"/>
  <c r="T251" i="2"/>
  <c r="T252" i="2"/>
  <c r="AD255" i="2"/>
  <c r="AD256" i="2" s="1"/>
  <c r="AI257" i="2" s="1"/>
  <c r="AD252" i="2"/>
  <c r="AD251" i="2"/>
  <c r="AB242" i="2"/>
  <c r="AC242" i="2"/>
  <c r="AD242" i="2"/>
  <c r="AE328" i="2"/>
  <c r="AE329" i="2" s="1"/>
  <c r="AG326" i="2"/>
  <c r="AE326" i="2"/>
  <c r="AE325" i="2"/>
  <c r="AM288" i="2"/>
  <c r="AE255" i="2"/>
  <c r="AE351" i="2"/>
  <c r="AH317" i="2"/>
  <c r="AI318" i="2"/>
  <c r="AI60" i="2"/>
  <c r="AI61" i="2"/>
  <c r="AH336" i="2"/>
  <c r="AA514" i="2"/>
  <c r="AG530" i="2"/>
  <c r="AK529" i="2"/>
  <c r="AI348" i="2"/>
  <c r="AG328" i="2"/>
  <c r="AH330" i="2" s="1"/>
  <c r="AF293" i="2"/>
  <c r="AK57" i="2"/>
  <c r="AK56" i="2"/>
  <c r="AH60" i="2"/>
  <c r="AH61" i="2"/>
  <c r="AT316" i="2"/>
  <c r="AG325" i="2"/>
  <c r="AH326" i="2"/>
  <c r="AG318" i="2"/>
  <c r="AQ316" i="2"/>
  <c r="AG60" i="2"/>
  <c r="AG61" i="2"/>
  <c r="AS316" i="2"/>
  <c r="AE99" i="2"/>
  <c r="AI332" i="2"/>
  <c r="AJ334" i="2" s="1"/>
  <c r="AH333" i="2"/>
  <c r="AR316" i="2"/>
  <c r="AH318" i="2"/>
  <c r="AH93" i="2"/>
  <c r="AG93" i="2"/>
  <c r="AH329" i="2"/>
  <c r="X227" i="2"/>
  <c r="X240" i="2"/>
  <c r="Y227" i="2"/>
  <c r="Y240" i="2"/>
  <c r="AB229" i="2"/>
  <c r="AC229" i="2"/>
  <c r="AD229" i="2"/>
  <c r="AC61" i="2"/>
  <c r="AB61" i="2"/>
  <c r="AD61" i="2"/>
  <c r="AE61" i="2"/>
  <c r="J95" i="2"/>
  <c r="J100" i="2" s="1"/>
  <c r="T95" i="2"/>
  <c r="T100" i="2" s="1"/>
  <c r="K95" i="2"/>
  <c r="R95" i="2"/>
  <c r="R100" i="2" s="1"/>
  <c r="I95" i="2"/>
  <c r="I100" i="2" s="1"/>
  <c r="S95" i="2"/>
  <c r="S100" i="2" s="1"/>
  <c r="V533" i="2"/>
  <c r="Y658" i="2"/>
  <c r="Y35" i="2" s="1"/>
  <c r="Y671" i="2"/>
  <c r="T658" i="2"/>
  <c r="T671" i="2"/>
  <c r="AE656" i="2"/>
  <c r="AE669" i="2"/>
  <c r="AE120" i="2" s="1"/>
  <c r="AD656" i="2"/>
  <c r="AD33" i="2" s="1"/>
  <c r="AD669" i="2"/>
  <c r="AD120" i="2" s="1"/>
  <c r="W671" i="2"/>
  <c r="W658" i="2"/>
  <c r="W35" i="2" s="1"/>
  <c r="X671" i="2"/>
  <c r="X658" i="2"/>
  <c r="X35" i="2" s="1"/>
  <c r="R671" i="2"/>
  <c r="R658" i="2"/>
  <c r="AC669" i="2"/>
  <c r="AC656" i="2"/>
  <c r="AC33" i="2" s="1"/>
  <c r="S671" i="2"/>
  <c r="S658" i="2"/>
  <c r="AF533" i="2"/>
  <c r="L547" i="2"/>
  <c r="Q547" i="2"/>
  <c r="Q533" i="2"/>
  <c r="V547" i="2"/>
  <c r="W529" i="2"/>
  <c r="AA529" i="2" s="1"/>
  <c r="AA530" i="2" s="1"/>
  <c r="AA535" i="2" s="1"/>
  <c r="AB529" i="2"/>
  <c r="AB530" i="2" s="1"/>
  <c r="AB535" i="2" s="1"/>
  <c r="AA547" i="2"/>
  <c r="AA533" i="2"/>
  <c r="AF547" i="2"/>
  <c r="V529" i="2"/>
  <c r="V530" i="2" s="1"/>
  <c r="V535" i="2" s="1"/>
  <c r="R530" i="2"/>
  <c r="R535" i="2" s="1"/>
  <c r="Q529" i="2"/>
  <c r="Q530" i="2" s="1"/>
  <c r="Q535" i="2" s="1"/>
  <c r="M530" i="2"/>
  <c r="M535" i="2" s="1"/>
  <c r="E358" i="2"/>
  <c r="E360" i="2" s="1"/>
  <c r="E439" i="2"/>
  <c r="D358" i="2"/>
  <c r="D361" i="2" s="1"/>
  <c r="D439" i="2"/>
  <c r="AC358" i="2"/>
  <c r="AC361" i="2" s="1"/>
  <c r="AC439" i="2"/>
  <c r="O370" i="2"/>
  <c r="O377" i="2" s="1"/>
  <c r="O439" i="2"/>
  <c r="M370" i="2"/>
  <c r="M377" i="2" s="1"/>
  <c r="M439" i="2"/>
  <c r="Z370" i="2"/>
  <c r="Z439" i="2"/>
  <c r="AH370" i="2"/>
  <c r="AH439" i="2"/>
  <c r="Y370" i="2"/>
  <c r="Y439" i="2"/>
  <c r="AD358" i="2"/>
  <c r="AD361" i="2" s="1"/>
  <c r="AD439" i="2"/>
  <c r="J370" i="2"/>
  <c r="J439" i="2"/>
  <c r="I370" i="2"/>
  <c r="I377" i="2" s="1"/>
  <c r="I439" i="2"/>
  <c r="X370" i="2"/>
  <c r="X439" i="2"/>
  <c r="T370" i="2"/>
  <c r="T439" i="2"/>
  <c r="F358" i="2"/>
  <c r="F361" i="2" s="1"/>
  <c r="F439" i="2"/>
  <c r="W370" i="2"/>
  <c r="W439" i="2"/>
  <c r="C358" i="2"/>
  <c r="C360" i="2" s="1"/>
  <c r="C439" i="2"/>
  <c r="N325" i="2"/>
  <c r="J326" i="2"/>
  <c r="I325" i="2"/>
  <c r="I326" i="2"/>
  <c r="O330" i="2"/>
  <c r="M329" i="2"/>
  <c r="X329" i="2"/>
  <c r="H330" i="2"/>
  <c r="N329" i="2"/>
  <c r="AC370" i="2"/>
  <c r="K330" i="2"/>
  <c r="T329" i="2"/>
  <c r="AH358" i="2"/>
  <c r="M358" i="2"/>
  <c r="V309" i="2"/>
  <c r="X358" i="2"/>
  <c r="I358" i="2"/>
  <c r="M330" i="2"/>
  <c r="AD370" i="2"/>
  <c r="W358" i="2"/>
  <c r="Y358" i="2"/>
  <c r="N330" i="2"/>
  <c r="E330" i="2"/>
  <c r="I330" i="2"/>
  <c r="K329" i="2"/>
  <c r="Y338" i="2"/>
  <c r="F330" i="2"/>
  <c r="I329" i="2"/>
  <c r="S329" i="2"/>
  <c r="AB330" i="2"/>
  <c r="R329" i="2"/>
  <c r="W330" i="2"/>
  <c r="X330" i="2"/>
  <c r="O358" i="2"/>
  <c r="AB329" i="2"/>
  <c r="J358" i="2"/>
  <c r="Z329" i="2"/>
  <c r="Q325" i="2"/>
  <c r="T330" i="2"/>
  <c r="Y329" i="2"/>
  <c r="U330" i="2"/>
  <c r="Z338" i="2"/>
  <c r="S330" i="2"/>
  <c r="Z330" i="2"/>
  <c r="W329" i="2"/>
  <c r="K317" i="2"/>
  <c r="O329" i="2"/>
  <c r="AD329" i="2"/>
  <c r="J330" i="2"/>
  <c r="AF287" i="2"/>
  <c r="Y330" i="2"/>
  <c r="J329" i="2"/>
  <c r="R330" i="2"/>
  <c r="D330" i="2"/>
  <c r="H329" i="2"/>
  <c r="AE318" i="2"/>
  <c r="AE317" i="2"/>
  <c r="AB338" i="2"/>
  <c r="AB337" i="2"/>
  <c r="L309" i="2"/>
  <c r="M318" i="2"/>
  <c r="M317" i="2"/>
  <c r="Q309" i="2"/>
  <c r="AA325" i="2"/>
  <c r="AC329" i="2"/>
  <c r="AC330" i="2"/>
  <c r="AC336" i="2"/>
  <c r="AC317" i="2"/>
  <c r="X318" i="2"/>
  <c r="X317" i="2"/>
  <c r="O318" i="2"/>
  <c r="O317" i="2"/>
  <c r="T318" i="2"/>
  <c r="T317" i="2"/>
  <c r="U318" i="2"/>
  <c r="U317" i="2"/>
  <c r="P317" i="2"/>
  <c r="P318" i="2"/>
  <c r="Y317" i="2"/>
  <c r="AB317" i="2"/>
  <c r="W317" i="2"/>
  <c r="W318" i="2"/>
  <c r="V325" i="2"/>
  <c r="AD317" i="2"/>
  <c r="AD318" i="2"/>
  <c r="AD330" i="2"/>
  <c r="Y318" i="2"/>
  <c r="AA291" i="2"/>
  <c r="D310" i="2"/>
  <c r="C316" i="2"/>
  <c r="D318" i="2" s="1"/>
  <c r="AF309" i="2"/>
  <c r="P329" i="2"/>
  <c r="P330" i="2"/>
  <c r="N317" i="2"/>
  <c r="N318" i="2"/>
  <c r="I318" i="2"/>
  <c r="S317" i="2"/>
  <c r="U329" i="2"/>
  <c r="X338" i="2"/>
  <c r="AA309" i="2"/>
  <c r="L325" i="2"/>
  <c r="R318" i="2"/>
  <c r="AC333" i="2"/>
  <c r="AD332" i="2"/>
  <c r="AD336" i="2" s="1"/>
  <c r="AF325" i="2"/>
  <c r="H309" i="2"/>
  <c r="G279" i="2"/>
  <c r="G328" i="2" s="1"/>
  <c r="Q287" i="2"/>
  <c r="Q300" i="2"/>
  <c r="L287" i="2"/>
  <c r="G300" i="2"/>
  <c r="D288" i="2"/>
  <c r="C300" i="2"/>
  <c r="AA287" i="2"/>
  <c r="AA300" i="2"/>
  <c r="V287" i="2"/>
  <c r="V300" i="2"/>
  <c r="K288" i="2"/>
  <c r="K300" i="2"/>
  <c r="V279" i="2"/>
  <c r="V328" i="2" s="1"/>
  <c r="S288" i="2"/>
  <c r="S300" i="2"/>
  <c r="H287" i="2"/>
  <c r="AA279" i="2"/>
  <c r="AA328" i="2" s="1"/>
  <c r="L279" i="2"/>
  <c r="X287" i="2"/>
  <c r="AF279" i="2"/>
  <c r="Q279" i="2"/>
  <c r="Q328" i="2" s="1"/>
  <c r="P287" i="2"/>
  <c r="M288" i="2"/>
  <c r="K287" i="2"/>
  <c r="T288" i="2"/>
  <c r="G250" i="2"/>
  <c r="G255" i="2" s="1"/>
  <c r="L250" i="2"/>
  <c r="V250" i="2"/>
  <c r="L265" i="2"/>
  <c r="V265" i="2"/>
  <c r="Q250" i="2"/>
  <c r="AA250" i="2"/>
  <c r="AF250" i="2"/>
  <c r="AK251" i="2" s="1"/>
  <c r="G265" i="2"/>
  <c r="Q265" i="2"/>
  <c r="C256" i="2"/>
  <c r="L116" i="2"/>
  <c r="AA116" i="2"/>
  <c r="AD117" i="2"/>
  <c r="AF116" i="2"/>
  <c r="AG92" i="2"/>
  <c r="Q116" i="2"/>
  <c r="V116" i="2"/>
  <c r="AE117" i="2"/>
  <c r="AE92" i="2"/>
  <c r="AF91" i="2"/>
  <c r="AE93" i="2"/>
  <c r="U103" i="2"/>
  <c r="Q92" i="2"/>
  <c r="O102" i="2"/>
  <c r="P102" i="2"/>
  <c r="T102" i="2"/>
  <c r="M103" i="2"/>
  <c r="H102" i="2"/>
  <c r="O103" i="2"/>
  <c r="S103" i="2"/>
  <c r="N103" i="2"/>
  <c r="T103" i="2"/>
  <c r="P95" i="2"/>
  <c r="M95" i="2"/>
  <c r="I102" i="2"/>
  <c r="N95" i="2"/>
  <c r="J102" i="2"/>
  <c r="R102" i="2"/>
  <c r="P103" i="2"/>
  <c r="U95" i="2"/>
  <c r="O95" i="2"/>
  <c r="K102" i="2"/>
  <c r="S102" i="2"/>
  <c r="H103" i="2"/>
  <c r="R103" i="2"/>
  <c r="M102" i="2"/>
  <c r="U102" i="2"/>
  <c r="I103" i="2"/>
  <c r="N102" i="2"/>
  <c r="K103" i="2"/>
  <c r="H95" i="2"/>
  <c r="J103" i="2"/>
  <c r="Q99" i="2"/>
  <c r="AE60" i="2"/>
  <c r="AB60" i="2"/>
  <c r="AF56" i="2"/>
  <c r="L92" i="2"/>
  <c r="AB57" i="2"/>
  <c r="AC60" i="2"/>
  <c r="AF57" i="2"/>
  <c r="V92" i="2"/>
  <c r="AG57" i="2"/>
  <c r="AD60" i="2"/>
  <c r="AA92" i="2"/>
  <c r="AB439" i="2" l="1"/>
  <c r="AB370" i="2"/>
  <c r="AG439" i="2"/>
  <c r="U439" i="2"/>
  <c r="AG358" i="2"/>
  <c r="U358" i="2"/>
  <c r="U360" i="2" s="1"/>
  <c r="K358" i="2"/>
  <c r="K361" i="2" s="1"/>
  <c r="K439" i="2"/>
  <c r="H358" i="2"/>
  <c r="H361" i="2" s="1"/>
  <c r="H370" i="2"/>
  <c r="H377" i="2" s="1"/>
  <c r="M378" i="2" s="1"/>
  <c r="R439" i="2"/>
  <c r="R370" i="2"/>
  <c r="S370" i="2"/>
  <c r="S377" i="2" s="1"/>
  <c r="N370" i="2"/>
  <c r="N377" i="2" s="1"/>
  <c r="N381" i="2" s="1"/>
  <c r="N439" i="2"/>
  <c r="P358" i="2"/>
  <c r="P360" i="2" s="1"/>
  <c r="P370" i="2"/>
  <c r="P377" i="2" s="1"/>
  <c r="S439" i="2"/>
  <c r="AK294" i="2"/>
  <c r="AF328" i="2"/>
  <c r="AF336" i="2" s="1"/>
  <c r="AK280" i="2"/>
  <c r="AR318" i="2"/>
  <c r="AS318" i="2"/>
  <c r="AQ318" i="2"/>
  <c r="AT318" i="2"/>
  <c r="AL348" i="2"/>
  <c r="AC301" i="2"/>
  <c r="AC302" i="2" s="1"/>
  <c r="AC303" i="2" s="1"/>
  <c r="AB292" i="2"/>
  <c r="AB298" i="2" s="1"/>
  <c r="AC296" i="2"/>
  <c r="AJ296" i="2"/>
  <c r="AE296" i="2"/>
  <c r="AD296" i="2"/>
  <c r="AD301" i="2"/>
  <c r="AD302" i="2" s="1"/>
  <c r="AI303" i="2" s="1"/>
  <c r="AA301" i="2"/>
  <c r="AA302" i="2" s="1"/>
  <c r="AF294" i="2"/>
  <c r="AE330" i="2"/>
  <c r="AA255" i="2"/>
  <c r="AA251" i="2"/>
  <c r="V255" i="2"/>
  <c r="V251" i="2"/>
  <c r="Q255" i="2"/>
  <c r="Q251" i="2"/>
  <c r="AF255" i="2"/>
  <c r="AF251" i="2"/>
  <c r="L255" i="2"/>
  <c r="L251" i="2"/>
  <c r="AE336" i="2"/>
  <c r="AE337" i="2" s="1"/>
  <c r="AE256" i="2"/>
  <c r="AM346" i="2"/>
  <c r="AE302" i="2"/>
  <c r="AE354" i="2"/>
  <c r="AE366" i="2" s="1"/>
  <c r="AH337" i="2"/>
  <c r="K381" i="2"/>
  <c r="I381" i="2"/>
  <c r="M381" i="2"/>
  <c r="O381" i="2"/>
  <c r="H381" i="2"/>
  <c r="AH360" i="2"/>
  <c r="AH361" i="2"/>
  <c r="AG361" i="2"/>
  <c r="AG360" i="2"/>
  <c r="AG535" i="2"/>
  <c r="AG268" i="2"/>
  <c r="AG274" i="2"/>
  <c r="AG257" i="2"/>
  <c r="AH260" i="2"/>
  <c r="AH274" i="2"/>
  <c r="AH258" i="2"/>
  <c r="AH268" i="2"/>
  <c r="AH257" i="2"/>
  <c r="AG290" i="2"/>
  <c r="AK290" i="2" s="1"/>
  <c r="AF99" i="2"/>
  <c r="AJ99" i="2"/>
  <c r="AM318" i="2"/>
  <c r="AI333" i="2"/>
  <c r="AG329" i="2"/>
  <c r="AG336" i="2"/>
  <c r="AG330" i="2"/>
  <c r="AI93" i="2"/>
  <c r="AK346" i="2"/>
  <c r="K97" i="2"/>
  <c r="T96" i="2"/>
  <c r="I96" i="2"/>
  <c r="K96" i="2"/>
  <c r="K100" i="2"/>
  <c r="K360" i="2"/>
  <c r="R96" i="2"/>
  <c r="J96" i="2"/>
  <c r="R97" i="2"/>
  <c r="J97" i="2"/>
  <c r="T97" i="2"/>
  <c r="S96" i="2"/>
  <c r="S97" i="2"/>
  <c r="K512" i="2"/>
  <c r="K527" i="2" s="1"/>
  <c r="I512" i="2"/>
  <c r="I527" i="2" s="1"/>
  <c r="M512" i="2"/>
  <c r="M527" i="2" s="1"/>
  <c r="M379" i="2"/>
  <c r="O512" i="2"/>
  <c r="O527" i="2" s="1"/>
  <c r="AC671" i="2"/>
  <c r="AC658" i="2"/>
  <c r="AC35" i="2" s="1"/>
  <c r="AD658" i="2"/>
  <c r="AD35" i="2" s="1"/>
  <c r="AD671" i="2"/>
  <c r="AB658" i="2"/>
  <c r="AB35" i="2" s="1"/>
  <c r="AB671" i="2"/>
  <c r="X656" i="2"/>
  <c r="X669" i="2"/>
  <c r="Y669" i="2"/>
  <c r="Y656" i="2"/>
  <c r="W530" i="2"/>
  <c r="W535" i="2" s="1"/>
  <c r="AF529" i="2"/>
  <c r="AF530" i="2" s="1"/>
  <c r="AF535" i="2" s="1"/>
  <c r="Z377" i="2"/>
  <c r="E361" i="2"/>
  <c r="AG377" i="2"/>
  <c r="N361" i="2"/>
  <c r="S360" i="2"/>
  <c r="U361" i="2"/>
  <c r="AD360" i="2"/>
  <c r="J377" i="2"/>
  <c r="R377" i="2"/>
  <c r="C361" i="2"/>
  <c r="X377" i="2"/>
  <c r="F360" i="2"/>
  <c r="D360" i="2"/>
  <c r="W377" i="2"/>
  <c r="AC360" i="2"/>
  <c r="Y377" i="2"/>
  <c r="T377" i="2"/>
  <c r="U377" i="2"/>
  <c r="W360" i="2"/>
  <c r="W361" i="2"/>
  <c r="M360" i="2"/>
  <c r="M361" i="2"/>
  <c r="AB361" i="2"/>
  <c r="AB360" i="2"/>
  <c r="Y361" i="2"/>
  <c r="Y360" i="2"/>
  <c r="T360" i="2"/>
  <c r="T361" i="2"/>
  <c r="I361" i="2"/>
  <c r="I360" i="2"/>
  <c r="O360" i="2"/>
  <c r="O361" i="2"/>
  <c r="J360" i="2"/>
  <c r="J361" i="2"/>
  <c r="X360" i="2"/>
  <c r="X361" i="2"/>
  <c r="R360" i="2"/>
  <c r="R361" i="2"/>
  <c r="Z361" i="2"/>
  <c r="Z360" i="2"/>
  <c r="AD377" i="2"/>
  <c r="AC377" i="2"/>
  <c r="L280" i="2"/>
  <c r="AB377" i="2"/>
  <c r="D258" i="2"/>
  <c r="AH377" i="2"/>
  <c r="L328" i="2"/>
  <c r="L329" i="2" s="1"/>
  <c r="K260" i="2"/>
  <c r="K262" i="2" s="1"/>
  <c r="V329" i="2"/>
  <c r="AA329" i="2"/>
  <c r="AA336" i="2"/>
  <c r="O258" i="2"/>
  <c r="K257" i="2"/>
  <c r="K268" i="2"/>
  <c r="H317" i="2"/>
  <c r="AC337" i="2"/>
  <c r="AC338" i="2"/>
  <c r="AD337" i="2"/>
  <c r="AD338" i="2"/>
  <c r="AA280" i="2"/>
  <c r="D268" i="2"/>
  <c r="AE334" i="2"/>
  <c r="AD333" i="2"/>
  <c r="D260" i="2"/>
  <c r="Q280" i="2"/>
  <c r="AF280" i="2"/>
  <c r="V280" i="2"/>
  <c r="S260" i="2"/>
  <c r="S274" i="2"/>
  <c r="J258" i="2"/>
  <c r="K258" i="2"/>
  <c r="O257" i="2"/>
  <c r="R260" i="2"/>
  <c r="S258" i="2"/>
  <c r="T268" i="2"/>
  <c r="Z257" i="2"/>
  <c r="J268" i="2"/>
  <c r="Z260" i="2"/>
  <c r="T260" i="2"/>
  <c r="T261" i="2" s="1"/>
  <c r="J274" i="2"/>
  <c r="O268" i="2"/>
  <c r="R258" i="2"/>
  <c r="O274" i="2"/>
  <c r="R274" i="2"/>
  <c r="T258" i="2"/>
  <c r="Z268" i="2"/>
  <c r="T257" i="2"/>
  <c r="M257" i="2"/>
  <c r="M260" i="2"/>
  <c r="M258" i="2"/>
  <c r="M274" i="2"/>
  <c r="M268" i="2"/>
  <c r="E258" i="2"/>
  <c r="E274" i="2"/>
  <c r="E260" i="2"/>
  <c r="E268" i="2"/>
  <c r="I274" i="2"/>
  <c r="I260" i="2"/>
  <c r="J262" i="2" s="1"/>
  <c r="I268" i="2"/>
  <c r="I257" i="2"/>
  <c r="I258" i="2"/>
  <c r="AD274" i="2"/>
  <c r="AD258" i="2"/>
  <c r="AD260" i="2"/>
  <c r="AD257" i="2"/>
  <c r="AD268" i="2"/>
  <c r="AB258" i="2"/>
  <c r="AB274" i="2"/>
  <c r="AB268" i="2"/>
  <c r="AB260" i="2"/>
  <c r="AB257" i="2"/>
  <c r="AC274" i="2"/>
  <c r="AC258" i="2"/>
  <c r="AC260" i="2"/>
  <c r="AC257" i="2"/>
  <c r="AC268" i="2"/>
  <c r="H268" i="2"/>
  <c r="H274" i="2"/>
  <c r="H260" i="2"/>
  <c r="H257" i="2"/>
  <c r="H258" i="2"/>
  <c r="N257" i="2"/>
  <c r="N260" i="2"/>
  <c r="N274" i="2"/>
  <c r="N268" i="2"/>
  <c r="N258" i="2"/>
  <c r="AG260" i="2"/>
  <c r="AL261" i="2" s="1"/>
  <c r="Y260" i="2"/>
  <c r="Y257" i="2"/>
  <c r="Y268" i="2"/>
  <c r="Y274" i="2"/>
  <c r="Y258" i="2"/>
  <c r="U257" i="2"/>
  <c r="U260" i="2"/>
  <c r="U258" i="2"/>
  <c r="U268" i="2"/>
  <c r="U274" i="2"/>
  <c r="J257" i="2"/>
  <c r="X268" i="2"/>
  <c r="X260" i="2"/>
  <c r="X257" i="2"/>
  <c r="X274" i="2"/>
  <c r="X258" i="2"/>
  <c r="W257" i="2"/>
  <c r="W260" i="2"/>
  <c r="W268" i="2"/>
  <c r="W274" i="2"/>
  <c r="W258" i="2"/>
  <c r="O261" i="2"/>
  <c r="Z258" i="2"/>
  <c r="F258" i="2"/>
  <c r="F274" i="2"/>
  <c r="F260" i="2"/>
  <c r="F268" i="2"/>
  <c r="P257" i="2"/>
  <c r="P274" i="2"/>
  <c r="P260" i="2"/>
  <c r="P268" i="2"/>
  <c r="P258" i="2"/>
  <c r="C268" i="2"/>
  <c r="C260" i="2"/>
  <c r="C274" i="2"/>
  <c r="S257" i="2"/>
  <c r="R257" i="2"/>
  <c r="AF92" i="2"/>
  <c r="H100" i="2"/>
  <c r="H96" i="2"/>
  <c r="H97" i="2"/>
  <c r="M96" i="2"/>
  <c r="M97" i="2"/>
  <c r="M100" i="2"/>
  <c r="O97" i="2"/>
  <c r="O96" i="2"/>
  <c r="O100" i="2"/>
  <c r="P96" i="2"/>
  <c r="P100" i="2"/>
  <c r="P97" i="2"/>
  <c r="U96" i="2"/>
  <c r="U97" i="2"/>
  <c r="U100" i="2"/>
  <c r="N96" i="2"/>
  <c r="N97" i="2"/>
  <c r="N100" i="2"/>
  <c r="I97" i="2"/>
  <c r="H512" i="2" l="1"/>
  <c r="H527" i="2" s="1"/>
  <c r="H360" i="2"/>
  <c r="P361" i="2"/>
  <c r="O379" i="2"/>
  <c r="N378" i="2"/>
  <c r="N379" i="2"/>
  <c r="N512" i="2"/>
  <c r="N527" i="2" s="1"/>
  <c r="AF329" i="2"/>
  <c r="AE303" i="2"/>
  <c r="AJ303" i="2"/>
  <c r="AJ257" i="2"/>
  <c r="AM99" i="2"/>
  <c r="AQ91" i="2"/>
  <c r="AH303" i="2"/>
  <c r="AF292" i="2"/>
  <c r="AB291" i="2"/>
  <c r="AB296" i="2" s="1"/>
  <c r="AD303" i="2"/>
  <c r="AE257" i="2"/>
  <c r="AE260" i="2"/>
  <c r="AE338" i="2"/>
  <c r="AE258" i="2"/>
  <c r="AE274" i="2"/>
  <c r="AG258" i="2"/>
  <c r="AE268" i="2"/>
  <c r="AJ345" i="2"/>
  <c r="AE356" i="2"/>
  <c r="AI261" i="2"/>
  <c r="AI262" i="2"/>
  <c r="O383" i="2"/>
  <c r="M383" i="2"/>
  <c r="M382" i="2"/>
  <c r="N382" i="2"/>
  <c r="N383" i="2"/>
  <c r="I383" i="2"/>
  <c r="P381" i="2"/>
  <c r="J381" i="2"/>
  <c r="O382" i="2" s="1"/>
  <c r="AG512" i="2"/>
  <c r="AG527" i="2" s="1"/>
  <c r="AG381" i="2"/>
  <c r="AG385" i="2"/>
  <c r="AG378" i="2"/>
  <c r="AH512" i="2"/>
  <c r="AH527" i="2" s="1"/>
  <c r="AH379" i="2"/>
  <c r="AH385" i="2"/>
  <c r="AH378" i="2"/>
  <c r="AH381" i="2"/>
  <c r="AM93" i="2"/>
  <c r="AH261" i="2"/>
  <c r="AL332" i="2"/>
  <c r="AL333" i="2" s="1"/>
  <c r="AG292" i="2"/>
  <c r="AK345" i="2"/>
  <c r="AK91" i="2"/>
  <c r="AG337" i="2"/>
  <c r="AG338" i="2"/>
  <c r="AH338" i="2"/>
  <c r="AL345" i="2"/>
  <c r="AH262" i="2"/>
  <c r="AQ260" i="2"/>
  <c r="AB381" i="2"/>
  <c r="AB385" i="2"/>
  <c r="Z381" i="2"/>
  <c r="Z385" i="2"/>
  <c r="R381" i="2"/>
  <c r="R385" i="2"/>
  <c r="AC381" i="2"/>
  <c r="AC385" i="2"/>
  <c r="W381" i="2"/>
  <c r="W385" i="2"/>
  <c r="S381" i="2"/>
  <c r="S385" i="2"/>
  <c r="Y381" i="2"/>
  <c r="Y385" i="2"/>
  <c r="AD381" i="2"/>
  <c r="AD385" i="2"/>
  <c r="U381" i="2"/>
  <c r="U385" i="2"/>
  <c r="X381" i="2"/>
  <c r="X385" i="2"/>
  <c r="T381" i="2"/>
  <c r="T385" i="2"/>
  <c r="O378" i="2"/>
  <c r="O550" i="2"/>
  <c r="AB512" i="2"/>
  <c r="AB527" i="2" s="1"/>
  <c r="AB378" i="2"/>
  <c r="AB379" i="2"/>
  <c r="J512" i="2"/>
  <c r="P512" i="2"/>
  <c r="P378" i="2"/>
  <c r="P379" i="2"/>
  <c r="AC512" i="2"/>
  <c r="AC527" i="2" s="1"/>
  <c r="AC378" i="2"/>
  <c r="AC379" i="2"/>
  <c r="W512" i="2"/>
  <c r="W527" i="2" s="1"/>
  <c r="W379" i="2"/>
  <c r="W378" i="2"/>
  <c r="Z512" i="2"/>
  <c r="Z527" i="2" s="1"/>
  <c r="Z379" i="2"/>
  <c r="Z378" i="2"/>
  <c r="S512" i="2"/>
  <c r="S527" i="2" s="1"/>
  <c r="S378" i="2"/>
  <c r="S379" i="2"/>
  <c r="AD512" i="2"/>
  <c r="AD527" i="2" s="1"/>
  <c r="AD379" i="2"/>
  <c r="AD378" i="2"/>
  <c r="U512" i="2"/>
  <c r="U527" i="2" s="1"/>
  <c r="U379" i="2"/>
  <c r="U378" i="2"/>
  <c r="X512" i="2"/>
  <c r="X527" i="2" s="1"/>
  <c r="X379" i="2"/>
  <c r="X378" i="2"/>
  <c r="T512" i="2"/>
  <c r="T527" i="2" s="1"/>
  <c r="T379" i="2"/>
  <c r="T378" i="2"/>
  <c r="Y512" i="2"/>
  <c r="Y527" i="2" s="1"/>
  <c r="Y378" i="2"/>
  <c r="Y379" i="2"/>
  <c r="R512" i="2"/>
  <c r="R527" i="2" s="1"/>
  <c r="R378" i="2"/>
  <c r="R379" i="2"/>
  <c r="Q329" i="2"/>
  <c r="E262" i="2"/>
  <c r="AF337" i="2"/>
  <c r="D262" i="2"/>
  <c r="S262" i="2"/>
  <c r="R261" i="2"/>
  <c r="J261" i="2"/>
  <c r="Z262" i="2"/>
  <c r="T262" i="2"/>
  <c r="F262" i="2"/>
  <c r="H261" i="2"/>
  <c r="M262" i="2"/>
  <c r="M261" i="2"/>
  <c r="Y262" i="2"/>
  <c r="Y261" i="2"/>
  <c r="AB261" i="2"/>
  <c r="AB262" i="2"/>
  <c r="N262" i="2"/>
  <c r="N261" i="2"/>
  <c r="P262" i="2"/>
  <c r="P261" i="2"/>
  <c r="X262" i="2"/>
  <c r="X261" i="2"/>
  <c r="U262" i="2"/>
  <c r="U261" i="2"/>
  <c r="O262" i="2"/>
  <c r="I261" i="2"/>
  <c r="I262" i="2"/>
  <c r="K261" i="2"/>
  <c r="AG261" i="2"/>
  <c r="AC261" i="2"/>
  <c r="AC262" i="2"/>
  <c r="W262" i="2"/>
  <c r="W261" i="2"/>
  <c r="S261" i="2"/>
  <c r="R262" i="2"/>
  <c r="AD262" i="2"/>
  <c r="AD261" i="2"/>
  <c r="Z261" i="2"/>
  <c r="AB145" i="2"/>
  <c r="AC145" i="2"/>
  <c r="AD145" i="2"/>
  <c r="AE145" i="2"/>
  <c r="W145" i="2"/>
  <c r="X145" i="2"/>
  <c r="Y145" i="2"/>
  <c r="Z145" i="2"/>
  <c r="R145" i="2"/>
  <c r="S145" i="2"/>
  <c r="T145" i="2"/>
  <c r="U145" i="2"/>
  <c r="AE51" i="2"/>
  <c r="AD51" i="2"/>
  <c r="AC51" i="2"/>
  <c r="AB51" i="2"/>
  <c r="Z51" i="2"/>
  <c r="Y51" i="2"/>
  <c r="X51" i="2"/>
  <c r="U51" i="2"/>
  <c r="T51" i="2"/>
  <c r="S51" i="2"/>
  <c r="R51" i="2"/>
  <c r="P51" i="2"/>
  <c r="O51" i="2"/>
  <c r="N51" i="2"/>
  <c r="M51" i="2"/>
  <c r="K51" i="2"/>
  <c r="J51" i="2"/>
  <c r="I51" i="2"/>
  <c r="H51" i="2"/>
  <c r="F51" i="2"/>
  <c r="E51" i="2"/>
  <c r="D51" i="2"/>
  <c r="C51" i="2"/>
  <c r="W51" i="2"/>
  <c r="AH165" i="2"/>
  <c r="AG165" i="2"/>
  <c r="AE165" i="2"/>
  <c r="AD165" i="2"/>
  <c r="AC165" i="2"/>
  <c r="AB165" i="2"/>
  <c r="Z165" i="2"/>
  <c r="Y165" i="2"/>
  <c r="X165" i="2"/>
  <c r="AH148" i="2"/>
  <c r="AG148" i="2"/>
  <c r="AE148" i="2"/>
  <c r="AD148" i="2"/>
  <c r="AC148" i="2"/>
  <c r="AB148" i="2"/>
  <c r="Z148" i="2"/>
  <c r="Y148" i="2"/>
  <c r="X148" i="2"/>
  <c r="W165" i="2"/>
  <c r="W148" i="2"/>
  <c r="W172" i="2"/>
  <c r="W155" i="2"/>
  <c r="AH176" i="2"/>
  <c r="AI172" i="2" s="1"/>
  <c r="AI175" i="2" s="1"/>
  <c r="AG176" i="2"/>
  <c r="AH172" i="2" s="1"/>
  <c r="AE176" i="2"/>
  <c r="AF176" i="2" s="1"/>
  <c r="AG172" i="2" s="1"/>
  <c r="AK172" i="2" s="1"/>
  <c r="AK175" i="2" s="1"/>
  <c r="AD176" i="2"/>
  <c r="AE172" i="2" s="1"/>
  <c r="AC176" i="2"/>
  <c r="AD172" i="2" s="1"/>
  <c r="AB176" i="2"/>
  <c r="AC172" i="2" s="1"/>
  <c r="Z176" i="2"/>
  <c r="AA176" i="2" s="1"/>
  <c r="AB172" i="2" s="1"/>
  <c r="Y176" i="2"/>
  <c r="Z172" i="2" s="1"/>
  <c r="X176" i="2"/>
  <c r="Y172" i="2" s="1"/>
  <c r="W176" i="2"/>
  <c r="X172" i="2" s="1"/>
  <c r="AH159" i="2"/>
  <c r="AI155" i="2" s="1"/>
  <c r="AI157" i="2" s="1"/>
  <c r="AG159" i="2"/>
  <c r="AH155" i="2" s="1"/>
  <c r="AE159" i="2"/>
  <c r="AF159" i="2" s="1"/>
  <c r="AG155" i="2" s="1"/>
  <c r="AK155" i="2" s="1"/>
  <c r="AK158" i="2" s="1"/>
  <c r="AD159" i="2"/>
  <c r="AE155" i="2" s="1"/>
  <c r="AC159" i="2"/>
  <c r="AD155" i="2" s="1"/>
  <c r="AB159" i="2"/>
  <c r="AC155" i="2" s="1"/>
  <c r="Z159" i="2"/>
  <c r="AA159" i="2" s="1"/>
  <c r="AB155" i="2" s="1"/>
  <c r="Y159" i="2"/>
  <c r="Z155" i="2" s="1"/>
  <c r="X159" i="2"/>
  <c r="Y155" i="2" s="1"/>
  <c r="W159" i="2"/>
  <c r="X155" i="2" s="1"/>
  <c r="C133" i="2"/>
  <c r="G130" i="2"/>
  <c r="AF128" i="2"/>
  <c r="AA128" i="2"/>
  <c r="V128" i="2"/>
  <c r="Q128" i="2"/>
  <c r="L128" i="2"/>
  <c r="G128" i="2"/>
  <c r="AH130" i="2"/>
  <c r="AH138" i="2" s="1"/>
  <c r="AH162" i="2" s="1"/>
  <c r="AE130" i="2"/>
  <c r="AE133" i="2" s="1"/>
  <c r="AD130" i="2"/>
  <c r="AD138" i="2" s="1"/>
  <c r="AD162" i="2" s="1"/>
  <c r="AC130" i="2"/>
  <c r="AC138" i="2" s="1"/>
  <c r="AC162" i="2" s="1"/>
  <c r="Z130" i="2"/>
  <c r="Z133" i="2" s="1"/>
  <c r="Y130" i="2"/>
  <c r="Y138" i="2" s="1"/>
  <c r="Y162" i="2" s="1"/>
  <c r="X130" i="2"/>
  <c r="X138" i="2" s="1"/>
  <c r="X162" i="2" s="1"/>
  <c r="U130" i="2"/>
  <c r="T130" i="2"/>
  <c r="S130" i="2"/>
  <c r="P130" i="2"/>
  <c r="O130" i="2"/>
  <c r="N130" i="2"/>
  <c r="K130" i="2"/>
  <c r="J130" i="2"/>
  <c r="I130" i="2"/>
  <c r="F130" i="2"/>
  <c r="E130" i="2"/>
  <c r="D130" i="2"/>
  <c r="AF134" i="2"/>
  <c r="AA134" i="2"/>
  <c r="V134" i="2"/>
  <c r="Q134" i="2"/>
  <c r="L134" i="2"/>
  <c r="G134" i="2"/>
  <c r="H130" i="2" s="1"/>
  <c r="H132" i="2" s="1"/>
  <c r="AH125" i="2"/>
  <c r="AH312" i="2" s="1"/>
  <c r="AI314" i="2" s="1"/>
  <c r="AG125" i="2"/>
  <c r="AG312" i="2" s="1"/>
  <c r="AL313" i="2" s="1"/>
  <c r="AE125" i="2"/>
  <c r="AE312" i="2" s="1"/>
  <c r="AJ313" i="2" s="1"/>
  <c r="AD125" i="2"/>
  <c r="AD312" i="2" s="1"/>
  <c r="AI313" i="2" s="1"/>
  <c r="AC125" i="2"/>
  <c r="AC312" i="2" s="1"/>
  <c r="AB125" i="2"/>
  <c r="AB312" i="2" s="1"/>
  <c r="Z125" i="2"/>
  <c r="Z312" i="2" s="1"/>
  <c r="Y125" i="2"/>
  <c r="Y312" i="2" s="1"/>
  <c r="X125" i="2"/>
  <c r="X312" i="2" s="1"/>
  <c r="W125" i="2"/>
  <c r="W312" i="2" s="1"/>
  <c r="U125" i="2"/>
  <c r="U312" i="2" s="1"/>
  <c r="T125" i="2"/>
  <c r="T312" i="2" s="1"/>
  <c r="S125" i="2"/>
  <c r="S312" i="2" s="1"/>
  <c r="R125" i="2"/>
  <c r="R312" i="2" s="1"/>
  <c r="P125" i="2"/>
  <c r="P312" i="2" s="1"/>
  <c r="O125" i="2"/>
  <c r="O312" i="2" s="1"/>
  <c r="N125" i="2"/>
  <c r="N312" i="2" s="1"/>
  <c r="M125" i="2"/>
  <c r="M312" i="2" s="1"/>
  <c r="K125" i="2"/>
  <c r="K312" i="2" s="1"/>
  <c r="J125" i="2"/>
  <c r="J312" i="2" s="1"/>
  <c r="I125" i="2"/>
  <c r="I312" i="2" s="1"/>
  <c r="H125" i="2"/>
  <c r="H312" i="2" s="1"/>
  <c r="F125" i="2"/>
  <c r="F312" i="2" s="1"/>
  <c r="E125" i="2"/>
  <c r="E312" i="2" s="1"/>
  <c r="D125" i="2"/>
  <c r="D312" i="2" s="1"/>
  <c r="C125" i="2"/>
  <c r="C312" i="2" s="1"/>
  <c r="V15" i="2"/>
  <c r="X15" i="2"/>
  <c r="W15" i="2"/>
  <c r="W78" i="2"/>
  <c r="W80" i="2" s="1"/>
  <c r="AA86" i="2"/>
  <c r="Q85" i="2"/>
  <c r="L85" i="2"/>
  <c r="G85" i="2"/>
  <c r="Y15" i="2"/>
  <c r="E25" i="2"/>
  <c r="D25" i="2"/>
  <c r="C25" i="2"/>
  <c r="J25" i="2"/>
  <c r="I25" i="2"/>
  <c r="H25" i="2"/>
  <c r="O25" i="2"/>
  <c r="N25" i="2"/>
  <c r="M25" i="2"/>
  <c r="T25" i="2"/>
  <c r="S25" i="2"/>
  <c r="X33" i="2" s="1"/>
  <c r="R25" i="2"/>
  <c r="S28" i="2"/>
  <c r="AB25" i="2"/>
  <c r="Z25" i="2"/>
  <c r="X115" i="2"/>
  <c r="AC119" i="2" s="1"/>
  <c r="Y115" i="2"/>
  <c r="AD119" i="2" s="1"/>
  <c r="AH25" i="2"/>
  <c r="E27" i="2"/>
  <c r="D27" i="2"/>
  <c r="C27" i="2"/>
  <c r="J27" i="2"/>
  <c r="I27" i="2"/>
  <c r="H27" i="2"/>
  <c r="O27" i="2"/>
  <c r="N27" i="2"/>
  <c r="M27" i="2"/>
  <c r="R28" i="2"/>
  <c r="V39" i="2"/>
  <c r="AA39" i="2"/>
  <c r="AF39" i="2"/>
  <c r="Q39" i="2"/>
  <c r="L39" i="2"/>
  <c r="G39" i="2"/>
  <c r="AG68" i="2"/>
  <c r="AL69" i="2" s="1"/>
  <c r="AE68" i="2"/>
  <c r="AJ69" i="2" s="1"/>
  <c r="N68" i="2"/>
  <c r="M68" i="2"/>
  <c r="K68" i="2"/>
  <c r="I68" i="2"/>
  <c r="H68" i="2"/>
  <c r="F68" i="2"/>
  <c r="E68" i="2"/>
  <c r="D68" i="2"/>
  <c r="C68" i="2"/>
  <c r="AH68" i="2"/>
  <c r="AG78" i="2"/>
  <c r="AC78" i="2"/>
  <c r="AC80" i="2" s="1"/>
  <c r="AB78" i="2"/>
  <c r="AB80" i="2" s="1"/>
  <c r="AA78" i="2"/>
  <c r="P78" i="2"/>
  <c r="P80" i="2" s="1"/>
  <c r="O78" i="2"/>
  <c r="O80" i="2" s="1"/>
  <c r="N78" i="2"/>
  <c r="N80" i="2" s="1"/>
  <c r="M78" i="2"/>
  <c r="M80" i="2" s="1"/>
  <c r="M84" i="2" s="1"/>
  <c r="M86" i="2" s="1"/>
  <c r="M14" i="2" s="1"/>
  <c r="K78" i="2"/>
  <c r="K80" i="2" s="1"/>
  <c r="K84" i="2" s="1"/>
  <c r="K86" i="2" s="1"/>
  <c r="K14" i="2" s="1"/>
  <c r="J78" i="2"/>
  <c r="J80" i="2" s="1"/>
  <c r="I78" i="2"/>
  <c r="I80" i="2" s="1"/>
  <c r="H78" i="2"/>
  <c r="H80" i="2" s="1"/>
  <c r="F78" i="2"/>
  <c r="F80" i="2" s="1"/>
  <c r="F84" i="2" s="1"/>
  <c r="F86" i="2" s="1"/>
  <c r="F14" i="2" s="1"/>
  <c r="E78" i="2"/>
  <c r="E80" i="2" s="1"/>
  <c r="D78" i="2"/>
  <c r="D80" i="2" s="1"/>
  <c r="C78" i="2"/>
  <c r="C80" i="2" s="1"/>
  <c r="C84" i="2" s="1"/>
  <c r="C86" i="2" s="1"/>
  <c r="C14" i="2" s="1"/>
  <c r="F73" i="2"/>
  <c r="E73" i="2"/>
  <c r="D73" i="2"/>
  <c r="C73" i="2"/>
  <c r="K73" i="2"/>
  <c r="I73" i="2"/>
  <c r="H73" i="2"/>
  <c r="N73" i="2"/>
  <c r="M73" i="2"/>
  <c r="AH74" i="2"/>
  <c r="L74" i="2"/>
  <c r="L78" i="2" s="1"/>
  <c r="G74" i="2"/>
  <c r="Q74" i="2"/>
  <c r="Q78" i="2" s="1"/>
  <c r="Y78" i="2"/>
  <c r="Y80" i="2" s="1"/>
  <c r="X78" i="2"/>
  <c r="X80" i="2" s="1"/>
  <c r="AE74" i="2"/>
  <c r="AD74" i="2" s="1"/>
  <c r="AD78" i="2" s="1"/>
  <c r="AD80" i="2" s="1"/>
  <c r="AG73" i="2"/>
  <c r="G72" i="2"/>
  <c r="G68" i="2" s="1"/>
  <c r="AD72" i="2"/>
  <c r="AB72" i="2"/>
  <c r="AB68" i="2" s="1"/>
  <c r="Z72" i="2"/>
  <c r="Z68" i="2" s="1"/>
  <c r="Y72" i="2"/>
  <c r="Y68" i="2" s="1"/>
  <c r="X72" i="2"/>
  <c r="X68" i="2" s="1"/>
  <c r="W72" i="2"/>
  <c r="W68" i="2" s="1"/>
  <c r="U72" i="2"/>
  <c r="T72" i="2"/>
  <c r="T68" i="2" s="1"/>
  <c r="P72" i="2"/>
  <c r="P73" i="2" s="1"/>
  <c r="O72" i="2"/>
  <c r="J72" i="2" s="1"/>
  <c r="AK41" i="2" l="1"/>
  <c r="AM240" i="2"/>
  <c r="AM227" i="2"/>
  <c r="AM115" i="2"/>
  <c r="AK99" i="2"/>
  <c r="AK92" i="2"/>
  <c r="AD73" i="2"/>
  <c r="AI75" i="2"/>
  <c r="AD76" i="2"/>
  <c r="AD75" i="2"/>
  <c r="AK40" i="2"/>
  <c r="AJ52" i="2"/>
  <c r="AJ637" i="2"/>
  <c r="AE262" i="2"/>
  <c r="AJ261" i="2"/>
  <c r="AG298" i="2"/>
  <c r="AK292" i="2"/>
  <c r="AK291" i="2" s="1"/>
  <c r="AI76" i="2"/>
  <c r="AJ74" i="2"/>
  <c r="AL76" i="2" s="1"/>
  <c r="AN99" i="2"/>
  <c r="AR91" i="2"/>
  <c r="AQ99" i="2"/>
  <c r="AB301" i="2"/>
  <c r="AB302" i="2" s="1"/>
  <c r="AB303" i="2" s="1"/>
  <c r="AF291" i="2"/>
  <c r="AF298" i="2"/>
  <c r="AF297" i="2"/>
  <c r="AE261" i="2"/>
  <c r="AG262" i="2"/>
  <c r="P550" i="2"/>
  <c r="P553" i="2" s="1"/>
  <c r="P527" i="2"/>
  <c r="M550" i="2"/>
  <c r="M552" i="2" s="1"/>
  <c r="J527" i="2"/>
  <c r="AH115" i="2"/>
  <c r="AI117" i="2" s="1"/>
  <c r="AE33" i="2"/>
  <c r="S243" i="2"/>
  <c r="R243" i="2"/>
  <c r="S35" i="2"/>
  <c r="T35" i="2"/>
  <c r="R35" i="2"/>
  <c r="Y33" i="2"/>
  <c r="AE439" i="2"/>
  <c r="AE358" i="2"/>
  <c r="AE370" i="2"/>
  <c r="AI158" i="2"/>
  <c r="AI156" i="2" s="1"/>
  <c r="AI174" i="2"/>
  <c r="AI179" i="2" s="1"/>
  <c r="AI166" i="2"/>
  <c r="AI168" i="2" s="1"/>
  <c r="L135" i="2"/>
  <c r="R130" i="2"/>
  <c r="R132" i="2" s="1"/>
  <c r="Q135" i="2"/>
  <c r="W130" i="2"/>
  <c r="W138" i="2" s="1"/>
  <c r="W162" i="2" s="1"/>
  <c r="W157" i="2" s="1"/>
  <c r="W174" i="2" s="1"/>
  <c r="W179" i="2" s="1"/>
  <c r="V135" i="2"/>
  <c r="AB130" i="2"/>
  <c r="AB133" i="2" s="1"/>
  <c r="AA135" i="2"/>
  <c r="AG130" i="2"/>
  <c r="AG133" i="2" s="1"/>
  <c r="AF135" i="2"/>
  <c r="P383" i="2"/>
  <c r="J383" i="2"/>
  <c r="P382" i="2"/>
  <c r="T382" i="2"/>
  <c r="R383" i="2"/>
  <c r="K383" i="2"/>
  <c r="AG52" i="2"/>
  <c r="AH52" i="2"/>
  <c r="AB382" i="2"/>
  <c r="AH383" i="2"/>
  <c r="AH382" i="2"/>
  <c r="AG382" i="2"/>
  <c r="AG291" i="2"/>
  <c r="AH314" i="2"/>
  <c r="AH313" i="2"/>
  <c r="X383" i="2"/>
  <c r="AN93" i="2"/>
  <c r="AG313" i="2"/>
  <c r="AG314" i="2"/>
  <c r="AO91" i="2"/>
  <c r="AQ93" i="2" s="1"/>
  <c r="AK334" i="2"/>
  <c r="AK333" i="2"/>
  <c r="AM345" i="2"/>
  <c r="X157" i="2"/>
  <c r="X174" i="2" s="1"/>
  <c r="X179" i="2" s="1"/>
  <c r="AH157" i="2"/>
  <c r="AH174" i="2" s="1"/>
  <c r="AH179" i="2" s="1"/>
  <c r="Y157" i="2"/>
  <c r="Y174" i="2" s="1"/>
  <c r="Y179" i="2" s="1"/>
  <c r="AC157" i="2"/>
  <c r="AC174" i="2" s="1"/>
  <c r="AC179" i="2" s="1"/>
  <c r="AD157" i="2"/>
  <c r="AD174" i="2" s="1"/>
  <c r="AD179" i="2" s="1"/>
  <c r="AF172" i="2"/>
  <c r="AF175" i="2" s="1"/>
  <c r="AF166" i="2" s="1"/>
  <c r="AF155" i="2"/>
  <c r="AA155" i="2"/>
  <c r="J133" i="2"/>
  <c r="J132" i="2"/>
  <c r="X133" i="2"/>
  <c r="X131" i="2" s="1"/>
  <c r="U133" i="2"/>
  <c r="U132" i="2"/>
  <c r="K133" i="2"/>
  <c r="K132" i="2"/>
  <c r="Y133" i="2"/>
  <c r="N133" i="2"/>
  <c r="N132" i="2"/>
  <c r="Z126" i="2"/>
  <c r="Z127" i="2" s="1"/>
  <c r="Z143" i="2" s="1"/>
  <c r="Z141" i="2" s="1"/>
  <c r="O133" i="2"/>
  <c r="O132" i="2"/>
  <c r="AC133" i="2"/>
  <c r="D133" i="2"/>
  <c r="D132" i="2"/>
  <c r="P133" i="2"/>
  <c r="P132" i="2"/>
  <c r="AD133" i="2"/>
  <c r="I133" i="2"/>
  <c r="I132" i="2"/>
  <c r="E133" i="2"/>
  <c r="E132" i="2"/>
  <c r="S133" i="2"/>
  <c r="S132" i="2"/>
  <c r="AE126" i="2"/>
  <c r="AE127" i="2" s="1"/>
  <c r="F133" i="2"/>
  <c r="F132" i="2"/>
  <c r="T133" i="2"/>
  <c r="T132" i="2"/>
  <c r="AH133" i="2"/>
  <c r="AH126" i="2" s="1"/>
  <c r="AH127" i="2" s="1"/>
  <c r="C126" i="2"/>
  <c r="C127" i="2" s="1"/>
  <c r="C143" i="2" s="1"/>
  <c r="C131" i="2"/>
  <c r="C137" i="2" s="1"/>
  <c r="T383" i="2"/>
  <c r="Z383" i="2"/>
  <c r="AQ68" i="2"/>
  <c r="AG70" i="2"/>
  <c r="C227" i="2"/>
  <c r="E227" i="2"/>
  <c r="Z227" i="2"/>
  <c r="Z240" i="2"/>
  <c r="O227" i="2"/>
  <c r="S227" i="2"/>
  <c r="S240" i="2"/>
  <c r="AH227" i="2"/>
  <c r="AH240" i="2"/>
  <c r="W223" i="2"/>
  <c r="W652" i="2" s="1"/>
  <c r="W236" i="2"/>
  <c r="Y223" i="2"/>
  <c r="Y652" i="2" s="1"/>
  <c r="Y236" i="2"/>
  <c r="AH70" i="2"/>
  <c r="AB227" i="2"/>
  <c r="AB240" i="2"/>
  <c r="H227" i="2"/>
  <c r="D227" i="2"/>
  <c r="M227" i="2"/>
  <c r="I227" i="2"/>
  <c r="T227" i="2"/>
  <c r="T240" i="2"/>
  <c r="X223" i="2"/>
  <c r="X652" i="2" s="1"/>
  <c r="X236" i="2"/>
  <c r="N227" i="2"/>
  <c r="AO68" i="2"/>
  <c r="AT68" i="2" s="1"/>
  <c r="R227" i="2"/>
  <c r="R240" i="2"/>
  <c r="J227" i="2"/>
  <c r="M229" i="2"/>
  <c r="N229" i="2"/>
  <c r="O229" i="2"/>
  <c r="E229" i="2"/>
  <c r="H229" i="2"/>
  <c r="I229" i="2"/>
  <c r="J229" i="2"/>
  <c r="C229" i="2"/>
  <c r="S230" i="2"/>
  <c r="R230" i="2"/>
  <c r="D229" i="2"/>
  <c r="AB383" i="2"/>
  <c r="G558" i="2"/>
  <c r="H634" i="2" s="1"/>
  <c r="G229" i="2"/>
  <c r="G227" i="2"/>
  <c r="M266" i="2"/>
  <c r="M267" i="2" s="1"/>
  <c r="M273" i="2" s="1"/>
  <c r="M222" i="2"/>
  <c r="Z382" i="2"/>
  <c r="L229" i="2"/>
  <c r="L227" i="2"/>
  <c r="K266" i="2"/>
  <c r="K267" i="2" s="1"/>
  <c r="K273" i="2" s="1"/>
  <c r="K222" i="2"/>
  <c r="Q41" i="2"/>
  <c r="Q229" i="2"/>
  <c r="Q227" i="2"/>
  <c r="V223" i="2"/>
  <c r="Y120" i="2"/>
  <c r="C266" i="2"/>
  <c r="C267" i="2" s="1"/>
  <c r="C273" i="2" s="1"/>
  <c r="C222" i="2"/>
  <c r="AF229" i="2"/>
  <c r="AF227" i="2"/>
  <c r="AA41" i="2"/>
  <c r="AA229" i="2"/>
  <c r="AA227" i="2"/>
  <c r="Y382" i="2"/>
  <c r="AC382" i="2"/>
  <c r="V41" i="2"/>
  <c r="V229" i="2"/>
  <c r="V227" i="2"/>
  <c r="W383" i="2"/>
  <c r="AD382" i="2"/>
  <c r="F266" i="2"/>
  <c r="F267" i="2" s="1"/>
  <c r="F273" i="2" s="1"/>
  <c r="F222" i="2"/>
  <c r="L41" i="2"/>
  <c r="S383" i="2"/>
  <c r="R382" i="2"/>
  <c r="Y383" i="2"/>
  <c r="W382" i="2"/>
  <c r="X382" i="2"/>
  <c r="U382" i="2"/>
  <c r="AC383" i="2"/>
  <c r="U383" i="2"/>
  <c r="S382" i="2"/>
  <c r="U550" i="2"/>
  <c r="U553" i="2" s="1"/>
  <c r="AD383" i="2"/>
  <c r="AF41" i="2"/>
  <c r="AC550" i="2"/>
  <c r="AC553" i="2" s="1"/>
  <c r="W550" i="2"/>
  <c r="W552" i="2" s="1"/>
  <c r="X550" i="2"/>
  <c r="X552" i="2" s="1"/>
  <c r="AD550" i="2"/>
  <c r="AD553" i="2" s="1"/>
  <c r="R550" i="2"/>
  <c r="R552" i="2" s="1"/>
  <c r="N550" i="2"/>
  <c r="T550" i="2"/>
  <c r="T552" i="2" s="1"/>
  <c r="Y550" i="2"/>
  <c r="Y552" i="2" s="1"/>
  <c r="Z550" i="2"/>
  <c r="Z553" i="2" s="1"/>
  <c r="S550" i="2"/>
  <c r="S553" i="2" s="1"/>
  <c r="AB550" i="2"/>
  <c r="AB552" i="2" s="1"/>
  <c r="S637" i="2"/>
  <c r="S642" i="2" s="1"/>
  <c r="O637" i="2"/>
  <c r="R637" i="2"/>
  <c r="H637" i="2"/>
  <c r="P637" i="2"/>
  <c r="P678" i="2" s="1"/>
  <c r="AA40" i="2"/>
  <c r="AC564" i="2"/>
  <c r="AC562" i="2" s="1"/>
  <c r="AC637" i="2"/>
  <c r="Z564" i="2"/>
  <c r="Z562" i="2" s="1"/>
  <c r="Z637" i="2"/>
  <c r="I637" i="2"/>
  <c r="I678" i="2" s="1"/>
  <c r="AD564" i="2"/>
  <c r="AD562" i="2" s="1"/>
  <c r="AI638" i="2" s="1"/>
  <c r="AD637" i="2"/>
  <c r="J637" i="2"/>
  <c r="J678" i="2" s="1"/>
  <c r="T637" i="2"/>
  <c r="T678" i="2" s="1"/>
  <c r="AE564" i="2"/>
  <c r="AE562" i="2" s="1"/>
  <c r="AJ638" i="2" s="1"/>
  <c r="AE637" i="2"/>
  <c r="W564" i="2"/>
  <c r="W562" i="2" s="1"/>
  <c r="W637" i="2"/>
  <c r="K637" i="2"/>
  <c r="K678" i="2" s="1"/>
  <c r="U637" i="2"/>
  <c r="U678" i="2" s="1"/>
  <c r="AG637" i="2"/>
  <c r="AB564" i="2"/>
  <c r="AB562" i="2" s="1"/>
  <c r="AB637" i="2"/>
  <c r="M637" i="2"/>
  <c r="M678" i="2" s="1"/>
  <c r="X564" i="2"/>
  <c r="X562" i="2" s="1"/>
  <c r="X637" i="2"/>
  <c r="AH637" i="2"/>
  <c r="N637" i="2"/>
  <c r="N678" i="2" s="1"/>
  <c r="Y564" i="2"/>
  <c r="Y562" i="2" s="1"/>
  <c r="Y637" i="2"/>
  <c r="AF40" i="2"/>
  <c r="L558" i="2"/>
  <c r="M634" i="2" s="1"/>
  <c r="L40" i="2"/>
  <c r="Q558" i="2"/>
  <c r="R634" i="2" s="1"/>
  <c r="Q40" i="2"/>
  <c r="V558" i="2"/>
  <c r="W634" i="2" s="1"/>
  <c r="V40" i="2"/>
  <c r="AA342" i="2"/>
  <c r="AA558" i="2"/>
  <c r="AB634" i="2" s="1"/>
  <c r="F216" i="2"/>
  <c r="F564" i="2"/>
  <c r="F562" i="2" s="1"/>
  <c r="P216" i="2"/>
  <c r="P564" i="2"/>
  <c r="P562" i="2" s="1"/>
  <c r="AF342" i="2"/>
  <c r="AF558" i="2"/>
  <c r="E216" i="2"/>
  <c r="E564" i="2"/>
  <c r="O216" i="2"/>
  <c r="O564" i="2"/>
  <c r="O562" i="2" s="1"/>
  <c r="H216" i="2"/>
  <c r="H564" i="2"/>
  <c r="H562" i="2" s="1"/>
  <c r="R216" i="2"/>
  <c r="R564" i="2"/>
  <c r="I216" i="2"/>
  <c r="I564" i="2"/>
  <c r="I562" i="2" s="1"/>
  <c r="J216" i="2"/>
  <c r="J564" i="2"/>
  <c r="T216" i="2"/>
  <c r="T564" i="2"/>
  <c r="T562" i="2" s="1"/>
  <c r="K216" i="2"/>
  <c r="K564" i="2"/>
  <c r="U216" i="2"/>
  <c r="U564" i="2"/>
  <c r="S216" i="2"/>
  <c r="S564" i="2"/>
  <c r="S562" i="2" s="1"/>
  <c r="C216" i="2"/>
  <c r="C564" i="2"/>
  <c r="C562" i="2" s="1"/>
  <c r="M216" i="2"/>
  <c r="M564" i="2"/>
  <c r="D216" i="2"/>
  <c r="D564" i="2"/>
  <c r="D562" i="2" s="1"/>
  <c r="N216" i="2"/>
  <c r="N564" i="2"/>
  <c r="N562" i="2" s="1"/>
  <c r="L342" i="2"/>
  <c r="G342" i="2"/>
  <c r="Q342" i="2"/>
  <c r="V342" i="2"/>
  <c r="AF254" i="2"/>
  <c r="AF256" i="2" s="1"/>
  <c r="AA254" i="2"/>
  <c r="AA256" i="2" s="1"/>
  <c r="AA268" i="2" s="1"/>
  <c r="AF51" i="2"/>
  <c r="AF316" i="2"/>
  <c r="AK317" i="2" s="1"/>
  <c r="X313" i="2"/>
  <c r="X314" i="2"/>
  <c r="M313" i="2"/>
  <c r="M314" i="2"/>
  <c r="P313" i="2"/>
  <c r="P314" i="2"/>
  <c r="W313" i="2"/>
  <c r="W314" i="2"/>
  <c r="O314" i="2"/>
  <c r="O313" i="2"/>
  <c r="H313" i="2"/>
  <c r="R313" i="2"/>
  <c r="R314" i="2"/>
  <c r="AB314" i="2"/>
  <c r="AB313" i="2"/>
  <c r="L51" i="2"/>
  <c r="L316" i="2"/>
  <c r="N313" i="2"/>
  <c r="N314" i="2"/>
  <c r="I314" i="2"/>
  <c r="I313" i="2"/>
  <c r="S314" i="2"/>
  <c r="S313" i="2"/>
  <c r="AC314" i="2"/>
  <c r="AC313" i="2"/>
  <c r="Q51" i="2"/>
  <c r="Q316" i="2"/>
  <c r="D314" i="2"/>
  <c r="Y313" i="2"/>
  <c r="Y314" i="2"/>
  <c r="F314" i="2"/>
  <c r="J314" i="2"/>
  <c r="J313" i="2"/>
  <c r="T313" i="2"/>
  <c r="T314" i="2"/>
  <c r="AD313" i="2"/>
  <c r="AD314" i="2"/>
  <c r="V51" i="2"/>
  <c r="V316" i="2"/>
  <c r="E314" i="2"/>
  <c r="Z314" i="2"/>
  <c r="Z313" i="2"/>
  <c r="G51" i="2"/>
  <c r="G316" i="2"/>
  <c r="K314" i="2"/>
  <c r="K313" i="2"/>
  <c r="U313" i="2"/>
  <c r="U314" i="2"/>
  <c r="AE313" i="2"/>
  <c r="AE314" i="2"/>
  <c r="AA51" i="2"/>
  <c r="AA316" i="2"/>
  <c r="G125" i="2"/>
  <c r="G312" i="2" s="1"/>
  <c r="G254" i="2"/>
  <c r="G256" i="2" s="1"/>
  <c r="L125" i="2"/>
  <c r="L312" i="2" s="1"/>
  <c r="L254" i="2"/>
  <c r="L256" i="2" s="1"/>
  <c r="Q125" i="2"/>
  <c r="Q312" i="2" s="1"/>
  <c r="Q254" i="2"/>
  <c r="Q256" i="2" s="1"/>
  <c r="V125" i="2"/>
  <c r="V312" i="2" s="1"/>
  <c r="V254" i="2"/>
  <c r="V256" i="2" s="1"/>
  <c r="X175" i="2"/>
  <c r="X166" i="2" s="1"/>
  <c r="C115" i="2"/>
  <c r="AB15" i="2"/>
  <c r="W63" i="2"/>
  <c r="W216" i="2"/>
  <c r="AD15" i="2"/>
  <c r="AA15" i="2"/>
  <c r="AF15" i="2" s="1"/>
  <c r="AK15" i="2" s="1"/>
  <c r="Y63" i="2"/>
  <c r="Y216" i="2"/>
  <c r="AH216" i="2"/>
  <c r="Z115" i="2"/>
  <c r="AE119" i="2" s="1"/>
  <c r="O115" i="2"/>
  <c r="Z63" i="2"/>
  <c r="Z216" i="2"/>
  <c r="AB63" i="2"/>
  <c r="AG64" i="2" s="1"/>
  <c r="AB216" i="2"/>
  <c r="AG216" i="2"/>
  <c r="AL217" i="2" s="1"/>
  <c r="X63" i="2"/>
  <c r="X216" i="2"/>
  <c r="X28" i="2"/>
  <c r="AC63" i="2"/>
  <c r="AH64" i="2" s="1"/>
  <c r="AC216" i="2"/>
  <c r="W28" i="2"/>
  <c r="J115" i="2"/>
  <c r="AD63" i="2"/>
  <c r="AD216" i="2"/>
  <c r="AE63" i="2"/>
  <c r="AE216" i="2"/>
  <c r="AJ217" i="2" s="1"/>
  <c r="AJ25" i="2"/>
  <c r="AO33" i="2" s="1"/>
  <c r="AB115" i="2"/>
  <c r="AC120" i="2" s="1"/>
  <c r="H24" i="2"/>
  <c r="H115" i="2"/>
  <c r="R24" i="2"/>
  <c r="R115" i="2"/>
  <c r="N24" i="2"/>
  <c r="N115" i="2"/>
  <c r="S24" i="2"/>
  <c r="S115" i="2"/>
  <c r="X119" i="2" s="1"/>
  <c r="AC116" i="2"/>
  <c r="I24" i="2"/>
  <c r="I115" i="2"/>
  <c r="T24" i="2"/>
  <c r="T115" i="2"/>
  <c r="Y119" i="2" s="1"/>
  <c r="D24" i="2"/>
  <c r="D115" i="2"/>
  <c r="AD116" i="2"/>
  <c r="Y117" i="2"/>
  <c r="M24" i="2"/>
  <c r="M115" i="2"/>
  <c r="E24" i="2"/>
  <c r="E115" i="2"/>
  <c r="AF125" i="2"/>
  <c r="AF312" i="2" s="1"/>
  <c r="AK313" i="2" s="1"/>
  <c r="AF59" i="2"/>
  <c r="AA125" i="2"/>
  <c r="AA312" i="2" s="1"/>
  <c r="AA59" i="2"/>
  <c r="AH175" i="2"/>
  <c r="AH166" i="2" s="1"/>
  <c r="R52" i="2"/>
  <c r="AB84" i="2"/>
  <c r="AG84" i="2" s="1"/>
  <c r="AG80" i="2" s="1"/>
  <c r="AB81" i="2"/>
  <c r="AC81" i="2"/>
  <c r="AC82" i="2"/>
  <c r="AA14" i="2"/>
  <c r="AA87" i="2"/>
  <c r="AE73" i="2"/>
  <c r="AG76" i="2"/>
  <c r="AE76" i="2"/>
  <c r="X82" i="2"/>
  <c r="Y69" i="2"/>
  <c r="Y70" i="2"/>
  <c r="Y82" i="2"/>
  <c r="N69" i="2"/>
  <c r="N70" i="2"/>
  <c r="W84" i="2"/>
  <c r="W86" i="2" s="1"/>
  <c r="AB86" i="2" s="1"/>
  <c r="AD81" i="2"/>
  <c r="AD82" i="2"/>
  <c r="AH78" i="2"/>
  <c r="AH75" i="2"/>
  <c r="AH76" i="2"/>
  <c r="I70" i="2"/>
  <c r="X70" i="2"/>
  <c r="M70" i="2"/>
  <c r="M69" i="2"/>
  <c r="Z70" i="2"/>
  <c r="AE69" i="2"/>
  <c r="AB70" i="2"/>
  <c r="AB69" i="2"/>
  <c r="AG69" i="2"/>
  <c r="J52" i="2"/>
  <c r="AB52" i="2"/>
  <c r="S52" i="2"/>
  <c r="O52" i="2"/>
  <c r="AH158" i="2"/>
  <c r="AE175" i="2"/>
  <c r="AE166" i="2" s="1"/>
  <c r="K52" i="2"/>
  <c r="T52" i="2"/>
  <c r="AE52" i="2"/>
  <c r="U52" i="2"/>
  <c r="X52" i="2"/>
  <c r="M52" i="2"/>
  <c r="N52" i="2"/>
  <c r="Y52" i="2"/>
  <c r="Z52" i="2"/>
  <c r="H52" i="2"/>
  <c r="P52" i="2"/>
  <c r="I52" i="2"/>
  <c r="AC52" i="2"/>
  <c r="W52" i="2"/>
  <c r="AD52" i="2"/>
  <c r="Z158" i="2"/>
  <c r="Y175" i="2"/>
  <c r="Y166" i="2" s="1"/>
  <c r="Y158" i="2"/>
  <c r="AG175" i="2"/>
  <c r="AG166" i="2" s="1"/>
  <c r="AE158" i="2"/>
  <c r="L130" i="2"/>
  <c r="L133" i="2" s="1"/>
  <c r="H133" i="2"/>
  <c r="AC158" i="2"/>
  <c r="Z175" i="2"/>
  <c r="Z166" i="2" s="1"/>
  <c r="M130" i="2"/>
  <c r="M132" i="2" s="1"/>
  <c r="G133" i="2"/>
  <c r="AC175" i="2"/>
  <c r="X158" i="2"/>
  <c r="AG158" i="2"/>
  <c r="AD175" i="2"/>
  <c r="AD166" i="2" s="1"/>
  <c r="W158" i="2"/>
  <c r="AD158" i="2"/>
  <c r="W175" i="2"/>
  <c r="AA172" i="2"/>
  <c r="AA175" i="2" s="1"/>
  <c r="AA166" i="2" s="1"/>
  <c r="AB175" i="2"/>
  <c r="AB166" i="2" s="1"/>
  <c r="AB158" i="2"/>
  <c r="AC15" i="2"/>
  <c r="Z74" i="2"/>
  <c r="AE75" i="2" s="1"/>
  <c r="AF86" i="2"/>
  <c r="AF87" i="2" s="1"/>
  <c r="H84" i="2"/>
  <c r="H86" i="2" s="1"/>
  <c r="H14" i="2" s="1"/>
  <c r="I84" i="2"/>
  <c r="I86" i="2" s="1"/>
  <c r="I14" i="2" s="1"/>
  <c r="J84" i="2"/>
  <c r="J86" i="2" s="1"/>
  <c r="J14" i="2" s="1"/>
  <c r="O84" i="2"/>
  <c r="O86" i="2" s="1"/>
  <c r="O14" i="2" s="1"/>
  <c r="P84" i="2"/>
  <c r="P86" i="2" s="1"/>
  <c r="P14" i="2" s="1"/>
  <c r="X84" i="2"/>
  <c r="X86" i="2" s="1"/>
  <c r="S78" i="2"/>
  <c r="S80" i="2" s="1"/>
  <c r="Y84" i="2"/>
  <c r="Y86" i="2" s="1"/>
  <c r="T78" i="2"/>
  <c r="T80" i="2" s="1"/>
  <c r="Y81" i="2" s="1"/>
  <c r="D84" i="2"/>
  <c r="D86" i="2" s="1"/>
  <c r="D14" i="2" s="1"/>
  <c r="E84" i="2"/>
  <c r="E86" i="2" s="1"/>
  <c r="E14" i="2" s="1"/>
  <c r="AC84" i="2"/>
  <c r="AH80" i="2" s="1"/>
  <c r="AM81" i="2" s="1"/>
  <c r="N84" i="2"/>
  <c r="N86" i="2" s="1"/>
  <c r="N14" i="2" s="1"/>
  <c r="AD84" i="2"/>
  <c r="AI84" i="2" s="1"/>
  <c r="F25" i="2"/>
  <c r="W25" i="2"/>
  <c r="P25" i="2"/>
  <c r="K25" i="2"/>
  <c r="G73" i="2"/>
  <c r="U68" i="2"/>
  <c r="F27" i="2"/>
  <c r="S72" i="2"/>
  <c r="S68" i="2" s="1"/>
  <c r="U78" i="2"/>
  <c r="U80" i="2" s="1"/>
  <c r="G80" i="2"/>
  <c r="G84" i="2" s="1"/>
  <c r="G86" i="2" s="1"/>
  <c r="G14" i="2" s="1"/>
  <c r="L72" i="2"/>
  <c r="L68" i="2" s="1"/>
  <c r="J68" i="2"/>
  <c r="J73" i="2"/>
  <c r="Q80" i="2"/>
  <c r="Q84" i="2" s="1"/>
  <c r="Q86" i="2" s="1"/>
  <c r="Q14" i="2" s="1"/>
  <c r="R72" i="2"/>
  <c r="X73" i="2"/>
  <c r="AD68" i="2"/>
  <c r="U25" i="2"/>
  <c r="O24" i="2"/>
  <c r="W73" i="2"/>
  <c r="AA72" i="2"/>
  <c r="Y73" i="2"/>
  <c r="O68" i="2"/>
  <c r="K27" i="2"/>
  <c r="O73" i="2"/>
  <c r="P68" i="2"/>
  <c r="Z27" i="2"/>
  <c r="M28" i="2"/>
  <c r="Q72" i="2"/>
  <c r="N28" i="2"/>
  <c r="J24" i="2"/>
  <c r="L80" i="2"/>
  <c r="L84" i="2" s="1"/>
  <c r="L86" i="2" s="1"/>
  <c r="L14" i="2" s="1"/>
  <c r="G78" i="2"/>
  <c r="AE78" i="2"/>
  <c r="AE80" i="2" s="1"/>
  <c r="C24" i="2"/>
  <c r="AC72" i="2"/>
  <c r="AF72" i="2" s="1"/>
  <c r="AB73" i="2"/>
  <c r="P27" i="2"/>
  <c r="U27" i="2"/>
  <c r="T28" i="2"/>
  <c r="AE27" i="2"/>
  <c r="AF29" i="2"/>
  <c r="AA29" i="2"/>
  <c r="V29" i="2"/>
  <c r="V26" i="2"/>
  <c r="Q26" i="2"/>
  <c r="L26" i="2"/>
  <c r="G26" i="2"/>
  <c r="AF16" i="2"/>
  <c r="AA16" i="2"/>
  <c r="V16" i="2"/>
  <c r="Q15" i="2"/>
  <c r="L15" i="2"/>
  <c r="G15" i="2"/>
  <c r="AI80" i="2" l="1"/>
  <c r="AN84" i="2"/>
  <c r="AN80" i="2" s="1"/>
  <c r="AG79" i="2"/>
  <c r="AL81" i="2"/>
  <c r="AK301" i="2"/>
  <c r="AK302" i="2" s="1"/>
  <c r="AF301" i="2"/>
  <c r="AF302" i="2" s="1"/>
  <c r="AF303" i="2" s="1"/>
  <c r="AG82" i="2"/>
  <c r="AH79" i="2"/>
  <c r="AG81" i="2"/>
  <c r="AJ227" i="2"/>
  <c r="AJ682" i="2" s="1"/>
  <c r="AJ240" i="2"/>
  <c r="AJ115" i="2"/>
  <c r="AJ73" i="2"/>
  <c r="AJ78" i="2"/>
  <c r="AI82" i="2"/>
  <c r="AI79" i="2"/>
  <c r="AI81" i="2"/>
  <c r="AK629" i="2"/>
  <c r="AK630" i="2"/>
  <c r="AK631" i="2"/>
  <c r="AJ643" i="2"/>
  <c r="AJ639" i="2"/>
  <c r="AJ644" i="2" s="1"/>
  <c r="AK227" i="2"/>
  <c r="AK115" i="2"/>
  <c r="AK240" i="2"/>
  <c r="AF274" i="2"/>
  <c r="AK257" i="2"/>
  <c r="AJ642" i="2"/>
  <c r="AT72" i="2"/>
  <c r="AT74" i="2" s="1"/>
  <c r="AQ72" i="2"/>
  <c r="AQ74" i="2" s="1"/>
  <c r="AQ70" i="2"/>
  <c r="AO99" i="2"/>
  <c r="AS91" i="2"/>
  <c r="AR93" i="2"/>
  <c r="AR99" i="2"/>
  <c r="AF296" i="2"/>
  <c r="AA344" i="2"/>
  <c r="AA351" i="2" s="1"/>
  <c r="AK298" i="2"/>
  <c r="M553" i="2"/>
  <c r="P552" i="2"/>
  <c r="AQ262" i="2"/>
  <c r="AI15" i="2"/>
  <c r="AN15" i="2" s="1"/>
  <c r="Q550" i="2"/>
  <c r="AH116" i="2"/>
  <c r="AG115" i="2"/>
  <c r="T243" i="2"/>
  <c r="U242" i="2"/>
  <c r="X243" i="2"/>
  <c r="Z242" i="2"/>
  <c r="W243" i="2"/>
  <c r="AI643" i="2"/>
  <c r="AE242" i="2"/>
  <c r="AE377" i="2"/>
  <c r="AE361" i="2"/>
  <c r="AE360" i="2"/>
  <c r="AA130" i="2"/>
  <c r="AA138" i="2" s="1"/>
  <c r="R133" i="2"/>
  <c r="R126" i="2" s="1"/>
  <c r="R127" i="2" s="1"/>
  <c r="R143" i="2" s="1"/>
  <c r="R141" i="2" s="1"/>
  <c r="AI173" i="2"/>
  <c r="AI178" i="2" s="1"/>
  <c r="AI47" i="2"/>
  <c r="AI170" i="2"/>
  <c r="AI149" i="2"/>
  <c r="AI151" i="2" s="1"/>
  <c r="AI153" i="2" s="1"/>
  <c r="V130" i="2"/>
  <c r="V133" i="2" s="1"/>
  <c r="V126" i="2" s="1"/>
  <c r="V127" i="2" s="1"/>
  <c r="V143" i="2" s="1"/>
  <c r="AB138" i="2"/>
  <c r="AB162" i="2" s="1"/>
  <c r="AB157" i="2" s="1"/>
  <c r="AB174" i="2" s="1"/>
  <c r="AB179" i="2" s="1"/>
  <c r="AF130" i="2"/>
  <c r="AF138" i="2" s="1"/>
  <c r="W133" i="2"/>
  <c r="W126" i="2" s="1"/>
  <c r="W127" i="2" s="1"/>
  <c r="W143" i="2" s="1"/>
  <c r="W141" i="2" s="1"/>
  <c r="AE143" i="2"/>
  <c r="AE141" i="2" s="1"/>
  <c r="AE150" i="2" s="1"/>
  <c r="AG138" i="2"/>
  <c r="AG162" i="2" s="1"/>
  <c r="AQ162" i="2" s="1"/>
  <c r="AK130" i="2"/>
  <c r="AK133" i="2" s="1"/>
  <c r="AH156" i="2"/>
  <c r="AF344" i="2"/>
  <c r="AF351" i="2" s="1"/>
  <c r="W156" i="2"/>
  <c r="AD156" i="2"/>
  <c r="X156" i="2"/>
  <c r="Y156" i="2"/>
  <c r="AG65" i="2"/>
  <c r="AH65" i="2"/>
  <c r="AO93" i="2"/>
  <c r="AP91" i="2"/>
  <c r="AG296" i="2"/>
  <c r="AG301" i="2"/>
  <c r="AG302" i="2" s="1"/>
  <c r="AM332" i="2"/>
  <c r="AK297" i="2"/>
  <c r="AN345" i="2"/>
  <c r="AN280" i="2"/>
  <c r="AQ279" i="2"/>
  <c r="AH143" i="2"/>
  <c r="AH142" i="2" s="1"/>
  <c r="AH167" i="2" s="1"/>
  <c r="AC173" i="2"/>
  <c r="AC178" i="2" s="1"/>
  <c r="AC166" i="2"/>
  <c r="W173" i="2"/>
  <c r="W178" i="2" s="1"/>
  <c r="W166" i="2"/>
  <c r="AD173" i="2"/>
  <c r="AD178" i="2" s="1"/>
  <c r="Y173" i="2"/>
  <c r="Y178" i="2" s="1"/>
  <c r="Z149" i="2"/>
  <c r="AC149" i="2"/>
  <c r="AC156" i="2"/>
  <c r="X173" i="2"/>
  <c r="X178" i="2" s="1"/>
  <c r="AE149" i="2"/>
  <c r="AB149" i="2"/>
  <c r="AA158" i="2"/>
  <c r="AF158" i="2"/>
  <c r="AF149" i="2" s="1"/>
  <c r="W553" i="2"/>
  <c r="AH173" i="2"/>
  <c r="T69" i="2"/>
  <c r="W70" i="2"/>
  <c r="J70" i="2"/>
  <c r="W149" i="2"/>
  <c r="Y149" i="2"/>
  <c r="AG149" i="2"/>
  <c r="AH149" i="2"/>
  <c r="AD149" i="2"/>
  <c r="X149" i="2"/>
  <c r="V132" i="2"/>
  <c r="K126" i="2"/>
  <c r="K127" i="2" s="1"/>
  <c r="K143" i="2" s="1"/>
  <c r="K131" i="2"/>
  <c r="K137" i="2" s="1"/>
  <c r="G132" i="2"/>
  <c r="G138" i="2" s="1"/>
  <c r="T126" i="2"/>
  <c r="T127" i="2" s="1"/>
  <c r="T143" i="2" s="1"/>
  <c r="T141" i="2" s="1"/>
  <c r="T142" i="2" s="1"/>
  <c r="T131" i="2"/>
  <c r="T137" i="2" s="1"/>
  <c r="E126" i="2"/>
  <c r="E127" i="2" s="1"/>
  <c r="E143" i="2" s="1"/>
  <c r="E131" i="2"/>
  <c r="E137" i="2" s="1"/>
  <c r="D126" i="2"/>
  <c r="D127" i="2" s="1"/>
  <c r="D143" i="2" s="1"/>
  <c r="D131" i="2"/>
  <c r="D137" i="2" s="1"/>
  <c r="U126" i="2"/>
  <c r="U127" i="2" s="1"/>
  <c r="U143" i="2" s="1"/>
  <c r="U141" i="2" s="1"/>
  <c r="U142" i="2" s="1"/>
  <c r="U131" i="2"/>
  <c r="U137" i="2" s="1"/>
  <c r="L126" i="2"/>
  <c r="L127" i="2" s="1"/>
  <c r="L143" i="2" s="1"/>
  <c r="AG126" i="2"/>
  <c r="AG127" i="2" s="1"/>
  <c r="AG131" i="2"/>
  <c r="AG137" i="2" s="1"/>
  <c r="G126" i="2"/>
  <c r="G127" i="2" s="1"/>
  <c r="G143" i="2" s="1"/>
  <c r="F126" i="2"/>
  <c r="F127" i="2" s="1"/>
  <c r="F143" i="2" s="1"/>
  <c r="F131" i="2"/>
  <c r="F137" i="2" s="1"/>
  <c r="I126" i="2"/>
  <c r="I127" i="2" s="1"/>
  <c r="I143" i="2" s="1"/>
  <c r="I131" i="2"/>
  <c r="I137" i="2" s="1"/>
  <c r="AC126" i="2"/>
  <c r="AC127" i="2" s="1"/>
  <c r="AC131" i="2"/>
  <c r="AC137" i="2" s="1"/>
  <c r="N126" i="2"/>
  <c r="N127" i="2" s="1"/>
  <c r="N143" i="2" s="1"/>
  <c r="N131" i="2"/>
  <c r="N137" i="2" s="1"/>
  <c r="X126" i="2"/>
  <c r="X127" i="2" s="1"/>
  <c r="X143" i="2" s="1"/>
  <c r="X141" i="2" s="1"/>
  <c r="X150" i="2" s="1"/>
  <c r="X137" i="2"/>
  <c r="P126" i="2"/>
  <c r="P127" i="2" s="1"/>
  <c r="P143" i="2" s="1"/>
  <c r="P131" i="2"/>
  <c r="P137" i="2" s="1"/>
  <c r="Q132" i="2"/>
  <c r="AE132" i="2"/>
  <c r="Z132" i="2"/>
  <c r="S126" i="2"/>
  <c r="S127" i="2" s="1"/>
  <c r="S143" i="2" s="1"/>
  <c r="S141" i="2" s="1"/>
  <c r="S142" i="2" s="1"/>
  <c r="S131" i="2"/>
  <c r="S137" i="2" s="1"/>
  <c r="AB126" i="2"/>
  <c r="AB127" i="2" s="1"/>
  <c r="AB131" i="2"/>
  <c r="AB137" i="2" s="1"/>
  <c r="AD126" i="2"/>
  <c r="AD127" i="2" s="1"/>
  <c r="AD131" i="2"/>
  <c r="AD137" i="2" s="1"/>
  <c r="O126" i="2"/>
  <c r="O127" i="2" s="1"/>
  <c r="O143" i="2" s="1"/>
  <c r="O131" i="2"/>
  <c r="O137" i="2" s="1"/>
  <c r="Y126" i="2"/>
  <c r="Y127" i="2" s="1"/>
  <c r="Y143" i="2" s="1"/>
  <c r="Y141" i="2" s="1"/>
  <c r="Y150" i="2" s="1"/>
  <c r="Y131" i="2"/>
  <c r="Y137" i="2" s="1"/>
  <c r="J126" i="2"/>
  <c r="J127" i="2" s="1"/>
  <c r="J143" i="2" s="1"/>
  <c r="J131" i="2"/>
  <c r="J137" i="2" s="1"/>
  <c r="H126" i="2"/>
  <c r="H127" i="2" s="1"/>
  <c r="H143" i="2" s="1"/>
  <c r="H131" i="2"/>
  <c r="H137" i="2" s="1"/>
  <c r="AH131" i="2"/>
  <c r="AH137" i="2" s="1"/>
  <c r="L132" i="2"/>
  <c r="L138" i="2" s="1"/>
  <c r="L630" i="2"/>
  <c r="G560" i="2"/>
  <c r="L629" i="2"/>
  <c r="G557" i="2"/>
  <c r="AI119" i="2"/>
  <c r="AI120" i="2"/>
  <c r="Y665" i="2"/>
  <c r="Y678" i="2"/>
  <c r="AH656" i="2"/>
  <c r="AH33" i="2" s="1"/>
  <c r="AH669" i="2"/>
  <c r="X678" i="2"/>
  <c r="X665" i="2"/>
  <c r="V241" i="2"/>
  <c r="G223" i="2"/>
  <c r="Q222" i="2"/>
  <c r="AC223" i="2"/>
  <c r="AC678" i="2" s="1"/>
  <c r="AC236" i="2"/>
  <c r="N226" i="2"/>
  <c r="AD223" i="2"/>
  <c r="AD665" i="2" s="1"/>
  <c r="AD236" i="2"/>
  <c r="W678" i="2"/>
  <c r="AO72" i="2"/>
  <c r="AO74" i="2" s="1"/>
  <c r="AM74" i="2"/>
  <c r="AM78" i="2" s="1"/>
  <c r="AM79" i="2" s="1"/>
  <c r="O226" i="2"/>
  <c r="K227" i="2"/>
  <c r="M226" i="2"/>
  <c r="I226" i="2"/>
  <c r="AH217" i="2"/>
  <c r="AB223" i="2"/>
  <c r="AB652" i="2" s="1"/>
  <c r="AB236" i="2"/>
  <c r="L223" i="2"/>
  <c r="E226" i="2"/>
  <c r="V242" i="2"/>
  <c r="V244" i="2"/>
  <c r="V240" i="2"/>
  <c r="V224" i="2"/>
  <c r="V237" i="2"/>
  <c r="U227" i="2"/>
  <c r="U240" i="2"/>
  <c r="G222" i="2"/>
  <c r="P227" i="2"/>
  <c r="H226" i="2"/>
  <c r="W665" i="2"/>
  <c r="D226" i="2"/>
  <c r="AA223" i="2"/>
  <c r="AA236" i="2"/>
  <c r="Q223" i="2"/>
  <c r="AA244" i="2"/>
  <c r="AA240" i="2"/>
  <c r="AA242" i="2"/>
  <c r="AA224" i="2"/>
  <c r="AA237" i="2"/>
  <c r="AF242" i="2"/>
  <c r="AF244" i="2"/>
  <c r="AF240" i="2"/>
  <c r="AF224" i="2"/>
  <c r="AF237" i="2"/>
  <c r="AE70" i="2"/>
  <c r="W227" i="2"/>
  <c r="W682" i="2" s="1"/>
  <c r="W240" i="2"/>
  <c r="AA222" i="2"/>
  <c r="AA235" i="2"/>
  <c r="V236" i="2"/>
  <c r="J226" i="2"/>
  <c r="T226" i="2"/>
  <c r="T681" i="2" s="1"/>
  <c r="T239" i="2"/>
  <c r="AJ75" i="2"/>
  <c r="R226" i="2"/>
  <c r="R239" i="2"/>
  <c r="AG217" i="2"/>
  <c r="C226" i="2"/>
  <c r="L222" i="2"/>
  <c r="F227" i="2"/>
  <c r="S226" i="2"/>
  <c r="S239" i="2"/>
  <c r="AG227" i="2"/>
  <c r="AG656" i="2" s="1"/>
  <c r="AG240" i="2"/>
  <c r="AA231" i="2"/>
  <c r="AE229" i="2"/>
  <c r="AE684" i="2" s="1"/>
  <c r="T230" i="2"/>
  <c r="T685" i="2" s="1"/>
  <c r="K229" i="2"/>
  <c r="W230" i="2"/>
  <c r="AF231" i="2"/>
  <c r="L228" i="2"/>
  <c r="U229" i="2"/>
  <c r="U684" i="2" s="1"/>
  <c r="Z229" i="2"/>
  <c r="Z684" i="2" s="1"/>
  <c r="Q228" i="2"/>
  <c r="P229" i="2"/>
  <c r="N230" i="2"/>
  <c r="F229" i="2"/>
  <c r="X230" i="2"/>
  <c r="V228" i="2"/>
  <c r="V231" i="2"/>
  <c r="M230" i="2"/>
  <c r="S685" i="2"/>
  <c r="L631" i="2"/>
  <c r="AB553" i="2"/>
  <c r="X553" i="2"/>
  <c r="D266" i="2"/>
  <c r="D267" i="2" s="1"/>
  <c r="D273" i="2" s="1"/>
  <c r="D222" i="2"/>
  <c r="J266" i="2"/>
  <c r="J267" i="2" s="1"/>
  <c r="J273" i="2" s="1"/>
  <c r="J222" i="2"/>
  <c r="AG646" i="2"/>
  <c r="R642" i="2"/>
  <c r="R678" i="2"/>
  <c r="I266" i="2"/>
  <c r="I267" i="2" s="1"/>
  <c r="I273" i="2" s="1"/>
  <c r="I222" i="2"/>
  <c r="AG642" i="2"/>
  <c r="O642" i="2"/>
  <c r="O678" i="2"/>
  <c r="Q678" i="2" s="1"/>
  <c r="U552" i="2"/>
  <c r="AH682" i="2"/>
  <c r="AH642" i="2"/>
  <c r="AH646" i="2"/>
  <c r="AL65" i="2"/>
  <c r="S684" i="2"/>
  <c r="S678" i="2"/>
  <c r="N266" i="2"/>
  <c r="N267" i="2" s="1"/>
  <c r="N273" i="2" s="1"/>
  <c r="N222" i="2"/>
  <c r="E266" i="2"/>
  <c r="E267" i="2" s="1"/>
  <c r="E273" i="2" s="1"/>
  <c r="E222" i="2"/>
  <c r="O266" i="2"/>
  <c r="O267" i="2" s="1"/>
  <c r="O273" i="2" s="1"/>
  <c r="O222" i="2"/>
  <c r="H266" i="2"/>
  <c r="H267" i="2" s="1"/>
  <c r="H273" i="2" s="1"/>
  <c r="H222" i="2"/>
  <c r="G271" i="2"/>
  <c r="G228" i="2"/>
  <c r="AD552" i="2"/>
  <c r="AG634" i="2"/>
  <c r="H642" i="2"/>
  <c r="H678" i="2"/>
  <c r="L678" i="2" s="1"/>
  <c r="P266" i="2"/>
  <c r="P267" i="2" s="1"/>
  <c r="P273" i="2" s="1"/>
  <c r="P222" i="2"/>
  <c r="AB65" i="2"/>
  <c r="AE65" i="2"/>
  <c r="AF61" i="2"/>
  <c r="Y116" i="2"/>
  <c r="AC552" i="2"/>
  <c r="X116" i="2"/>
  <c r="V550" i="2"/>
  <c r="AE116" i="2"/>
  <c r="AD65" i="2"/>
  <c r="AC65" i="2"/>
  <c r="T553" i="2"/>
  <c r="AA550" i="2"/>
  <c r="Z552" i="2"/>
  <c r="R553" i="2"/>
  <c r="Y553" i="2"/>
  <c r="S552" i="2"/>
  <c r="Q271" i="2"/>
  <c r="AB684" i="2"/>
  <c r="AB682" i="2"/>
  <c r="R659" i="2"/>
  <c r="R36" i="2" s="1"/>
  <c r="R672" i="2"/>
  <c r="AC642" i="2"/>
  <c r="AC682" i="2"/>
  <c r="AC684" i="2"/>
  <c r="AB656" i="2"/>
  <c r="AB33" i="2" s="1"/>
  <c r="AB669" i="2"/>
  <c r="AB120" i="2" s="1"/>
  <c r="S669" i="2"/>
  <c r="S120" i="2" s="1"/>
  <c r="S656" i="2"/>
  <c r="Z15" i="2"/>
  <c r="Y642" i="2"/>
  <c r="Y682" i="2"/>
  <c r="Y684" i="2"/>
  <c r="AE642" i="2"/>
  <c r="AE682" i="2"/>
  <c r="L271" i="2"/>
  <c r="Z656" i="2"/>
  <c r="Z33" i="2" s="1"/>
  <c r="Z669" i="2"/>
  <c r="Z120" i="2" s="1"/>
  <c r="N642" i="2"/>
  <c r="T642" i="2"/>
  <c r="T684" i="2"/>
  <c r="T682" i="2"/>
  <c r="J642" i="2"/>
  <c r="R669" i="2"/>
  <c r="R656" i="2"/>
  <c r="V271" i="2"/>
  <c r="K217" i="2"/>
  <c r="S659" i="2"/>
  <c r="S36" i="2" s="1"/>
  <c r="S672" i="2"/>
  <c r="L560" i="2"/>
  <c r="X642" i="2"/>
  <c r="X684" i="2"/>
  <c r="X682" i="2"/>
  <c r="K642" i="2"/>
  <c r="R685" i="2"/>
  <c r="R684" i="2"/>
  <c r="R682" i="2"/>
  <c r="AD642" i="2"/>
  <c r="AD684" i="2"/>
  <c r="AD682" i="2"/>
  <c r="X26" i="2"/>
  <c r="L557" i="2"/>
  <c r="W684" i="2"/>
  <c r="I642" i="2"/>
  <c r="P642" i="2"/>
  <c r="U642" i="2"/>
  <c r="Z642" i="2"/>
  <c r="Z682" i="2"/>
  <c r="T669" i="2"/>
  <c r="T120" i="2" s="1"/>
  <c r="T656" i="2"/>
  <c r="S682" i="2"/>
  <c r="W217" i="2"/>
  <c r="Z563" i="2"/>
  <c r="AB646" i="2"/>
  <c r="AE638" i="2"/>
  <c r="Y563" i="2"/>
  <c r="Z646" i="2"/>
  <c r="AD638" i="2"/>
  <c r="H563" i="2"/>
  <c r="I646" i="2"/>
  <c r="I691" i="2" s="1"/>
  <c r="M638" i="2"/>
  <c r="M639" i="2" s="1"/>
  <c r="M644" i="2" s="1"/>
  <c r="P563" i="2"/>
  <c r="R646" i="2"/>
  <c r="R691" i="2" s="1"/>
  <c r="U638" i="2"/>
  <c r="Q637" i="2"/>
  <c r="Q642" i="2" s="1"/>
  <c r="M642" i="2"/>
  <c r="W563" i="2"/>
  <c r="X646" i="2"/>
  <c r="X691" i="2" s="1"/>
  <c r="AB638" i="2"/>
  <c r="O563" i="2"/>
  <c r="P646" i="2"/>
  <c r="P691" i="2" s="1"/>
  <c r="T638" i="2"/>
  <c r="F563" i="2"/>
  <c r="H646" i="2"/>
  <c r="H691" i="2" s="1"/>
  <c r="K638" i="2"/>
  <c r="C563" i="2"/>
  <c r="D646" i="2"/>
  <c r="D647" i="2" s="1"/>
  <c r="H638" i="2"/>
  <c r="I563" i="2"/>
  <c r="J646" i="2"/>
  <c r="J691" i="2" s="1"/>
  <c r="N638" i="2"/>
  <c r="N563" i="2"/>
  <c r="O646" i="2"/>
  <c r="O691" i="2" s="1"/>
  <c r="S638" i="2"/>
  <c r="AB563" i="2"/>
  <c r="AC646" i="2"/>
  <c r="AG638" i="2"/>
  <c r="D563" i="2"/>
  <c r="E646" i="2"/>
  <c r="E647" i="2" s="1"/>
  <c r="I638" i="2"/>
  <c r="V637" i="2"/>
  <c r="V642" i="2" s="1"/>
  <c r="AF637" i="2"/>
  <c r="AF642" i="2" s="1"/>
  <c r="AB642" i="2"/>
  <c r="AC563" i="2"/>
  <c r="AD646" i="2"/>
  <c r="AH638" i="2"/>
  <c r="AH643" i="2" s="1"/>
  <c r="AE563" i="2"/>
  <c r="Q560" i="2"/>
  <c r="AD563" i="2"/>
  <c r="AE646" i="2"/>
  <c r="L637" i="2"/>
  <c r="L642" i="2" s="1"/>
  <c r="Q557" i="2"/>
  <c r="S563" i="2"/>
  <c r="T646" i="2"/>
  <c r="T691" i="2" s="1"/>
  <c r="X638" i="2"/>
  <c r="T563" i="2"/>
  <c r="U646" i="2"/>
  <c r="U691" i="2" s="1"/>
  <c r="Y638" i="2"/>
  <c r="X563" i="2"/>
  <c r="Y646" i="2"/>
  <c r="Y691" i="2" s="1"/>
  <c r="AC638" i="2"/>
  <c r="AA637" i="2"/>
  <c r="AA642" i="2" s="1"/>
  <c r="W642" i="2"/>
  <c r="AF630" i="2"/>
  <c r="AF629" i="2"/>
  <c r="AF631" i="2"/>
  <c r="V557" i="2"/>
  <c r="AA629" i="2"/>
  <c r="AA630" i="2"/>
  <c r="AA631" i="2"/>
  <c r="V630" i="2"/>
  <c r="V629" i="2"/>
  <c r="V631" i="2"/>
  <c r="Q629" i="2"/>
  <c r="Q630" i="2"/>
  <c r="Q631" i="2"/>
  <c r="R217" i="2"/>
  <c r="V560" i="2"/>
  <c r="S217" i="2"/>
  <c r="Y217" i="2"/>
  <c r="X217" i="2"/>
  <c r="J217" i="2"/>
  <c r="T217" i="2"/>
  <c r="H217" i="2"/>
  <c r="I217" i="2"/>
  <c r="P217" i="2"/>
  <c r="N217" i="2"/>
  <c r="U217" i="2"/>
  <c r="Q216" i="2"/>
  <c r="Q564" i="2"/>
  <c r="K562" i="2"/>
  <c r="Z217" i="2"/>
  <c r="V216" i="2"/>
  <c r="V564" i="2"/>
  <c r="L216" i="2"/>
  <c r="L564" i="2"/>
  <c r="R562" i="2"/>
  <c r="AA557" i="2"/>
  <c r="AA560" i="2"/>
  <c r="O217" i="2"/>
  <c r="M217" i="2"/>
  <c r="AA63" i="2"/>
  <c r="AA564" i="2"/>
  <c r="G216" i="2"/>
  <c r="G564" i="2"/>
  <c r="AF216" i="2"/>
  <c r="AF564" i="2"/>
  <c r="E562" i="2"/>
  <c r="M562" i="2"/>
  <c r="U562" i="2"/>
  <c r="J562" i="2"/>
  <c r="AF560" i="2"/>
  <c r="AF557" i="2"/>
  <c r="Q313" i="2"/>
  <c r="AF63" i="2"/>
  <c r="AA216" i="2"/>
  <c r="AF52" i="2"/>
  <c r="V344" i="2"/>
  <c r="V351" i="2" s="1"/>
  <c r="V354" i="2" s="1"/>
  <c r="Q344" i="2"/>
  <c r="Q351" i="2" s="1"/>
  <c r="Q354" i="2" s="1"/>
  <c r="G344" i="2"/>
  <c r="G351" i="2" s="1"/>
  <c r="G354" i="2" s="1"/>
  <c r="L344" i="2"/>
  <c r="L351" i="2" s="1"/>
  <c r="L354" i="2" s="1"/>
  <c r="AA260" i="2"/>
  <c r="AA274" i="2"/>
  <c r="AA257" i="2"/>
  <c r="V313" i="2"/>
  <c r="AF268" i="2"/>
  <c r="L52" i="2"/>
  <c r="AF257" i="2"/>
  <c r="AA52" i="2"/>
  <c r="AF260" i="2"/>
  <c r="AK261" i="2" s="1"/>
  <c r="L317" i="2"/>
  <c r="V52" i="2"/>
  <c r="Q317" i="2"/>
  <c r="AA313" i="2"/>
  <c r="O117" i="2"/>
  <c r="AF313" i="2"/>
  <c r="V317" i="2"/>
  <c r="AA317" i="2"/>
  <c r="AF317" i="2"/>
  <c r="Q52" i="2"/>
  <c r="L313" i="2"/>
  <c r="Q260" i="2"/>
  <c r="Q268" i="2"/>
  <c r="Q274" i="2"/>
  <c r="Q257" i="2"/>
  <c r="L274" i="2"/>
  <c r="L268" i="2"/>
  <c r="L260" i="2"/>
  <c r="L257" i="2"/>
  <c r="V274" i="2"/>
  <c r="V257" i="2"/>
  <c r="V260" i="2"/>
  <c r="V268" i="2"/>
  <c r="G274" i="2"/>
  <c r="G260" i="2"/>
  <c r="G268" i="2"/>
  <c r="AB64" i="2"/>
  <c r="AC217" i="2"/>
  <c r="AE64" i="2"/>
  <c r="AD217" i="2"/>
  <c r="J117" i="2"/>
  <c r="AC64" i="2"/>
  <c r="W26" i="2"/>
  <c r="AB28" i="2"/>
  <c r="AB217" i="2"/>
  <c r="AD64" i="2"/>
  <c r="S108" i="2"/>
  <c r="R108" i="2"/>
  <c r="U28" i="2"/>
  <c r="M108" i="2"/>
  <c r="V145" i="2"/>
  <c r="AA165" i="2"/>
  <c r="AA183" i="2"/>
  <c r="I108" i="2"/>
  <c r="O116" i="2"/>
  <c r="H108" i="2"/>
  <c r="AC28" i="2"/>
  <c r="AF165" i="2"/>
  <c r="J108" i="2"/>
  <c r="Z117" i="2"/>
  <c r="AG15" i="2"/>
  <c r="AL15" i="2" s="1"/>
  <c r="O108" i="2"/>
  <c r="I28" i="2"/>
  <c r="D108" i="2"/>
  <c r="D122" i="2" s="1"/>
  <c r="N108" i="2"/>
  <c r="G101" i="2"/>
  <c r="G95" i="2" s="1"/>
  <c r="G100" i="2" s="1"/>
  <c r="E108" i="2"/>
  <c r="E122" i="2" s="1"/>
  <c r="J116" i="2"/>
  <c r="AE217" i="2"/>
  <c r="Q101" i="2"/>
  <c r="C108" i="2"/>
  <c r="C122" i="2" s="1"/>
  <c r="L101" i="2"/>
  <c r="AH15" i="2"/>
  <c r="AM15" i="2" s="1"/>
  <c r="T108" i="2"/>
  <c r="W115" i="2"/>
  <c r="X120" i="2" s="1"/>
  <c r="U24" i="2"/>
  <c r="U115" i="2"/>
  <c r="I117" i="2"/>
  <c r="I116" i="2"/>
  <c r="S117" i="2"/>
  <c r="S116" i="2"/>
  <c r="R116" i="2"/>
  <c r="P24" i="2"/>
  <c r="P115" i="2"/>
  <c r="H116" i="2"/>
  <c r="AF60" i="2"/>
  <c r="T116" i="2"/>
  <c r="T117" i="2"/>
  <c r="N117" i="2"/>
  <c r="N116" i="2"/>
  <c r="AB117" i="2"/>
  <c r="AC117" i="2"/>
  <c r="K24" i="2"/>
  <c r="K115" i="2"/>
  <c r="F24" i="2"/>
  <c r="F115" i="2"/>
  <c r="H117" i="2" s="1"/>
  <c r="M116" i="2"/>
  <c r="V24" i="2"/>
  <c r="V101" i="2"/>
  <c r="U82" i="2"/>
  <c r="AD86" i="2"/>
  <c r="Y88" i="2"/>
  <c r="S69" i="2"/>
  <c r="T70" i="2"/>
  <c r="AB87" i="2"/>
  <c r="X69" i="2"/>
  <c r="K70" i="2"/>
  <c r="AC86" i="2"/>
  <c r="AC14" i="2" s="1"/>
  <c r="X88" i="2"/>
  <c r="AE82" i="2"/>
  <c r="P69" i="2"/>
  <c r="P70" i="2"/>
  <c r="W14" i="2"/>
  <c r="Z69" i="2"/>
  <c r="AH82" i="2"/>
  <c r="AH81" i="2"/>
  <c r="O69" i="2"/>
  <c r="O70" i="2"/>
  <c r="U69" i="2"/>
  <c r="U70" i="2"/>
  <c r="W82" i="2"/>
  <c r="AB76" i="2"/>
  <c r="Z75" i="2"/>
  <c r="Z76" i="2"/>
  <c r="AD69" i="2"/>
  <c r="AF75" i="2"/>
  <c r="T82" i="2"/>
  <c r="X81" i="2"/>
  <c r="AF145" i="2"/>
  <c r="AF148" i="2"/>
  <c r="AA145" i="2"/>
  <c r="AA148" i="2"/>
  <c r="Z142" i="2"/>
  <c r="Z150" i="2"/>
  <c r="M133" i="2"/>
  <c r="Q130" i="2"/>
  <c r="Q133" i="2" s="1"/>
  <c r="AB85" i="2"/>
  <c r="AB14" i="2"/>
  <c r="Y14" i="2"/>
  <c r="X14" i="2"/>
  <c r="T84" i="2"/>
  <c r="T86" i="2" s="1"/>
  <c r="T73" i="2"/>
  <c r="AE84" i="2"/>
  <c r="U73" i="2"/>
  <c r="S84" i="2"/>
  <c r="S86" i="2" s="1"/>
  <c r="U84" i="2"/>
  <c r="R78" i="2"/>
  <c r="R80" i="2" s="1"/>
  <c r="W81" i="2" s="1"/>
  <c r="V74" i="2"/>
  <c r="L73" i="2"/>
  <c r="S73" i="2"/>
  <c r="AF68" i="2"/>
  <c r="AF73" i="2"/>
  <c r="N29" i="2"/>
  <c r="Z73" i="2"/>
  <c r="Z78" i="2"/>
  <c r="Z80" i="2" s="1"/>
  <c r="AE81" i="2" s="1"/>
  <c r="G79" i="2"/>
  <c r="L79" i="2"/>
  <c r="H28" i="2"/>
  <c r="Q24" i="2"/>
  <c r="Q79" i="2"/>
  <c r="AF80" i="2"/>
  <c r="Y28" i="2"/>
  <c r="O28" i="2"/>
  <c r="AA68" i="2"/>
  <c r="AA73" i="2"/>
  <c r="G24" i="2"/>
  <c r="Q73" i="2"/>
  <c r="Q68" i="2"/>
  <c r="Q69" i="2" s="1"/>
  <c r="L24" i="2"/>
  <c r="AC73" i="2"/>
  <c r="AC68" i="2"/>
  <c r="R68" i="2"/>
  <c r="R73" i="2"/>
  <c r="V72" i="2"/>
  <c r="M29" i="2"/>
  <c r="V28" i="2"/>
  <c r="AF507" i="2"/>
  <c r="AB507" i="2"/>
  <c r="AA507" i="2"/>
  <c r="V507" i="2"/>
  <c r="U507" i="2" s="1"/>
  <c r="Q507" i="2"/>
  <c r="P507" i="2" s="1"/>
  <c r="O507" i="2"/>
  <c r="L507" i="2"/>
  <c r="K507" i="2" s="1"/>
  <c r="J507" i="2"/>
  <c r="I507" i="2"/>
  <c r="H507" i="2"/>
  <c r="G507" i="2"/>
  <c r="E507" i="2"/>
  <c r="D507" i="2"/>
  <c r="AF499" i="2"/>
  <c r="AE499" i="2" s="1"/>
  <c r="AD499" i="2"/>
  <c r="AC499" i="2"/>
  <c r="AC460" i="2" s="1"/>
  <c r="V499" i="2"/>
  <c r="U499" i="2" s="1"/>
  <c r="T499" i="2"/>
  <c r="M492" i="2"/>
  <c r="J492" i="2"/>
  <c r="K452" i="2" s="1"/>
  <c r="I492" i="2"/>
  <c r="H492" i="2"/>
  <c r="H452" i="2" s="1"/>
  <c r="G492" i="2"/>
  <c r="F492" i="2" s="1"/>
  <c r="E492" i="2"/>
  <c r="D492" i="2"/>
  <c r="C492" i="2"/>
  <c r="AG486" i="2"/>
  <c r="AG445" i="2" s="1"/>
  <c r="AF486" i="2"/>
  <c r="AD486" i="2"/>
  <c r="AC486" i="2"/>
  <c r="AC445" i="2" s="1"/>
  <c r="Q486" i="2"/>
  <c r="O486" i="2"/>
  <c r="N486" i="2"/>
  <c r="N445" i="2" s="1"/>
  <c r="L486" i="2"/>
  <c r="K486" i="2" s="1"/>
  <c r="J486" i="2"/>
  <c r="I486" i="2"/>
  <c r="G486" i="2"/>
  <c r="D486" i="2"/>
  <c r="C486" i="2"/>
  <c r="C445" i="2" s="1"/>
  <c r="AH472" i="2"/>
  <c r="AG472" i="2"/>
  <c r="AF472" i="2"/>
  <c r="AE472" i="2"/>
  <c r="AD472" i="2"/>
  <c r="AC472" i="2"/>
  <c r="AB472" i="2"/>
  <c r="AA472" i="2"/>
  <c r="Z472" i="2"/>
  <c r="Y472" i="2"/>
  <c r="X472" i="2"/>
  <c r="W472" i="2"/>
  <c r="V472" i="2"/>
  <c r="U472" i="2"/>
  <c r="T472" i="2"/>
  <c r="S472" i="2"/>
  <c r="R472" i="2"/>
  <c r="Q472" i="2"/>
  <c r="P472" i="2"/>
  <c r="O472" i="2"/>
  <c r="N472" i="2"/>
  <c r="M472" i="2"/>
  <c r="L472" i="2"/>
  <c r="K472" i="2"/>
  <c r="J472" i="2"/>
  <c r="I472" i="2"/>
  <c r="H472" i="2"/>
  <c r="G472" i="2"/>
  <c r="F472" i="2"/>
  <c r="E472" i="2"/>
  <c r="D472" i="2"/>
  <c r="C472" i="2"/>
  <c r="AH469" i="2"/>
  <c r="AG469" i="2"/>
  <c r="AD469" i="2"/>
  <c r="Y469" i="2"/>
  <c r="X469" i="2"/>
  <c r="W469" i="2"/>
  <c r="T469" i="2"/>
  <c r="S469" i="2"/>
  <c r="R469" i="2"/>
  <c r="N469" i="2"/>
  <c r="M469" i="2"/>
  <c r="C469" i="2"/>
  <c r="AH468" i="2"/>
  <c r="AG468" i="2"/>
  <c r="AF468" i="2"/>
  <c r="AE468" i="2"/>
  <c r="AD468" i="2"/>
  <c r="AC468" i="2"/>
  <c r="AB468" i="2"/>
  <c r="AA468" i="2"/>
  <c r="Z468" i="2"/>
  <c r="Y468" i="2"/>
  <c r="X468" i="2"/>
  <c r="W468" i="2"/>
  <c r="V468" i="2"/>
  <c r="U468" i="2"/>
  <c r="T468" i="2"/>
  <c r="S468" i="2"/>
  <c r="R468" i="2"/>
  <c r="Q468" i="2"/>
  <c r="P468" i="2"/>
  <c r="O468" i="2"/>
  <c r="N468" i="2"/>
  <c r="M468" i="2"/>
  <c r="L468" i="2"/>
  <c r="K468" i="2"/>
  <c r="J468" i="2"/>
  <c r="I468" i="2"/>
  <c r="H468" i="2"/>
  <c r="G468" i="2"/>
  <c r="F468" i="2"/>
  <c r="E468" i="2"/>
  <c r="D468" i="2"/>
  <c r="C468" i="2"/>
  <c r="AH467" i="2"/>
  <c r="AG467" i="2"/>
  <c r="AF467" i="2"/>
  <c r="AE467" i="2"/>
  <c r="AD467" i="2"/>
  <c r="AC467" i="2"/>
  <c r="AB467" i="2"/>
  <c r="AA467" i="2"/>
  <c r="Z467" i="2"/>
  <c r="Y467" i="2"/>
  <c r="X467" i="2"/>
  <c r="W467" i="2"/>
  <c r="V467" i="2"/>
  <c r="U467" i="2"/>
  <c r="T467" i="2"/>
  <c r="S467" i="2"/>
  <c r="R467" i="2"/>
  <c r="Q467" i="2"/>
  <c r="P467" i="2"/>
  <c r="O467" i="2"/>
  <c r="N467" i="2"/>
  <c r="M467" i="2"/>
  <c r="L467" i="2"/>
  <c r="K467" i="2"/>
  <c r="J467" i="2"/>
  <c r="I467" i="2"/>
  <c r="H467" i="2"/>
  <c r="G467" i="2"/>
  <c r="F467" i="2"/>
  <c r="E467" i="2"/>
  <c r="D467" i="2"/>
  <c r="C467" i="2"/>
  <c r="AH466" i="2"/>
  <c r="AG466" i="2"/>
  <c r="AF466" i="2"/>
  <c r="AE466" i="2"/>
  <c r="AD466" i="2"/>
  <c r="AC466" i="2"/>
  <c r="AB466" i="2"/>
  <c r="AA466" i="2"/>
  <c r="Z466" i="2"/>
  <c r="Y466" i="2"/>
  <c r="X466" i="2"/>
  <c r="W466" i="2"/>
  <c r="V466" i="2"/>
  <c r="U466" i="2"/>
  <c r="T466" i="2"/>
  <c r="S466" i="2"/>
  <c r="R466" i="2"/>
  <c r="Q466" i="2"/>
  <c r="P466" i="2"/>
  <c r="O466" i="2"/>
  <c r="N466" i="2"/>
  <c r="M466" i="2"/>
  <c r="L466" i="2"/>
  <c r="K466" i="2"/>
  <c r="J466" i="2"/>
  <c r="I466" i="2"/>
  <c r="H466" i="2"/>
  <c r="G466" i="2"/>
  <c r="F466" i="2"/>
  <c r="E466" i="2"/>
  <c r="D466" i="2"/>
  <c r="C466" i="2"/>
  <c r="AH465" i="2"/>
  <c r="AG465" i="2"/>
  <c r="AF465" i="2"/>
  <c r="AE465" i="2"/>
  <c r="AD465" i="2"/>
  <c r="AC465" i="2"/>
  <c r="AB465" i="2"/>
  <c r="AA465" i="2"/>
  <c r="Z465" i="2"/>
  <c r="Y465" i="2"/>
  <c r="X465" i="2"/>
  <c r="W465" i="2"/>
  <c r="V465" i="2"/>
  <c r="U465" i="2"/>
  <c r="T465" i="2"/>
  <c r="S465" i="2"/>
  <c r="R465" i="2"/>
  <c r="Q465" i="2"/>
  <c r="P465" i="2"/>
  <c r="O465" i="2"/>
  <c r="N465" i="2"/>
  <c r="M465" i="2"/>
  <c r="L465" i="2"/>
  <c r="K465" i="2"/>
  <c r="J465" i="2"/>
  <c r="I465" i="2"/>
  <c r="H465" i="2"/>
  <c r="G465" i="2"/>
  <c r="F465" i="2"/>
  <c r="E465" i="2"/>
  <c r="D465" i="2"/>
  <c r="C465" i="2"/>
  <c r="AH464" i="2"/>
  <c r="AG464" i="2"/>
  <c r="AF464" i="2"/>
  <c r="AE464" i="2"/>
  <c r="AD464" i="2"/>
  <c r="AC464" i="2"/>
  <c r="AB464" i="2"/>
  <c r="AA464" i="2"/>
  <c r="Z464" i="2"/>
  <c r="Y464" i="2"/>
  <c r="X464" i="2"/>
  <c r="W464" i="2"/>
  <c r="V464" i="2"/>
  <c r="U464" i="2"/>
  <c r="T464" i="2"/>
  <c r="S464" i="2"/>
  <c r="R464" i="2"/>
  <c r="Q464" i="2"/>
  <c r="P464" i="2"/>
  <c r="O464" i="2"/>
  <c r="N464" i="2"/>
  <c r="M464" i="2"/>
  <c r="L464" i="2"/>
  <c r="K464" i="2"/>
  <c r="J464" i="2"/>
  <c r="I464" i="2"/>
  <c r="H464" i="2"/>
  <c r="G464" i="2"/>
  <c r="F464" i="2"/>
  <c r="E464" i="2"/>
  <c r="D464" i="2"/>
  <c r="C464" i="2"/>
  <c r="AH463" i="2"/>
  <c r="AG463" i="2"/>
  <c r="AF463" i="2"/>
  <c r="AE463" i="2"/>
  <c r="AD463" i="2"/>
  <c r="AC463" i="2"/>
  <c r="AB463" i="2"/>
  <c r="AA463" i="2"/>
  <c r="Z463" i="2"/>
  <c r="Y463" i="2"/>
  <c r="X463" i="2"/>
  <c r="W463" i="2"/>
  <c r="V463" i="2"/>
  <c r="U463" i="2"/>
  <c r="T463" i="2"/>
  <c r="S463" i="2"/>
  <c r="R463" i="2"/>
  <c r="Q463" i="2"/>
  <c r="P463" i="2"/>
  <c r="O463" i="2"/>
  <c r="N463" i="2"/>
  <c r="M463" i="2"/>
  <c r="L463" i="2"/>
  <c r="K463" i="2"/>
  <c r="J463" i="2"/>
  <c r="I463" i="2"/>
  <c r="H463" i="2"/>
  <c r="G463" i="2"/>
  <c r="F463" i="2"/>
  <c r="E463" i="2"/>
  <c r="D463" i="2"/>
  <c r="C463" i="2"/>
  <c r="AH460" i="2"/>
  <c r="AG460" i="2"/>
  <c r="AB460" i="2"/>
  <c r="AA460" i="2"/>
  <c r="Z460" i="2"/>
  <c r="Y460" i="2"/>
  <c r="X460" i="2"/>
  <c r="W460" i="2"/>
  <c r="S460" i="2"/>
  <c r="R460" i="2"/>
  <c r="Q460" i="2"/>
  <c r="P460" i="2"/>
  <c r="O460" i="2"/>
  <c r="N460" i="2"/>
  <c r="M460" i="2"/>
  <c r="L460" i="2"/>
  <c r="K460" i="2"/>
  <c r="J460" i="2"/>
  <c r="I460" i="2"/>
  <c r="H460" i="2"/>
  <c r="G460" i="2"/>
  <c r="F460" i="2"/>
  <c r="E460" i="2"/>
  <c r="D460" i="2"/>
  <c r="C460" i="2"/>
  <c r="AH459" i="2"/>
  <c r="AH513" i="2" s="1"/>
  <c r="AG459" i="2"/>
  <c r="AF459" i="2"/>
  <c r="AF513" i="2" s="1"/>
  <c r="AE459" i="2"/>
  <c r="AE513" i="2" s="1"/>
  <c r="AD459" i="2"/>
  <c r="AD513" i="2" s="1"/>
  <c r="AC459" i="2"/>
  <c r="AC513" i="2" s="1"/>
  <c r="AB459" i="2"/>
  <c r="AB513" i="2" s="1"/>
  <c r="AA459" i="2"/>
  <c r="AA513" i="2" s="1"/>
  <c r="Z459" i="2"/>
  <c r="Z513" i="2" s="1"/>
  <c r="Y459" i="2"/>
  <c r="Y513" i="2" s="1"/>
  <c r="X459" i="2"/>
  <c r="X513" i="2" s="1"/>
  <c r="W459" i="2"/>
  <c r="W513" i="2" s="1"/>
  <c r="V459" i="2"/>
  <c r="V513" i="2" s="1"/>
  <c r="U459" i="2"/>
  <c r="U513" i="2" s="1"/>
  <c r="T459" i="2"/>
  <c r="T513" i="2" s="1"/>
  <c r="S459" i="2"/>
  <c r="S513" i="2" s="1"/>
  <c r="R459" i="2"/>
  <c r="R513" i="2" s="1"/>
  <c r="Q459" i="2"/>
  <c r="Q513" i="2" s="1"/>
  <c r="P459" i="2"/>
  <c r="P513" i="2" s="1"/>
  <c r="O459" i="2"/>
  <c r="O513" i="2" s="1"/>
  <c r="N459" i="2"/>
  <c r="N513" i="2" s="1"/>
  <c r="M459" i="2"/>
  <c r="M513" i="2" s="1"/>
  <c r="L459" i="2"/>
  <c r="L513" i="2" s="1"/>
  <c r="K459" i="2"/>
  <c r="K513" i="2" s="1"/>
  <c r="J459" i="2"/>
  <c r="J513" i="2" s="1"/>
  <c r="I459" i="2"/>
  <c r="I513" i="2" s="1"/>
  <c r="H459" i="2"/>
  <c r="H513" i="2" s="1"/>
  <c r="G459" i="2"/>
  <c r="F459" i="2"/>
  <c r="E459" i="2"/>
  <c r="D459" i="2"/>
  <c r="C459" i="2"/>
  <c r="AH458" i="2"/>
  <c r="AG458" i="2"/>
  <c r="AF458" i="2"/>
  <c r="AE458" i="2"/>
  <c r="AD458" i="2"/>
  <c r="AC458" i="2"/>
  <c r="AB458" i="2"/>
  <c r="AA458" i="2"/>
  <c r="Z458" i="2"/>
  <c r="Y458" i="2"/>
  <c r="X458" i="2"/>
  <c r="W458" i="2"/>
  <c r="V458" i="2"/>
  <c r="U458" i="2"/>
  <c r="T458" i="2"/>
  <c r="S458" i="2"/>
  <c r="R458" i="2"/>
  <c r="Q458" i="2"/>
  <c r="P458" i="2"/>
  <c r="O458" i="2"/>
  <c r="N458" i="2"/>
  <c r="M458" i="2"/>
  <c r="L458" i="2"/>
  <c r="K458" i="2"/>
  <c r="J458" i="2"/>
  <c r="I458" i="2"/>
  <c r="H458" i="2"/>
  <c r="G458" i="2"/>
  <c r="F458" i="2"/>
  <c r="E458" i="2"/>
  <c r="D458" i="2"/>
  <c r="C458" i="2"/>
  <c r="AH457" i="2"/>
  <c r="AG457" i="2"/>
  <c r="AF457" i="2"/>
  <c r="AE457" i="2"/>
  <c r="AD457" i="2"/>
  <c r="AC457" i="2"/>
  <c r="AB457" i="2"/>
  <c r="AA457" i="2"/>
  <c r="Z457" i="2"/>
  <c r="Y457" i="2"/>
  <c r="X457" i="2"/>
  <c r="W457" i="2"/>
  <c r="V457" i="2"/>
  <c r="U457" i="2"/>
  <c r="T457" i="2"/>
  <c r="S457" i="2"/>
  <c r="R457" i="2"/>
  <c r="Q457" i="2"/>
  <c r="P457" i="2"/>
  <c r="O457" i="2"/>
  <c r="N457" i="2"/>
  <c r="M457" i="2"/>
  <c r="L457" i="2"/>
  <c r="K457" i="2"/>
  <c r="J457" i="2"/>
  <c r="I457" i="2"/>
  <c r="H457" i="2"/>
  <c r="G457" i="2"/>
  <c r="F457" i="2"/>
  <c r="E457" i="2"/>
  <c r="D457" i="2"/>
  <c r="C457" i="2"/>
  <c r="AH456" i="2"/>
  <c r="AG456" i="2"/>
  <c r="AF456" i="2"/>
  <c r="AE456" i="2"/>
  <c r="AD456" i="2"/>
  <c r="AC456" i="2"/>
  <c r="AB456" i="2"/>
  <c r="AA456" i="2"/>
  <c r="Z456" i="2"/>
  <c r="Y456" i="2"/>
  <c r="X456" i="2"/>
  <c r="W456" i="2"/>
  <c r="V456" i="2"/>
  <c r="U456" i="2"/>
  <c r="T456" i="2"/>
  <c r="S456" i="2"/>
  <c r="R456" i="2"/>
  <c r="Q456" i="2"/>
  <c r="P456" i="2"/>
  <c r="O456" i="2"/>
  <c r="N456" i="2"/>
  <c r="M456" i="2"/>
  <c r="L456" i="2"/>
  <c r="K456" i="2"/>
  <c r="J456" i="2"/>
  <c r="I456" i="2"/>
  <c r="H456" i="2"/>
  <c r="G456" i="2"/>
  <c r="F456" i="2"/>
  <c r="E456" i="2"/>
  <c r="D456" i="2"/>
  <c r="C456" i="2"/>
  <c r="AH455" i="2"/>
  <c r="AG455" i="2"/>
  <c r="AF455" i="2"/>
  <c r="AE455" i="2"/>
  <c r="AD455" i="2"/>
  <c r="AC455" i="2"/>
  <c r="AB455" i="2"/>
  <c r="AA455" i="2"/>
  <c r="Z455" i="2"/>
  <c r="Y455" i="2"/>
  <c r="X455" i="2"/>
  <c r="W455" i="2"/>
  <c r="V455" i="2"/>
  <c r="U455" i="2"/>
  <c r="T455" i="2"/>
  <c r="S455" i="2"/>
  <c r="R455" i="2"/>
  <c r="Q455" i="2"/>
  <c r="P455" i="2"/>
  <c r="O455" i="2"/>
  <c r="N455" i="2"/>
  <c r="M455" i="2"/>
  <c r="L455" i="2"/>
  <c r="K455" i="2"/>
  <c r="J455" i="2"/>
  <c r="I455" i="2"/>
  <c r="H455" i="2"/>
  <c r="G455" i="2"/>
  <c r="F455" i="2"/>
  <c r="E455" i="2"/>
  <c r="D455" i="2"/>
  <c r="C455" i="2"/>
  <c r="AH452" i="2"/>
  <c r="AG452" i="2"/>
  <c r="AF452" i="2"/>
  <c r="AE452" i="2"/>
  <c r="AD452" i="2"/>
  <c r="AC452" i="2"/>
  <c r="AB452" i="2"/>
  <c r="AA452" i="2"/>
  <c r="Z452" i="2"/>
  <c r="Y452" i="2"/>
  <c r="X452" i="2"/>
  <c r="W452" i="2"/>
  <c r="V452" i="2"/>
  <c r="U452" i="2"/>
  <c r="T452" i="2"/>
  <c r="S452" i="2"/>
  <c r="R452" i="2"/>
  <c r="Q452" i="2"/>
  <c r="P452" i="2"/>
  <c r="O452" i="2"/>
  <c r="L452" i="2"/>
  <c r="AH451" i="2"/>
  <c r="AH515" i="2" s="1"/>
  <c r="AG451" i="2"/>
  <c r="AF451" i="2"/>
  <c r="AF515" i="2" s="1"/>
  <c r="AE451" i="2"/>
  <c r="AE515" i="2" s="1"/>
  <c r="AD451" i="2"/>
  <c r="AD515" i="2" s="1"/>
  <c r="AC451" i="2"/>
  <c r="AC515" i="2" s="1"/>
  <c r="AB451" i="2"/>
  <c r="AB515" i="2" s="1"/>
  <c r="AA451" i="2"/>
  <c r="AA515" i="2" s="1"/>
  <c r="Z451" i="2"/>
  <c r="Z515" i="2" s="1"/>
  <c r="Y451" i="2"/>
  <c r="Y515" i="2" s="1"/>
  <c r="X451" i="2"/>
  <c r="X515" i="2" s="1"/>
  <c r="W451" i="2"/>
  <c r="W515" i="2" s="1"/>
  <c r="V451" i="2"/>
  <c r="V515" i="2" s="1"/>
  <c r="U451" i="2"/>
  <c r="U515" i="2" s="1"/>
  <c r="T451" i="2"/>
  <c r="T515" i="2" s="1"/>
  <c r="S451" i="2"/>
  <c r="S515" i="2" s="1"/>
  <c r="R451" i="2"/>
  <c r="R515" i="2" s="1"/>
  <c r="Q451" i="2"/>
  <c r="Q515" i="2" s="1"/>
  <c r="P451" i="2"/>
  <c r="P515" i="2" s="1"/>
  <c r="O451" i="2"/>
  <c r="O515" i="2" s="1"/>
  <c r="N451" i="2"/>
  <c r="N515" i="2" s="1"/>
  <c r="M451" i="2"/>
  <c r="M515" i="2" s="1"/>
  <c r="L451" i="2"/>
  <c r="L515" i="2" s="1"/>
  <c r="K451" i="2"/>
  <c r="K515" i="2" s="1"/>
  <c r="J451" i="2"/>
  <c r="J515" i="2" s="1"/>
  <c r="I451" i="2"/>
  <c r="I515" i="2" s="1"/>
  <c r="H451" i="2"/>
  <c r="H515" i="2" s="1"/>
  <c r="G451" i="2"/>
  <c r="F451" i="2"/>
  <c r="E451" i="2"/>
  <c r="D451" i="2"/>
  <c r="C451" i="2"/>
  <c r="AH450" i="2"/>
  <c r="AG450" i="2"/>
  <c r="AF450" i="2"/>
  <c r="AE450" i="2"/>
  <c r="AD450" i="2"/>
  <c r="AC450" i="2"/>
  <c r="AB450" i="2"/>
  <c r="AA450" i="2"/>
  <c r="Z450" i="2"/>
  <c r="Y450" i="2"/>
  <c r="X450" i="2"/>
  <c r="W450" i="2"/>
  <c r="V450" i="2"/>
  <c r="U450" i="2"/>
  <c r="T450" i="2"/>
  <c r="S450" i="2"/>
  <c r="R450" i="2"/>
  <c r="Q450" i="2"/>
  <c r="P450" i="2"/>
  <c r="O450" i="2"/>
  <c r="N450" i="2"/>
  <c r="M450" i="2"/>
  <c r="L450" i="2"/>
  <c r="K450" i="2"/>
  <c r="J450" i="2"/>
  <c r="I450" i="2"/>
  <c r="H450" i="2"/>
  <c r="G450" i="2"/>
  <c r="F450" i="2"/>
  <c r="E450" i="2"/>
  <c r="D450" i="2"/>
  <c r="C450" i="2"/>
  <c r="AH449" i="2"/>
  <c r="AF449" i="2"/>
  <c r="AE449" i="2"/>
  <c r="AD449" i="2"/>
  <c r="AC449" i="2"/>
  <c r="AB449" i="2"/>
  <c r="AA449" i="2"/>
  <c r="Z449" i="2"/>
  <c r="Y449" i="2"/>
  <c r="X449" i="2"/>
  <c r="W449" i="2"/>
  <c r="V449" i="2"/>
  <c r="U449" i="2"/>
  <c r="T449" i="2"/>
  <c r="S449" i="2"/>
  <c r="R449" i="2"/>
  <c r="Q449" i="2"/>
  <c r="P449" i="2"/>
  <c r="O449" i="2"/>
  <c r="N449" i="2"/>
  <c r="M449" i="2"/>
  <c r="L449" i="2"/>
  <c r="K449" i="2"/>
  <c r="J449" i="2"/>
  <c r="I449" i="2"/>
  <c r="H449" i="2"/>
  <c r="G449" i="2"/>
  <c r="F449" i="2"/>
  <c r="E449" i="2"/>
  <c r="D449" i="2"/>
  <c r="C449" i="2"/>
  <c r="AH448" i="2"/>
  <c r="AG448" i="2"/>
  <c r="AF448" i="2"/>
  <c r="AE448" i="2"/>
  <c r="AD448" i="2"/>
  <c r="AC448" i="2"/>
  <c r="AB448" i="2"/>
  <c r="AA448" i="2"/>
  <c r="Z448" i="2"/>
  <c r="Y448" i="2"/>
  <c r="X448" i="2"/>
  <c r="W448" i="2"/>
  <c r="V448" i="2"/>
  <c r="U448" i="2"/>
  <c r="T448" i="2"/>
  <c r="S448" i="2"/>
  <c r="R448" i="2"/>
  <c r="Q448" i="2"/>
  <c r="P448" i="2"/>
  <c r="O448" i="2"/>
  <c r="N448" i="2"/>
  <c r="M448" i="2"/>
  <c r="L448" i="2"/>
  <c r="K448" i="2"/>
  <c r="J448" i="2"/>
  <c r="I448" i="2"/>
  <c r="H448" i="2"/>
  <c r="G448" i="2"/>
  <c r="F448" i="2"/>
  <c r="E448" i="2"/>
  <c r="D448" i="2"/>
  <c r="C448" i="2"/>
  <c r="AB445" i="2"/>
  <c r="AA445" i="2"/>
  <c r="Z445" i="2"/>
  <c r="Y445" i="2"/>
  <c r="X445" i="2"/>
  <c r="W445" i="2"/>
  <c r="V445" i="2"/>
  <c r="U445" i="2"/>
  <c r="T445" i="2"/>
  <c r="S445" i="2"/>
  <c r="R445" i="2"/>
  <c r="M445" i="2"/>
  <c r="H445" i="2"/>
  <c r="AH444" i="2"/>
  <c r="AG444" i="2"/>
  <c r="AF444" i="2"/>
  <c r="AE444" i="2"/>
  <c r="AD444" i="2"/>
  <c r="AC444" i="2"/>
  <c r="AB444" i="2"/>
  <c r="AA444" i="2"/>
  <c r="Z444" i="2"/>
  <c r="Y444" i="2"/>
  <c r="X444" i="2"/>
  <c r="W444" i="2"/>
  <c r="V444" i="2"/>
  <c r="U444" i="2"/>
  <c r="T444" i="2"/>
  <c r="S444" i="2"/>
  <c r="R444" i="2"/>
  <c r="Q444" i="2"/>
  <c r="P444" i="2"/>
  <c r="O444" i="2"/>
  <c r="N444" i="2"/>
  <c r="M444" i="2"/>
  <c r="L444" i="2"/>
  <c r="K444" i="2"/>
  <c r="J444" i="2"/>
  <c r="I444" i="2"/>
  <c r="H444" i="2"/>
  <c r="G444" i="2"/>
  <c r="F444" i="2"/>
  <c r="E444" i="2"/>
  <c r="D444" i="2"/>
  <c r="C444" i="2"/>
  <c r="AH442" i="2"/>
  <c r="AG442" i="2"/>
  <c r="AF442" i="2"/>
  <c r="AE442" i="2"/>
  <c r="AD442" i="2"/>
  <c r="AC442" i="2"/>
  <c r="AB442" i="2"/>
  <c r="AA442" i="2"/>
  <c r="Z442" i="2"/>
  <c r="Y442" i="2"/>
  <c r="X442" i="2"/>
  <c r="W442" i="2"/>
  <c r="V442" i="2"/>
  <c r="U442" i="2"/>
  <c r="T442" i="2"/>
  <c r="S442" i="2"/>
  <c r="R442" i="2"/>
  <c r="Q442" i="2"/>
  <c r="P442" i="2"/>
  <c r="O442" i="2"/>
  <c r="N442" i="2"/>
  <c r="M442" i="2"/>
  <c r="L442" i="2"/>
  <c r="K442" i="2"/>
  <c r="J442" i="2"/>
  <c r="I442" i="2"/>
  <c r="H442" i="2"/>
  <c r="G442" i="2"/>
  <c r="F442" i="2"/>
  <c r="E442" i="2"/>
  <c r="D442" i="2"/>
  <c r="C442" i="2"/>
  <c r="AH441" i="2"/>
  <c r="AG441" i="2"/>
  <c r="AF441" i="2"/>
  <c r="AE441" i="2"/>
  <c r="AD441" i="2"/>
  <c r="AC441" i="2"/>
  <c r="AB441" i="2"/>
  <c r="AA441" i="2"/>
  <c r="Z441" i="2"/>
  <c r="Y441" i="2"/>
  <c r="X441" i="2"/>
  <c r="W441" i="2"/>
  <c r="V441" i="2"/>
  <c r="U441" i="2"/>
  <c r="T441" i="2"/>
  <c r="S441" i="2"/>
  <c r="R441" i="2"/>
  <c r="Q441" i="2"/>
  <c r="P441" i="2"/>
  <c r="O441" i="2"/>
  <c r="N441" i="2"/>
  <c r="M441" i="2"/>
  <c r="L441" i="2"/>
  <c r="K441" i="2"/>
  <c r="J441" i="2"/>
  <c r="I441" i="2"/>
  <c r="H441" i="2"/>
  <c r="G441" i="2"/>
  <c r="F441" i="2"/>
  <c r="E441" i="2"/>
  <c r="D441" i="2"/>
  <c r="C441" i="2"/>
  <c r="AH440" i="2"/>
  <c r="AG440" i="2"/>
  <c r="AF440" i="2"/>
  <c r="AE440" i="2"/>
  <c r="AD440" i="2"/>
  <c r="AC440" i="2"/>
  <c r="AB440" i="2"/>
  <c r="AA440" i="2"/>
  <c r="Z440" i="2"/>
  <c r="Y440" i="2"/>
  <c r="X440" i="2"/>
  <c r="W440" i="2"/>
  <c r="V440" i="2"/>
  <c r="U440" i="2"/>
  <c r="T440" i="2"/>
  <c r="S440" i="2"/>
  <c r="R440" i="2"/>
  <c r="Q440" i="2"/>
  <c r="P440" i="2"/>
  <c r="O440" i="2"/>
  <c r="N440" i="2"/>
  <c r="M440" i="2"/>
  <c r="L440" i="2"/>
  <c r="K440" i="2"/>
  <c r="J440" i="2"/>
  <c r="I440" i="2"/>
  <c r="H440" i="2"/>
  <c r="G440" i="2"/>
  <c r="F440" i="2"/>
  <c r="E440" i="2"/>
  <c r="D440" i="2"/>
  <c r="C440" i="2"/>
  <c r="AE431" i="2"/>
  <c r="AD431" i="2"/>
  <c r="AC431" i="2"/>
  <c r="AB431" i="2"/>
  <c r="Z431" i="2"/>
  <c r="Y431" i="2"/>
  <c r="X431" i="2"/>
  <c r="W431" i="2"/>
  <c r="U431" i="2"/>
  <c r="T431" i="2"/>
  <c r="S431" i="2"/>
  <c r="R431" i="2"/>
  <c r="P431" i="2"/>
  <c r="O431" i="2"/>
  <c r="N431" i="2"/>
  <c r="M431" i="2"/>
  <c r="K431" i="2"/>
  <c r="J431" i="2"/>
  <c r="I431" i="2"/>
  <c r="H431" i="2"/>
  <c r="F431" i="2"/>
  <c r="E431" i="2"/>
  <c r="D431" i="2"/>
  <c r="C431" i="2"/>
  <c r="AF430" i="2"/>
  <c r="AA430" i="2"/>
  <c r="V430" i="2"/>
  <c r="Q430" i="2"/>
  <c r="L430" i="2"/>
  <c r="G430" i="2"/>
  <c r="AF429" i="2"/>
  <c r="AA429" i="2"/>
  <c r="V429" i="2"/>
  <c r="Q429" i="2"/>
  <c r="L429" i="2"/>
  <c r="G429" i="2"/>
  <c r="AF428" i="2"/>
  <c r="AA428" i="2"/>
  <c r="V428" i="2"/>
  <c r="Q428" i="2"/>
  <c r="L428" i="2"/>
  <c r="G428" i="2"/>
  <c r="AF427" i="2"/>
  <c r="AA427" i="2"/>
  <c r="V427" i="2"/>
  <c r="Q427" i="2"/>
  <c r="L427" i="2"/>
  <c r="G427" i="2"/>
  <c r="AF426" i="2"/>
  <c r="AA426" i="2"/>
  <c r="V426" i="2"/>
  <c r="Q426" i="2"/>
  <c r="L426" i="2"/>
  <c r="G426" i="2"/>
  <c r="AF425" i="2"/>
  <c r="AA425" i="2"/>
  <c r="V425" i="2"/>
  <c r="Q425" i="2"/>
  <c r="L425" i="2"/>
  <c r="G425" i="2"/>
  <c r="AF424" i="2"/>
  <c r="AA424" i="2"/>
  <c r="V424" i="2"/>
  <c r="Q424" i="2"/>
  <c r="L424" i="2"/>
  <c r="G424" i="2"/>
  <c r="AF421" i="2"/>
  <c r="AA421" i="2"/>
  <c r="V421" i="2"/>
  <c r="Q421" i="2"/>
  <c r="L421" i="2"/>
  <c r="J421" i="2"/>
  <c r="G421" i="2"/>
  <c r="AF420" i="2"/>
  <c r="AA420" i="2"/>
  <c r="V420" i="2"/>
  <c r="Q420" i="2"/>
  <c r="M420" i="2"/>
  <c r="K420" i="2"/>
  <c r="J420" i="2"/>
  <c r="I420" i="2"/>
  <c r="H420" i="2"/>
  <c r="F420" i="2"/>
  <c r="G420" i="2" s="1"/>
  <c r="E420" i="2"/>
  <c r="D420" i="2"/>
  <c r="C420" i="2"/>
  <c r="AF419" i="2"/>
  <c r="AA419" i="2"/>
  <c r="V419" i="2"/>
  <c r="Q419" i="2"/>
  <c r="L419" i="2"/>
  <c r="G419" i="2"/>
  <c r="AF418" i="2"/>
  <c r="AA418" i="2"/>
  <c r="V418" i="2"/>
  <c r="Q418" i="2"/>
  <c r="L418" i="2"/>
  <c r="G418" i="2"/>
  <c r="AF417" i="2"/>
  <c r="AA417" i="2"/>
  <c r="V417" i="2"/>
  <c r="Q417" i="2"/>
  <c r="L417" i="2"/>
  <c r="G417" i="2"/>
  <c r="AE415" i="2"/>
  <c r="AE422" i="2" s="1"/>
  <c r="AD415" i="2"/>
  <c r="AD422" i="2" s="1"/>
  <c r="AC415" i="2"/>
  <c r="AC422" i="2" s="1"/>
  <c r="AB415" i="2"/>
  <c r="AB422" i="2" s="1"/>
  <c r="Z415" i="2"/>
  <c r="Z422" i="2" s="1"/>
  <c r="Y415" i="2"/>
  <c r="Y422" i="2" s="1"/>
  <c r="X415" i="2"/>
  <c r="X422" i="2" s="1"/>
  <c r="W415" i="2"/>
  <c r="W422" i="2" s="1"/>
  <c r="U415" i="2"/>
  <c r="U422" i="2" s="1"/>
  <c r="T415" i="2"/>
  <c r="T422" i="2" s="1"/>
  <c r="S415" i="2"/>
  <c r="S422" i="2" s="1"/>
  <c r="R415" i="2"/>
  <c r="R422" i="2" s="1"/>
  <c r="P415" i="2"/>
  <c r="P422" i="2" s="1"/>
  <c r="M415" i="2"/>
  <c r="K415" i="2"/>
  <c r="J415" i="2"/>
  <c r="I415" i="2"/>
  <c r="H415" i="2"/>
  <c r="F415" i="2"/>
  <c r="E415" i="2"/>
  <c r="D415" i="2"/>
  <c r="C415" i="2"/>
  <c r="AF414" i="2"/>
  <c r="AA414" i="2"/>
  <c r="V414" i="2"/>
  <c r="Q414" i="2"/>
  <c r="L414" i="2"/>
  <c r="G414" i="2"/>
  <c r="AF413" i="2"/>
  <c r="AA413" i="2"/>
  <c r="V413" i="2"/>
  <c r="Q413" i="2"/>
  <c r="O413" i="2"/>
  <c r="O367" i="2" s="1"/>
  <c r="N413" i="2"/>
  <c r="N367" i="2" s="1"/>
  <c r="L413" i="2"/>
  <c r="G413" i="2"/>
  <c r="AF412" i="2"/>
  <c r="AA412" i="2"/>
  <c r="V412" i="2"/>
  <c r="Q412" i="2"/>
  <c r="L412" i="2"/>
  <c r="G412" i="2"/>
  <c r="AF411" i="2"/>
  <c r="AA411" i="2"/>
  <c r="V411" i="2"/>
  <c r="Q411" i="2"/>
  <c r="L411" i="2"/>
  <c r="G411" i="2"/>
  <c r="AF410" i="2"/>
  <c r="AA410" i="2"/>
  <c r="V410" i="2"/>
  <c r="Q410" i="2"/>
  <c r="L410" i="2"/>
  <c r="G410" i="2"/>
  <c r="AF406" i="2"/>
  <c r="AA406" i="2"/>
  <c r="V406" i="2"/>
  <c r="Q406" i="2"/>
  <c r="L406" i="2"/>
  <c r="G406" i="2"/>
  <c r="AF405" i="2"/>
  <c r="AA405" i="2"/>
  <c r="V405" i="2"/>
  <c r="Q405" i="2"/>
  <c r="L405" i="2"/>
  <c r="G405" i="2"/>
  <c r="AF404" i="2"/>
  <c r="AA404" i="2"/>
  <c r="V404" i="2"/>
  <c r="Q404" i="2"/>
  <c r="L404" i="2"/>
  <c r="G404" i="2"/>
  <c r="AF403" i="2"/>
  <c r="AA403" i="2"/>
  <c r="V403" i="2"/>
  <c r="Q403" i="2"/>
  <c r="L403" i="2"/>
  <c r="G403" i="2"/>
  <c r="AF402" i="2"/>
  <c r="AA402" i="2"/>
  <c r="V402" i="2"/>
  <c r="Q402" i="2"/>
  <c r="L402" i="2"/>
  <c r="G402" i="2"/>
  <c r="AF401" i="2"/>
  <c r="AA401" i="2"/>
  <c r="V401" i="2"/>
  <c r="Q401" i="2"/>
  <c r="L401" i="2"/>
  <c r="G401" i="2"/>
  <c r="AF400" i="2"/>
  <c r="AA400" i="2"/>
  <c r="V400" i="2"/>
  <c r="Q400" i="2"/>
  <c r="L400" i="2"/>
  <c r="G400" i="2"/>
  <c r="AH398" i="2"/>
  <c r="AH407" i="2" s="1"/>
  <c r="AH434" i="2" s="1"/>
  <c r="AG398" i="2"/>
  <c r="AG407" i="2" s="1"/>
  <c r="AG434" i="2" s="1"/>
  <c r="AE398" i="2"/>
  <c r="AE407" i="2" s="1"/>
  <c r="AD398" i="2"/>
  <c r="AD407" i="2" s="1"/>
  <c r="AC398" i="2"/>
  <c r="AC407" i="2" s="1"/>
  <c r="Z398" i="2"/>
  <c r="Z407" i="2" s="1"/>
  <c r="Y398" i="2"/>
  <c r="Y407" i="2" s="1"/>
  <c r="X398" i="2"/>
  <c r="X407" i="2" s="1"/>
  <c r="W398" i="2"/>
  <c r="W407" i="2" s="1"/>
  <c r="U398" i="2"/>
  <c r="U407" i="2" s="1"/>
  <c r="T398" i="2"/>
  <c r="T407" i="2" s="1"/>
  <c r="S398" i="2"/>
  <c r="S407" i="2" s="1"/>
  <c r="R398" i="2"/>
  <c r="R407" i="2" s="1"/>
  <c r="P398" i="2"/>
  <c r="P407" i="2" s="1"/>
  <c r="O398" i="2"/>
  <c r="O407" i="2" s="1"/>
  <c r="N398" i="2"/>
  <c r="N407" i="2" s="1"/>
  <c r="M398" i="2"/>
  <c r="M407" i="2" s="1"/>
  <c r="K398" i="2"/>
  <c r="K407" i="2" s="1"/>
  <c r="J398" i="2"/>
  <c r="J407" i="2" s="1"/>
  <c r="I398" i="2"/>
  <c r="I407" i="2" s="1"/>
  <c r="H398" i="2"/>
  <c r="H407" i="2" s="1"/>
  <c r="F398" i="2"/>
  <c r="F407" i="2" s="1"/>
  <c r="E398" i="2"/>
  <c r="E407" i="2" s="1"/>
  <c r="D398" i="2"/>
  <c r="D407" i="2" s="1"/>
  <c r="C398" i="2"/>
  <c r="C407" i="2" s="1"/>
  <c r="AF397" i="2"/>
  <c r="AB397" i="2"/>
  <c r="AB398" i="2" s="1"/>
  <c r="AB407" i="2" s="1"/>
  <c r="AA397" i="2"/>
  <c r="V397" i="2"/>
  <c r="Q397" i="2"/>
  <c r="L397" i="2"/>
  <c r="G397" i="2"/>
  <c r="AF396" i="2"/>
  <c r="AA396" i="2"/>
  <c r="V396" i="2"/>
  <c r="V436" i="2" s="1"/>
  <c r="Q396" i="2"/>
  <c r="Q436" i="2" s="1"/>
  <c r="L396" i="2"/>
  <c r="L436" i="2" s="1"/>
  <c r="G396" i="2"/>
  <c r="G436" i="2" s="1"/>
  <c r="AF395" i="2"/>
  <c r="AA395" i="2"/>
  <c r="V395" i="2"/>
  <c r="Q395" i="2"/>
  <c r="L395" i="2"/>
  <c r="G395" i="2"/>
  <c r="AF394" i="2"/>
  <c r="AA394" i="2"/>
  <c r="V394" i="2"/>
  <c r="Q394" i="2"/>
  <c r="L394" i="2"/>
  <c r="G394" i="2"/>
  <c r="AF393" i="2"/>
  <c r="AA393" i="2"/>
  <c r="V393" i="2"/>
  <c r="Q393" i="2"/>
  <c r="L393" i="2"/>
  <c r="G393" i="2"/>
  <c r="AF392" i="2"/>
  <c r="AA392" i="2"/>
  <c r="V392" i="2"/>
  <c r="Q392" i="2"/>
  <c r="L392" i="2"/>
  <c r="G392" i="2"/>
  <c r="D7" i="2"/>
  <c r="D8" i="2" s="1"/>
  <c r="V356" i="2" l="1"/>
  <c r="V439" i="2" s="1"/>
  <c r="V366" i="2"/>
  <c r="L356" i="2"/>
  <c r="L439" i="2" s="1"/>
  <c r="L366" i="2"/>
  <c r="G356" i="2"/>
  <c r="G366" i="2"/>
  <c r="Q356" i="2"/>
  <c r="Q439" i="2" s="1"/>
  <c r="Q366" i="2"/>
  <c r="AL117" i="2"/>
  <c r="AO119" i="2"/>
  <c r="AO116" i="2"/>
  <c r="AN223" i="2"/>
  <c r="AM223" i="2"/>
  <c r="AM236" i="2"/>
  <c r="AH117" i="2"/>
  <c r="AL116" i="2"/>
  <c r="AL223" i="2"/>
  <c r="AL236" i="2"/>
  <c r="V367" i="2"/>
  <c r="AK303" i="2"/>
  <c r="AI236" i="2"/>
  <c r="AJ15" i="2"/>
  <c r="AJ117" i="2"/>
  <c r="AJ116" i="2"/>
  <c r="AJ656" i="2"/>
  <c r="AJ119" i="2" s="1"/>
  <c r="AJ669" i="2"/>
  <c r="AJ120" i="2" s="1"/>
  <c r="AK638" i="2"/>
  <c r="AK643" i="2" s="1"/>
  <c r="AA141" i="2"/>
  <c r="R142" i="2"/>
  <c r="V141" i="2"/>
  <c r="V142" i="2" s="1"/>
  <c r="AK116" i="2"/>
  <c r="AQ280" i="2"/>
  <c r="AQ276" i="2"/>
  <c r="AQ345" i="2" s="1"/>
  <c r="AR279" i="2"/>
  <c r="AP99" i="2"/>
  <c r="AT91" i="2"/>
  <c r="AT260" i="2"/>
  <c r="AS93" i="2"/>
  <c r="AS99" i="2"/>
  <c r="AQ76" i="2"/>
  <c r="AQ78" i="2"/>
  <c r="AQ80" i="2" s="1"/>
  <c r="AQ75" i="2"/>
  <c r="AT75" i="2"/>
  <c r="AT78" i="2"/>
  <c r="AT80" i="2" s="1"/>
  <c r="AF354" i="2"/>
  <c r="AA354" i="2"/>
  <c r="AI223" i="2"/>
  <c r="AI691" i="2" s="1"/>
  <c r="AH120" i="2"/>
  <c r="AG119" i="2"/>
  <c r="AG117" i="2"/>
  <c r="AG116" i="2"/>
  <c r="AG33" i="2"/>
  <c r="Y243" i="2"/>
  <c r="AB243" i="2"/>
  <c r="R119" i="2"/>
  <c r="R33" i="2"/>
  <c r="S119" i="2"/>
  <c r="S33" i="2"/>
  <c r="N243" i="2"/>
  <c r="V243" i="2"/>
  <c r="T119" i="2"/>
  <c r="T33" i="2"/>
  <c r="AC243" i="2"/>
  <c r="U243" i="2"/>
  <c r="AH119" i="2"/>
  <c r="AF133" i="2"/>
  <c r="AF126" i="2" s="1"/>
  <c r="AF127" i="2" s="1"/>
  <c r="AE381" i="2"/>
  <c r="AG379" i="2"/>
  <c r="AE385" i="2"/>
  <c r="AE512" i="2"/>
  <c r="AE527" i="2" s="1"/>
  <c r="AE379" i="2"/>
  <c r="AE378" i="2"/>
  <c r="AA133" i="2"/>
  <c r="AA126" i="2" s="1"/>
  <c r="AA127" i="2" s="1"/>
  <c r="AA143" i="2" s="1"/>
  <c r="R131" i="2"/>
  <c r="R137" i="2" s="1"/>
  <c r="W131" i="2"/>
  <c r="W137" i="2" s="1"/>
  <c r="AE142" i="2"/>
  <c r="AE167" i="2" s="1"/>
  <c r="AE168" i="2" s="1"/>
  <c r="AI161" i="2"/>
  <c r="AI212" i="2"/>
  <c r="AD14" i="2"/>
  <c r="AD235" i="2" s="1"/>
  <c r="AE151" i="2"/>
  <c r="AE153" i="2" s="1"/>
  <c r="V138" i="2"/>
  <c r="AB173" i="2"/>
  <c r="AB178" i="2" s="1"/>
  <c r="AB156" i="2"/>
  <c r="AG157" i="2"/>
  <c r="AD143" i="2"/>
  <c r="AD141" i="2" s="1"/>
  <c r="AD150" i="2" s="1"/>
  <c r="AD151" i="2" s="1"/>
  <c r="AD153" i="2" s="1"/>
  <c r="AB143" i="2"/>
  <c r="AB141" i="2" s="1"/>
  <c r="AC143" i="2"/>
  <c r="AC141" i="2" s="1"/>
  <c r="AC150" i="2" s="1"/>
  <c r="AC151" i="2" s="1"/>
  <c r="AC153" i="2" s="1"/>
  <c r="AE138" i="2"/>
  <c r="AE162" i="2" s="1"/>
  <c r="J461" i="2"/>
  <c r="AG446" i="2"/>
  <c r="AG453" i="2" s="1"/>
  <c r="AG518" i="2" s="1"/>
  <c r="AH461" i="2"/>
  <c r="AG461" i="2"/>
  <c r="AG470" i="2"/>
  <c r="AH470" i="2"/>
  <c r="AG515" i="2"/>
  <c r="AG516" i="2" s="1"/>
  <c r="AK406" i="2"/>
  <c r="AG513" i="2"/>
  <c r="W241" i="2"/>
  <c r="W436" i="2"/>
  <c r="X241" i="2"/>
  <c r="X436" i="2"/>
  <c r="G367" i="2"/>
  <c r="AA367" i="2"/>
  <c r="AF367" i="2"/>
  <c r="Q367" i="2"/>
  <c r="L367" i="2"/>
  <c r="AH516" i="2"/>
  <c r="AN332" i="2"/>
  <c r="AM333" i="2"/>
  <c r="AG303" i="2"/>
  <c r="AP92" i="2"/>
  <c r="AK296" i="2"/>
  <c r="AO345" i="2"/>
  <c r="AG143" i="2"/>
  <c r="AH150" i="2"/>
  <c r="AH151" i="2" s="1"/>
  <c r="AH43" i="2" s="1"/>
  <c r="Z167" i="2"/>
  <c r="Z168" i="2" s="1"/>
  <c r="AA149" i="2"/>
  <c r="V131" i="2"/>
  <c r="V137" i="2" s="1"/>
  <c r="S70" i="2"/>
  <c r="Y142" i="2"/>
  <c r="AH168" i="2"/>
  <c r="X142" i="2"/>
  <c r="X167" i="2" s="1"/>
  <c r="G131" i="2"/>
  <c r="G137" i="2" s="1"/>
  <c r="M126" i="2"/>
  <c r="M127" i="2" s="1"/>
  <c r="M143" i="2" s="1"/>
  <c r="M131" i="2"/>
  <c r="M137" i="2" s="1"/>
  <c r="Z138" i="2"/>
  <c r="Z162" i="2" s="1"/>
  <c r="Z157" i="2" s="1"/>
  <c r="Z131" i="2"/>
  <c r="Z137" i="2" s="1"/>
  <c r="AE131" i="2"/>
  <c r="AE137" i="2" s="1"/>
  <c r="Q138" i="2"/>
  <c r="Q126" i="2"/>
  <c r="Q127" i="2" s="1"/>
  <c r="Q143" i="2" s="1"/>
  <c r="Q131" i="2"/>
  <c r="Q137" i="2" s="1"/>
  <c r="L131" i="2"/>
  <c r="L137" i="2" s="1"/>
  <c r="V562" i="2"/>
  <c r="V563" i="2" s="1"/>
  <c r="G562" i="2"/>
  <c r="G563" i="2" s="1"/>
  <c r="AC652" i="2"/>
  <c r="AB691" i="2"/>
  <c r="Z151" i="2"/>
  <c r="Z153" i="2" s="1"/>
  <c r="X151" i="2"/>
  <c r="X161" i="2" s="1"/>
  <c r="Y151" i="2"/>
  <c r="Y161" i="2" s="1"/>
  <c r="AC665" i="2"/>
  <c r="AD678" i="2"/>
  <c r="AD652" i="2"/>
  <c r="AD691" i="2"/>
  <c r="AC691" i="2"/>
  <c r="N239" i="2"/>
  <c r="M241" i="2"/>
  <c r="M244" i="2"/>
  <c r="M242" i="2"/>
  <c r="M240" i="2"/>
  <c r="Q226" i="2"/>
  <c r="K226" i="2"/>
  <c r="G226" i="2"/>
  <c r="U226" i="2"/>
  <c r="U694" i="2" s="1"/>
  <c r="U239" i="2"/>
  <c r="AB678" i="2"/>
  <c r="M243" i="2"/>
  <c r="P226" i="2"/>
  <c r="X222" i="2"/>
  <c r="X235" i="2"/>
  <c r="AG223" i="2"/>
  <c r="AG652" i="2" s="1"/>
  <c r="AG21" i="2" s="1"/>
  <c r="AG236" i="2"/>
  <c r="AG682" i="2"/>
  <c r="Y222" i="2"/>
  <c r="Y690" i="2" s="1"/>
  <c r="Y235" i="2"/>
  <c r="T683" i="2"/>
  <c r="T686" i="2" s="1"/>
  <c r="T218" i="2" s="1"/>
  <c r="W222" i="2"/>
  <c r="W235" i="2"/>
  <c r="V226" i="2"/>
  <c r="V239" i="2"/>
  <c r="AB222" i="2"/>
  <c r="AB235" i="2"/>
  <c r="AG669" i="2"/>
  <c r="AG120" i="2" s="1"/>
  <c r="AB665" i="2"/>
  <c r="M239" i="2"/>
  <c r="L226" i="2"/>
  <c r="N244" i="2"/>
  <c r="N241" i="2"/>
  <c r="N242" i="2"/>
  <c r="N240" i="2"/>
  <c r="F226" i="2"/>
  <c r="AH223" i="2"/>
  <c r="AH236" i="2"/>
  <c r="AF223" i="2"/>
  <c r="AF236" i="2"/>
  <c r="Z223" i="2"/>
  <c r="Z678" i="2" s="1"/>
  <c r="AA678" i="2" s="1"/>
  <c r="Z236" i="2"/>
  <c r="AO75" i="2"/>
  <c r="AO78" i="2"/>
  <c r="AO80" i="2" s="1"/>
  <c r="AC222" i="2"/>
  <c r="AC690" i="2" s="1"/>
  <c r="AC235" i="2"/>
  <c r="AM75" i="2"/>
  <c r="AM76" i="2"/>
  <c r="O230" i="2"/>
  <c r="Y230" i="2"/>
  <c r="N231" i="2"/>
  <c r="AB230" i="2"/>
  <c r="AB698" i="2" s="1"/>
  <c r="V230" i="2"/>
  <c r="W228" i="2"/>
  <c r="M231" i="2"/>
  <c r="AC230" i="2"/>
  <c r="AC698" i="2" s="1"/>
  <c r="H230" i="2"/>
  <c r="I230" i="2"/>
  <c r="U230" i="2"/>
  <c r="U698" i="2" s="1"/>
  <c r="G266" i="2"/>
  <c r="G272" i="2" s="1"/>
  <c r="AF65" i="2"/>
  <c r="Q266" i="2"/>
  <c r="Q272" i="2" s="1"/>
  <c r="V678" i="2"/>
  <c r="L266" i="2"/>
  <c r="L272" i="2" s="1"/>
  <c r="X265" i="2"/>
  <c r="X228" i="2"/>
  <c r="AG643" i="2"/>
  <c r="Z119" i="2"/>
  <c r="AM643" i="2"/>
  <c r="R120" i="2"/>
  <c r="AL643" i="2"/>
  <c r="AH647" i="2"/>
  <c r="AH695" i="2"/>
  <c r="AG647" i="2"/>
  <c r="AG695" i="2"/>
  <c r="AF656" i="2"/>
  <c r="AB119" i="2"/>
  <c r="V53" i="2"/>
  <c r="S122" i="2"/>
  <c r="J122" i="2"/>
  <c r="H122" i="2"/>
  <c r="AA53" i="2"/>
  <c r="L53" i="2"/>
  <c r="Q53" i="2"/>
  <c r="M117" i="2"/>
  <c r="I122" i="2"/>
  <c r="N122" i="2"/>
  <c r="Q95" i="2"/>
  <c r="Q100" i="2" s="1"/>
  <c r="X117" i="2"/>
  <c r="R122" i="2"/>
  <c r="AF53" i="2"/>
  <c r="X101" i="2"/>
  <c r="X24" i="2"/>
  <c r="Q562" i="2"/>
  <c r="Q563" i="2" s="1"/>
  <c r="W266" i="2"/>
  <c r="W672" i="2"/>
  <c r="W659" i="2"/>
  <c r="W36" i="2" s="1"/>
  <c r="Y266" i="2"/>
  <c r="W669" i="2"/>
  <c r="W120" i="2" s="1"/>
  <c r="W656" i="2"/>
  <c r="W33" i="2" s="1"/>
  <c r="H647" i="2"/>
  <c r="W685" i="2"/>
  <c r="T659" i="2"/>
  <c r="T36" i="2" s="1"/>
  <c r="T672" i="2"/>
  <c r="T647" i="2"/>
  <c r="T697" i="2"/>
  <c r="T695" i="2"/>
  <c r="T694" i="2"/>
  <c r="T698" i="2"/>
  <c r="AB266" i="2"/>
  <c r="I29" i="2"/>
  <c r="X659" i="2"/>
  <c r="X36" i="2" s="1"/>
  <c r="X672" i="2"/>
  <c r="R668" i="2"/>
  <c r="R655" i="2"/>
  <c r="Y647" i="2"/>
  <c r="Y695" i="2"/>
  <c r="Y697" i="2"/>
  <c r="AD647" i="2"/>
  <c r="AD697" i="2"/>
  <c r="AD695" i="2"/>
  <c r="Z658" i="2"/>
  <c r="Z671" i="2"/>
  <c r="X685" i="2"/>
  <c r="AF682" i="2"/>
  <c r="X647" i="2"/>
  <c r="X698" i="2"/>
  <c r="X697" i="2"/>
  <c r="X695" i="2"/>
  <c r="T668" i="2"/>
  <c r="T670" i="2" s="1"/>
  <c r="T106" i="2" s="1"/>
  <c r="T655" i="2"/>
  <c r="J647" i="2"/>
  <c r="Z647" i="2"/>
  <c r="Z697" i="2"/>
  <c r="Z695" i="2"/>
  <c r="AF684" i="2"/>
  <c r="AC266" i="2"/>
  <c r="S655" i="2"/>
  <c r="S668" i="2"/>
  <c r="S670" i="2" s="1"/>
  <c r="S681" i="2"/>
  <c r="AE647" i="2"/>
  <c r="AE697" i="2"/>
  <c r="AE695" i="2"/>
  <c r="P647" i="2"/>
  <c r="AE671" i="2"/>
  <c r="AE658" i="2"/>
  <c r="X266" i="2"/>
  <c r="U658" i="2"/>
  <c r="U671" i="2"/>
  <c r="I647" i="2"/>
  <c r="U647" i="2"/>
  <c r="U697" i="2"/>
  <c r="U695" i="2"/>
  <c r="AC647" i="2"/>
  <c r="AC695" i="2"/>
  <c r="AC697" i="2"/>
  <c r="R647" i="2"/>
  <c r="R694" i="2"/>
  <c r="R698" i="2"/>
  <c r="R697" i="2"/>
  <c r="R695" i="2"/>
  <c r="R681" i="2"/>
  <c r="O647" i="2"/>
  <c r="AA684" i="2"/>
  <c r="V684" i="2"/>
  <c r="AB647" i="2"/>
  <c r="AB697" i="2"/>
  <c r="AB695" i="2"/>
  <c r="AA682" i="2"/>
  <c r="U669" i="2"/>
  <c r="U120" i="2" s="1"/>
  <c r="U656" i="2"/>
  <c r="U33" i="2" s="1"/>
  <c r="U682" i="2"/>
  <c r="E563" i="2"/>
  <c r="F646" i="2"/>
  <c r="F647" i="2" s="1"/>
  <c r="J638" i="2"/>
  <c r="L638" i="2" s="1"/>
  <c r="N639" i="2"/>
  <c r="N644" i="2" s="1"/>
  <c r="N643" i="2"/>
  <c r="AD639" i="2"/>
  <c r="AD644" i="2" s="1"/>
  <c r="AD643" i="2"/>
  <c r="K639" i="2"/>
  <c r="K644" i="2" s="1"/>
  <c r="K643" i="2"/>
  <c r="K563" i="2"/>
  <c r="M646" i="2"/>
  <c r="M691" i="2" s="1"/>
  <c r="P638" i="2"/>
  <c r="T639" i="2"/>
  <c r="T644" i="2" s="1"/>
  <c r="T643" i="2"/>
  <c r="AH639" i="2"/>
  <c r="AH644" i="2" s="1"/>
  <c r="Y643" i="2"/>
  <c r="Y639" i="2"/>
  <c r="Y644" i="2" s="1"/>
  <c r="AG639" i="2"/>
  <c r="AG644" i="2" s="1"/>
  <c r="U639" i="2"/>
  <c r="U644" i="2" s="1"/>
  <c r="U643" i="2"/>
  <c r="AC639" i="2"/>
  <c r="AC644" i="2" s="1"/>
  <c r="AC643" i="2"/>
  <c r="R563" i="2"/>
  <c r="S646" i="2"/>
  <c r="S691" i="2" s="1"/>
  <c r="W638" i="2"/>
  <c r="H643" i="2"/>
  <c r="H639" i="2"/>
  <c r="H644" i="2" s="1"/>
  <c r="AE639" i="2"/>
  <c r="AE644" i="2" s="1"/>
  <c r="AE643" i="2"/>
  <c r="U563" i="2"/>
  <c r="W646" i="2"/>
  <c r="W691" i="2" s="1"/>
  <c r="Z638" i="2"/>
  <c r="M563" i="2"/>
  <c r="N646" i="2"/>
  <c r="N691" i="2" s="1"/>
  <c r="R638" i="2"/>
  <c r="AF638" i="2"/>
  <c r="AB639" i="2"/>
  <c r="AB644" i="2" s="1"/>
  <c r="AB643" i="2"/>
  <c r="I643" i="2"/>
  <c r="I639" i="2"/>
  <c r="I644" i="2" s="1"/>
  <c r="J563" i="2"/>
  <c r="K646" i="2"/>
  <c r="K691" i="2" s="1"/>
  <c r="O638" i="2"/>
  <c r="X643" i="2"/>
  <c r="X639" i="2"/>
  <c r="X644" i="2" s="1"/>
  <c r="S639" i="2"/>
  <c r="S644" i="2" s="1"/>
  <c r="S643" i="2"/>
  <c r="M643" i="2"/>
  <c r="N446" i="2"/>
  <c r="AF562" i="2"/>
  <c r="AF563" i="2" s="1"/>
  <c r="V217" i="2"/>
  <c r="AA217" i="2"/>
  <c r="L217" i="2"/>
  <c r="Q217" i="2"/>
  <c r="AF64" i="2"/>
  <c r="AA562" i="2"/>
  <c r="AA563" i="2" s="1"/>
  <c r="L562" i="2"/>
  <c r="L563" i="2" s="1"/>
  <c r="H516" i="2"/>
  <c r="AA552" i="2"/>
  <c r="Y446" i="2"/>
  <c r="Y453" i="2" s="1"/>
  <c r="M446" i="2"/>
  <c r="T446" i="2"/>
  <c r="T453" i="2" s="1"/>
  <c r="AB446" i="2"/>
  <c r="AB453" i="2" s="1"/>
  <c r="Q552" i="2"/>
  <c r="U446" i="2"/>
  <c r="U453" i="2" s="1"/>
  <c r="V552" i="2"/>
  <c r="N415" i="2"/>
  <c r="N422" i="2" s="1"/>
  <c r="N433" i="2" s="1"/>
  <c r="N434" i="2" s="1"/>
  <c r="O415" i="2"/>
  <c r="O422" i="2" s="1"/>
  <c r="O433" i="2" s="1"/>
  <c r="O434" i="2" s="1"/>
  <c r="Z446" i="2"/>
  <c r="Z453" i="2" s="1"/>
  <c r="R446" i="2"/>
  <c r="R453" i="2" s="1"/>
  <c r="AC516" i="2"/>
  <c r="Y516" i="2"/>
  <c r="L516" i="2"/>
  <c r="T516" i="2"/>
  <c r="AB516" i="2"/>
  <c r="V446" i="2"/>
  <c r="V453" i="2" s="1"/>
  <c r="V516" i="2"/>
  <c r="O516" i="2"/>
  <c r="W516" i="2"/>
  <c r="AE516" i="2"/>
  <c r="C446" i="2"/>
  <c r="S446" i="2"/>
  <c r="S453" i="2" s="1"/>
  <c r="AD516" i="2"/>
  <c r="AC446" i="2"/>
  <c r="AC453" i="2" s="1"/>
  <c r="P516" i="2"/>
  <c r="X516" i="2"/>
  <c r="AF516" i="2"/>
  <c r="U516" i="2"/>
  <c r="W446" i="2"/>
  <c r="W453" i="2" s="1"/>
  <c r="R516" i="2"/>
  <c r="Z516" i="2"/>
  <c r="Q516" i="2"/>
  <c r="H446" i="2"/>
  <c r="H453" i="2" s="1"/>
  <c r="X446" i="2"/>
  <c r="X453" i="2" s="1"/>
  <c r="K516" i="2"/>
  <c r="S516" i="2"/>
  <c r="AA516" i="2"/>
  <c r="AF217" i="2"/>
  <c r="G469" i="2"/>
  <c r="G470" i="2" s="1"/>
  <c r="F507" i="2"/>
  <c r="AA469" i="2"/>
  <c r="AA470" i="2" s="1"/>
  <c r="Z507" i="2"/>
  <c r="AE469" i="2"/>
  <c r="AE470" i="2" s="1"/>
  <c r="AE507" i="2"/>
  <c r="Q445" i="2"/>
  <c r="Q446" i="2" s="1"/>
  <c r="Q453" i="2" s="1"/>
  <c r="P486" i="2"/>
  <c r="F445" i="2"/>
  <c r="F446" i="2" s="1"/>
  <c r="F486" i="2"/>
  <c r="AF445" i="2"/>
  <c r="AE486" i="2"/>
  <c r="G358" i="2"/>
  <c r="G360" i="2" s="1"/>
  <c r="G439" i="2"/>
  <c r="AF460" i="2"/>
  <c r="AF461" i="2" s="1"/>
  <c r="N461" i="2"/>
  <c r="AF261" i="2"/>
  <c r="L358" i="2"/>
  <c r="L370" i="2"/>
  <c r="L377" i="2" s="1"/>
  <c r="Q358" i="2"/>
  <c r="Q370" i="2"/>
  <c r="Q377" i="2" s="1"/>
  <c r="V370" i="2"/>
  <c r="V377" i="2" s="1"/>
  <c r="V358" i="2"/>
  <c r="D461" i="2"/>
  <c r="AE15" i="2"/>
  <c r="L261" i="2"/>
  <c r="Q261" i="2"/>
  <c r="W265" i="2"/>
  <c r="V261" i="2"/>
  <c r="AA261" i="2"/>
  <c r="AG28" i="2"/>
  <c r="AL28" i="2" s="1"/>
  <c r="AB26" i="2"/>
  <c r="W101" i="2"/>
  <c r="L102" i="2"/>
  <c r="W24" i="2"/>
  <c r="O109" i="2"/>
  <c r="P28" i="2"/>
  <c r="M109" i="2"/>
  <c r="S109" i="2"/>
  <c r="N110" i="2"/>
  <c r="L95" i="2"/>
  <c r="M122" i="2"/>
  <c r="S110" i="2"/>
  <c r="R109" i="2"/>
  <c r="T110" i="2"/>
  <c r="AB116" i="2"/>
  <c r="Z28" i="2"/>
  <c r="T109" i="2"/>
  <c r="J110" i="2"/>
  <c r="N109" i="2"/>
  <c r="I110" i="2"/>
  <c r="T122" i="2"/>
  <c r="O122" i="2"/>
  <c r="J109" i="2"/>
  <c r="F108" i="2"/>
  <c r="F122" i="2" s="1"/>
  <c r="K108" i="2"/>
  <c r="L108" i="2"/>
  <c r="X13" i="2"/>
  <c r="X183" i="2"/>
  <c r="W13" i="2"/>
  <c r="W183" i="2"/>
  <c r="D28" i="2"/>
  <c r="AC26" i="2"/>
  <c r="AH28" i="2"/>
  <c r="AM28" i="2" s="1"/>
  <c r="Y13" i="2"/>
  <c r="Y183" i="2"/>
  <c r="AC183" i="2"/>
  <c r="V108" i="2"/>
  <c r="O110" i="2"/>
  <c r="P108" i="2"/>
  <c r="W116" i="2"/>
  <c r="M16" i="2"/>
  <c r="Q108" i="2"/>
  <c r="AB13" i="2"/>
  <c r="AG13" i="2" s="1"/>
  <c r="AL13" i="2" s="1"/>
  <c r="AL14" i="2" s="1"/>
  <c r="AB183" i="2"/>
  <c r="Q102" i="2"/>
  <c r="AD28" i="2"/>
  <c r="G108" i="2"/>
  <c r="G122" i="2" s="1"/>
  <c r="N16" i="2"/>
  <c r="H109" i="2"/>
  <c r="I109" i="2"/>
  <c r="U108" i="2"/>
  <c r="W117" i="2"/>
  <c r="P116" i="2"/>
  <c r="P117" i="2"/>
  <c r="K117" i="2"/>
  <c r="K116" i="2"/>
  <c r="U117" i="2"/>
  <c r="U116" i="2"/>
  <c r="Z116" i="2"/>
  <c r="R117" i="2"/>
  <c r="AC85" i="2"/>
  <c r="V102" i="2"/>
  <c r="V95" i="2"/>
  <c r="AD85" i="2"/>
  <c r="G461" i="2"/>
  <c r="O461" i="2"/>
  <c r="AE86" i="2"/>
  <c r="S82" i="2"/>
  <c r="S14" i="2"/>
  <c r="S235" i="2" s="1"/>
  <c r="R69" i="2"/>
  <c r="R70" i="2"/>
  <c r="W69" i="2"/>
  <c r="AF69" i="2"/>
  <c r="AC70" i="2"/>
  <c r="AC69" i="2"/>
  <c r="AH69" i="2"/>
  <c r="X87" i="2"/>
  <c r="T14" i="2"/>
  <c r="T235" i="2" s="1"/>
  <c r="T88" i="2"/>
  <c r="AC88" i="2"/>
  <c r="AC87" i="2"/>
  <c r="AF84" i="2"/>
  <c r="AK84" i="2" s="1"/>
  <c r="AJ84" i="2" s="1"/>
  <c r="AJ80" i="2" s="1"/>
  <c r="AL82" i="2" s="1"/>
  <c r="V78" i="2"/>
  <c r="AA75" i="2"/>
  <c r="Y87" i="2"/>
  <c r="Z84" i="2"/>
  <c r="Z82" i="2"/>
  <c r="Z81" i="2"/>
  <c r="AB82" i="2"/>
  <c r="AD70" i="2"/>
  <c r="AD88" i="2"/>
  <c r="AD87" i="2"/>
  <c r="W142" i="2"/>
  <c r="W167" i="2" s="1"/>
  <c r="W150" i="2"/>
  <c r="F461" i="2"/>
  <c r="AC13" i="2"/>
  <c r="AH13" i="2" s="1"/>
  <c r="AF14" i="2"/>
  <c r="R84" i="2"/>
  <c r="R86" i="2" s="1"/>
  <c r="W87" i="2" s="1"/>
  <c r="V80" i="2"/>
  <c r="Y26" i="2"/>
  <c r="E461" i="2"/>
  <c r="M461" i="2"/>
  <c r="AA80" i="2"/>
  <c r="V68" i="2"/>
  <c r="V69" i="2" s="1"/>
  <c r="V73" i="2"/>
  <c r="H29" i="2"/>
  <c r="C28" i="2"/>
  <c r="J28" i="2"/>
  <c r="O29" i="2"/>
  <c r="AF79" i="2"/>
  <c r="R461" i="2"/>
  <c r="C461" i="2"/>
  <c r="H461" i="2"/>
  <c r="Q461" i="2"/>
  <c r="C470" i="2"/>
  <c r="K461" i="2"/>
  <c r="L461" i="2"/>
  <c r="S461" i="2"/>
  <c r="N470" i="2"/>
  <c r="P461" i="2"/>
  <c r="L469" i="2"/>
  <c r="L470" i="2" s="1"/>
  <c r="I452" i="2"/>
  <c r="I516" i="2" s="1"/>
  <c r="J452" i="2"/>
  <c r="J516" i="2" s="1"/>
  <c r="R433" i="2"/>
  <c r="R434" i="2" s="1"/>
  <c r="I461" i="2"/>
  <c r="D445" i="2"/>
  <c r="D446" i="2" s="1"/>
  <c r="R470" i="2"/>
  <c r="S470" i="2"/>
  <c r="H469" i="2"/>
  <c r="H470" i="2" s="1"/>
  <c r="I469" i="2"/>
  <c r="I470" i="2" s="1"/>
  <c r="AC469" i="2"/>
  <c r="AC470" i="2" s="1"/>
  <c r="AE460" i="2"/>
  <c r="AE461" i="2" s="1"/>
  <c r="Y470" i="2"/>
  <c r="AC461" i="2"/>
  <c r="J445" i="2"/>
  <c r="J446" i="2" s="1"/>
  <c r="F422" i="2"/>
  <c r="F433" i="2" s="1"/>
  <c r="F434" i="2" s="1"/>
  <c r="H422" i="2"/>
  <c r="H433" i="2" s="1"/>
  <c r="H434" i="2" s="1"/>
  <c r="I422" i="2"/>
  <c r="I433" i="2" s="1"/>
  <c r="I434" i="2" s="1"/>
  <c r="V469" i="2"/>
  <c r="V470" i="2" s="1"/>
  <c r="D452" i="2"/>
  <c r="U469" i="2"/>
  <c r="U470" i="2" s="1"/>
  <c r="E452" i="2"/>
  <c r="C422" i="2"/>
  <c r="C433" i="2" s="1"/>
  <c r="C434" i="2" s="1"/>
  <c r="Q469" i="2"/>
  <c r="Q470" i="2" s="1"/>
  <c r="F452" i="2"/>
  <c r="D469" i="2"/>
  <c r="D470" i="2" s="1"/>
  <c r="O445" i="2"/>
  <c r="O446" i="2" s="1"/>
  <c r="O453" i="2" s="1"/>
  <c r="E469" i="2"/>
  <c r="E470" i="2" s="1"/>
  <c r="X470" i="2"/>
  <c r="Y461" i="2"/>
  <c r="G415" i="2"/>
  <c r="G422" i="2" s="1"/>
  <c r="E445" i="2"/>
  <c r="E446" i="2" s="1"/>
  <c r="W470" i="2"/>
  <c r="G398" i="2"/>
  <c r="G407" i="2" s="1"/>
  <c r="G445" i="2"/>
  <c r="W461" i="2"/>
  <c r="AH445" i="2"/>
  <c r="AH446" i="2" s="1"/>
  <c r="AH453" i="2" s="1"/>
  <c r="AC433" i="2"/>
  <c r="AC434" i="2" s="1"/>
  <c r="X461" i="2"/>
  <c r="T470" i="2"/>
  <c r="M422" i="2"/>
  <c r="M433" i="2" s="1"/>
  <c r="M434" i="2" s="1"/>
  <c r="Y433" i="2"/>
  <c r="Y434" i="2" s="1"/>
  <c r="G431" i="2"/>
  <c r="Q431" i="2"/>
  <c r="I445" i="2"/>
  <c r="I446" i="2" s="1"/>
  <c r="AB461" i="2"/>
  <c r="Z469" i="2"/>
  <c r="Z470" i="2" s="1"/>
  <c r="V398" i="2"/>
  <c r="V407" i="2" s="1"/>
  <c r="AE445" i="2"/>
  <c r="AE446" i="2" s="1"/>
  <c r="AE453" i="2" s="1"/>
  <c r="G452" i="2"/>
  <c r="AD470" i="2"/>
  <c r="AB469" i="2"/>
  <c r="AB470" i="2" s="1"/>
  <c r="S433" i="2"/>
  <c r="S434" i="2" s="1"/>
  <c r="U433" i="2"/>
  <c r="U434" i="2" s="1"/>
  <c r="T460" i="2"/>
  <c r="T461" i="2" s="1"/>
  <c r="Q398" i="2"/>
  <c r="Q407" i="2" s="1"/>
  <c r="AA398" i="2"/>
  <c r="AA407" i="2" s="1"/>
  <c r="U460" i="2"/>
  <c r="U461" i="2" s="1"/>
  <c r="V431" i="2"/>
  <c r="L431" i="2"/>
  <c r="T433" i="2"/>
  <c r="T434" i="2" s="1"/>
  <c r="E7" i="2"/>
  <c r="F7" i="2" s="1"/>
  <c r="G7" i="2" s="1"/>
  <c r="H7" i="2" s="1"/>
  <c r="L415" i="2"/>
  <c r="D422" i="2"/>
  <c r="D433" i="2" s="1"/>
  <c r="D434" i="2" s="1"/>
  <c r="Q415" i="2"/>
  <c r="Q422" i="2" s="1"/>
  <c r="Z433" i="2"/>
  <c r="Z434" i="2" s="1"/>
  <c r="C452" i="2"/>
  <c r="AA461" i="2"/>
  <c r="Z461" i="2"/>
  <c r="K445" i="2"/>
  <c r="K446" i="2" s="1"/>
  <c r="K453" i="2" s="1"/>
  <c r="L445" i="2"/>
  <c r="L446" i="2" s="1"/>
  <c r="L453" i="2" s="1"/>
  <c r="N452" i="2"/>
  <c r="M452" i="2"/>
  <c r="J469" i="2"/>
  <c r="J470" i="2" s="1"/>
  <c r="K469" i="2"/>
  <c r="K470" i="2" s="1"/>
  <c r="L398" i="2"/>
  <c r="L407" i="2" s="1"/>
  <c r="AF398" i="2"/>
  <c r="AF407" i="2" s="1"/>
  <c r="E422" i="2"/>
  <c r="E433" i="2" s="1"/>
  <c r="E434" i="2" s="1"/>
  <c r="V415" i="2"/>
  <c r="V422" i="2" s="1"/>
  <c r="AE433" i="2"/>
  <c r="AE434" i="2" s="1"/>
  <c r="K422" i="2"/>
  <c r="K433" i="2" s="1"/>
  <c r="K434" i="2" s="1"/>
  <c r="L420" i="2"/>
  <c r="AA431" i="2"/>
  <c r="J422" i="2"/>
  <c r="J433" i="2" s="1"/>
  <c r="J434" i="2" s="1"/>
  <c r="AB433" i="2"/>
  <c r="AB434" i="2" s="1"/>
  <c r="AA415" i="2"/>
  <c r="AA422" i="2" s="1"/>
  <c r="AF431" i="2"/>
  <c r="W433" i="2"/>
  <c r="W434" i="2" s="1"/>
  <c r="AF415" i="2"/>
  <c r="AF422" i="2" s="1"/>
  <c r="X433" i="2"/>
  <c r="X434" i="2" s="1"/>
  <c r="V460" i="2"/>
  <c r="V461" i="2" s="1"/>
  <c r="O469" i="2"/>
  <c r="O470" i="2" s="1"/>
  <c r="AD433" i="2"/>
  <c r="AD434" i="2" s="1"/>
  <c r="M470" i="2"/>
  <c r="P445" i="2"/>
  <c r="P446" i="2" s="1"/>
  <c r="P453" i="2" s="1"/>
  <c r="AD460" i="2"/>
  <c r="AD461" i="2" s="1"/>
  <c r="P433" i="2"/>
  <c r="P434" i="2" s="1"/>
  <c r="AD445" i="2"/>
  <c r="AD446" i="2" s="1"/>
  <c r="AD453" i="2" s="1"/>
  <c r="F469" i="2"/>
  <c r="F470" i="2" s="1"/>
  <c r="AF469" i="2"/>
  <c r="AF470" i="2" s="1"/>
  <c r="P469" i="2"/>
  <c r="P470" i="2" s="1"/>
  <c r="AF356" i="2" l="1"/>
  <c r="AF439" i="2" s="1"/>
  <c r="AF366" i="2"/>
  <c r="AA356" i="2"/>
  <c r="AA366" i="2"/>
  <c r="AN652" i="2"/>
  <c r="AN665" i="2"/>
  <c r="AM230" i="2"/>
  <c r="AM243" i="2"/>
  <c r="AH14" i="2"/>
  <c r="AH86" i="2" s="1"/>
  <c r="AH85" i="2" s="1"/>
  <c r="AM13" i="2"/>
  <c r="AL86" i="2"/>
  <c r="AL222" i="2"/>
  <c r="AL183" i="2"/>
  <c r="AL266" i="2"/>
  <c r="AL235" i="2"/>
  <c r="AL243" i="2"/>
  <c r="AL230" i="2"/>
  <c r="AL221" i="2"/>
  <c r="AL234" i="2"/>
  <c r="AL182" i="2" s="1"/>
  <c r="AG14" i="2"/>
  <c r="AG86" i="2" s="1"/>
  <c r="AG85" i="2" s="1"/>
  <c r="AJ33" i="2"/>
  <c r="AK656" i="2"/>
  <c r="AK33" i="2" s="1"/>
  <c r="AJ82" i="2"/>
  <c r="AJ79" i="2"/>
  <c r="AJ81" i="2"/>
  <c r="AA150" i="2"/>
  <c r="AA151" i="2" s="1"/>
  <c r="AA153" i="2" s="1"/>
  <c r="AG142" i="2"/>
  <c r="AG167" i="2" s="1"/>
  <c r="AG168" i="2" s="1"/>
  <c r="AG47" i="2" s="1"/>
  <c r="AL48" i="2" s="1"/>
  <c r="AB150" i="2"/>
  <c r="AB151" i="2" s="1"/>
  <c r="AB43" i="2" s="1"/>
  <c r="AB208" i="2" s="1"/>
  <c r="AF141" i="2"/>
  <c r="AG156" i="2"/>
  <c r="AF446" i="2"/>
  <c r="AF453" i="2" s="1"/>
  <c r="AF474" i="2" s="1"/>
  <c r="AT84" i="2"/>
  <c r="AT81" i="2"/>
  <c r="AQ84" i="2"/>
  <c r="AQ81" i="2"/>
  <c r="AQ82" i="2"/>
  <c r="AU91" i="2"/>
  <c r="AV91" i="2" s="1"/>
  <c r="AT99" i="2"/>
  <c r="AT93" i="2"/>
  <c r="AR280" i="2"/>
  <c r="AR276" i="2"/>
  <c r="AR345" i="2" s="1"/>
  <c r="AS279" i="2"/>
  <c r="AF370" i="2"/>
  <c r="AF377" i="2" s="1"/>
  <c r="AF358" i="2"/>
  <c r="AF360" i="2" s="1"/>
  <c r="AA439" i="2"/>
  <c r="AA446" i="2" s="1"/>
  <c r="AA453" i="2" s="1"/>
  <c r="AA474" i="2" s="1"/>
  <c r="AA358" i="2"/>
  <c r="AA370" i="2"/>
  <c r="AA377" i="2" s="1"/>
  <c r="AG524" i="2"/>
  <c r="AG525" i="2" s="1"/>
  <c r="AI665" i="2"/>
  <c r="AI652" i="2"/>
  <c r="AI21" i="2" s="1"/>
  <c r="AF131" i="2"/>
  <c r="AF137" i="2" s="1"/>
  <c r="AH243" i="2"/>
  <c r="X239" i="2"/>
  <c r="T657" i="2"/>
  <c r="T660" i="2" s="1"/>
  <c r="T37" i="2" s="1"/>
  <c r="T32" i="2"/>
  <c r="R112" i="2"/>
  <c r="R32" i="2"/>
  <c r="AF658" i="2"/>
  <c r="AF35" i="2" s="1"/>
  <c r="AE35" i="2"/>
  <c r="S657" i="2"/>
  <c r="S34" i="2" s="1"/>
  <c r="S32" i="2"/>
  <c r="AA658" i="2"/>
  <c r="AA35" i="2" s="1"/>
  <c r="Z35" i="2"/>
  <c r="H243" i="2"/>
  <c r="AF119" i="2"/>
  <c r="AF33" i="2"/>
  <c r="Z243" i="2"/>
  <c r="V658" i="2"/>
  <c r="V35" i="2" s="1"/>
  <c r="U35" i="2"/>
  <c r="I243" i="2"/>
  <c r="AA131" i="2"/>
  <c r="AA137" i="2" s="1"/>
  <c r="AG550" i="2"/>
  <c r="AE550" i="2"/>
  <c r="AH550" i="2"/>
  <c r="AE383" i="2"/>
  <c r="AE382" i="2"/>
  <c r="AG383" i="2"/>
  <c r="AE43" i="2"/>
  <c r="AD222" i="2"/>
  <c r="AD677" i="2" s="1"/>
  <c r="AD266" i="2"/>
  <c r="AD13" i="2"/>
  <c r="AI13" i="2" s="1"/>
  <c r="AN13" i="2" s="1"/>
  <c r="AD183" i="2"/>
  <c r="AD243" i="2"/>
  <c r="AI28" i="2"/>
  <c r="AN28" i="2" s="1"/>
  <c r="AI198" i="2"/>
  <c r="AI194" i="2"/>
  <c r="AG174" i="2"/>
  <c r="AG179" i="2" s="1"/>
  <c r="AB142" i="2"/>
  <c r="AB167" i="2" s="1"/>
  <c r="AB168" i="2" s="1"/>
  <c r="AD142" i="2"/>
  <c r="AD167" i="2" s="1"/>
  <c r="AC142" i="2"/>
  <c r="AC167" i="2" s="1"/>
  <c r="AC168" i="2" s="1"/>
  <c r="AF143" i="2"/>
  <c r="AG521" i="2"/>
  <c r="Q381" i="2"/>
  <c r="L381" i="2"/>
  <c r="AG474" i="2"/>
  <c r="AH474" i="2"/>
  <c r="X474" i="2"/>
  <c r="AE474" i="2"/>
  <c r="T474" i="2"/>
  <c r="K474" i="2"/>
  <c r="R474" i="2"/>
  <c r="AB474" i="2"/>
  <c r="Y474" i="2"/>
  <c r="AC474" i="2"/>
  <c r="S474" i="2"/>
  <c r="L474" i="2"/>
  <c r="V474" i="2"/>
  <c r="O474" i="2"/>
  <c r="Z474" i="2"/>
  <c r="U474" i="2"/>
  <c r="Q474" i="2"/>
  <c r="W474" i="2"/>
  <c r="H474" i="2"/>
  <c r="AD474" i="2"/>
  <c r="P474" i="2"/>
  <c r="AH518" i="2"/>
  <c r="AQ406" i="2"/>
  <c r="AR406" i="2" s="1"/>
  <c r="AS406" i="2" s="1"/>
  <c r="AT406" i="2" s="1"/>
  <c r="AU406" i="2" s="1"/>
  <c r="Y241" i="2"/>
  <c r="Y436" i="2"/>
  <c r="AC241" i="2"/>
  <c r="AC436" i="2"/>
  <c r="AB241" i="2"/>
  <c r="AB436" i="2"/>
  <c r="AK513" i="2"/>
  <c r="AG519" i="2"/>
  <c r="AG544" i="2"/>
  <c r="AG517" i="2"/>
  <c r="AO332" i="2"/>
  <c r="AN333" i="2"/>
  <c r="AH178" i="2"/>
  <c r="AH47" i="2"/>
  <c r="AH212" i="2" s="1"/>
  <c r="AG243" i="2"/>
  <c r="AE157" i="2"/>
  <c r="AE174" i="2" s="1"/>
  <c r="AE173" i="2" s="1"/>
  <c r="AE178" i="2" s="1"/>
  <c r="AH161" i="2"/>
  <c r="AH208" i="2"/>
  <c r="AH153" i="2"/>
  <c r="AG150" i="2"/>
  <c r="AG151" i="2" s="1"/>
  <c r="AG43" i="2" s="1"/>
  <c r="AL44" i="2" s="1"/>
  <c r="X153" i="2"/>
  <c r="Y153" i="2"/>
  <c r="AC43" i="2"/>
  <c r="AC208" i="2" s="1"/>
  <c r="AC185" i="2" s="1"/>
  <c r="AC161" i="2"/>
  <c r="Z47" i="2"/>
  <c r="Z212" i="2" s="1"/>
  <c r="Z170" i="2"/>
  <c r="Y167" i="2"/>
  <c r="Y168" i="2" s="1"/>
  <c r="AH170" i="2"/>
  <c r="AE47" i="2"/>
  <c r="AE170" i="2"/>
  <c r="AA157" i="2"/>
  <c r="Z156" i="2"/>
  <c r="Z161" i="2" s="1"/>
  <c r="AD161" i="2"/>
  <c r="Z174" i="2"/>
  <c r="AD43" i="2"/>
  <c r="AD208" i="2" s="1"/>
  <c r="AD185" i="2" s="1"/>
  <c r="X168" i="2"/>
  <c r="W168" i="2"/>
  <c r="Y43" i="2"/>
  <c r="Z43" i="2"/>
  <c r="W151" i="2"/>
  <c r="W161" i="2" s="1"/>
  <c r="X43" i="2"/>
  <c r="AL656" i="2"/>
  <c r="AH691" i="2"/>
  <c r="AH678" i="2"/>
  <c r="AH652" i="2"/>
  <c r="AH21" i="2" s="1"/>
  <c r="AH665" i="2"/>
  <c r="M224" i="2"/>
  <c r="M236" i="2"/>
  <c r="M237" i="2"/>
  <c r="M235" i="2"/>
  <c r="W221" i="2"/>
  <c r="W689" i="2" s="1"/>
  <c r="W234" i="2"/>
  <c r="AG678" i="2"/>
  <c r="Z652" i="2"/>
  <c r="AA652" i="2" s="1"/>
  <c r="H241" i="2"/>
  <c r="H244" i="2"/>
  <c r="H242" i="2"/>
  <c r="H240" i="2"/>
  <c r="H239" i="2"/>
  <c r="N224" i="2"/>
  <c r="N237" i="2"/>
  <c r="N236" i="2"/>
  <c r="N235" i="2"/>
  <c r="Z691" i="2"/>
  <c r="AF222" i="2"/>
  <c r="AF235" i="2"/>
  <c r="W226" i="2"/>
  <c r="W694" i="2" s="1"/>
  <c r="W239" i="2"/>
  <c r="I241" i="2"/>
  <c r="I244" i="2"/>
  <c r="I242" i="2"/>
  <c r="I240" i="2"/>
  <c r="I239" i="2"/>
  <c r="X221" i="2"/>
  <c r="X234" i="2"/>
  <c r="AG691" i="2"/>
  <c r="AG665" i="2"/>
  <c r="AC221" i="2"/>
  <c r="AC234" i="2"/>
  <c r="AE223" i="2"/>
  <c r="AE652" i="2" s="1"/>
  <c r="AF652" i="2" s="1"/>
  <c r="AE236" i="2"/>
  <c r="O244" i="2"/>
  <c r="O241" i="2"/>
  <c r="O240" i="2"/>
  <c r="O242" i="2"/>
  <c r="O239" i="2"/>
  <c r="AB221" i="2"/>
  <c r="AB234" i="2"/>
  <c r="Y221" i="2"/>
  <c r="Y234" i="2"/>
  <c r="Z665" i="2"/>
  <c r="AO84" i="2"/>
  <c r="O243" i="2"/>
  <c r="AD230" i="2"/>
  <c r="AH230" i="2"/>
  <c r="AC228" i="2"/>
  <c r="O231" i="2"/>
  <c r="Z230" i="2"/>
  <c r="AB228" i="2"/>
  <c r="J230" i="2"/>
  <c r="Y228" i="2"/>
  <c r="D230" i="2"/>
  <c r="AG230" i="2"/>
  <c r="AG698" i="2" s="1"/>
  <c r="C230" i="2"/>
  <c r="H231" i="2"/>
  <c r="P230" i="2"/>
  <c r="Q267" i="2"/>
  <c r="Q273" i="2" s="1"/>
  <c r="G267" i="2"/>
  <c r="G273" i="2" s="1"/>
  <c r="AM656" i="2"/>
  <c r="Q96" i="2"/>
  <c r="L267" i="2"/>
  <c r="L273" i="2" s="1"/>
  <c r="X267" i="2"/>
  <c r="X273" i="2" s="1"/>
  <c r="X108" i="2"/>
  <c r="X122" i="2" s="1"/>
  <c r="X226" i="2"/>
  <c r="T266" i="2"/>
  <c r="T267" i="2" s="1"/>
  <c r="T273" i="2" s="1"/>
  <c r="T222" i="2"/>
  <c r="S266" i="2"/>
  <c r="S267" i="2" s="1"/>
  <c r="S273" i="2" s="1"/>
  <c r="S222" i="2"/>
  <c r="AL682" i="2"/>
  <c r="AL642" i="2"/>
  <c r="I16" i="2"/>
  <c r="I145" i="2" s="1"/>
  <c r="I141" i="2" s="1"/>
  <c r="I142" i="2" s="1"/>
  <c r="I231" i="2"/>
  <c r="AA656" i="2"/>
  <c r="W119" i="2"/>
  <c r="V656" i="2"/>
  <c r="U119" i="2"/>
  <c r="R110" i="2"/>
  <c r="W102" i="2"/>
  <c r="V381" i="2"/>
  <c r="V385" i="2"/>
  <c r="X102" i="2"/>
  <c r="R113" i="2"/>
  <c r="V122" i="2"/>
  <c r="T112" i="2"/>
  <c r="L122" i="2"/>
  <c r="T113" i="2"/>
  <c r="S112" i="2"/>
  <c r="W267" i="2"/>
  <c r="W273" i="2" s="1"/>
  <c r="S113" i="2"/>
  <c r="U122" i="2"/>
  <c r="M110" i="2"/>
  <c r="S673" i="2"/>
  <c r="S106" i="2"/>
  <c r="I695" i="2"/>
  <c r="X95" i="2"/>
  <c r="X96" i="2" s="1"/>
  <c r="V512" i="2"/>
  <c r="V527" i="2" s="1"/>
  <c r="V378" i="2"/>
  <c r="Q512" i="2"/>
  <c r="Q527" i="2" s="1"/>
  <c r="Q378" i="2"/>
  <c r="L512" i="2"/>
  <c r="L527" i="2" s="1"/>
  <c r="V682" i="2"/>
  <c r="T673" i="2"/>
  <c r="U696" i="2"/>
  <c r="U699" i="2" s="1"/>
  <c r="Q638" i="2"/>
  <c r="Q639" i="2" s="1"/>
  <c r="Q644" i="2" s="1"/>
  <c r="T696" i="2"/>
  <c r="T699" i="2" s="1"/>
  <c r="N453" i="2"/>
  <c r="N518" i="2" s="1"/>
  <c r="AC265" i="2"/>
  <c r="AC267" i="2" s="1"/>
  <c r="AC273" i="2" s="1"/>
  <c r="AB24" i="2"/>
  <c r="M647" i="2"/>
  <c r="M698" i="2"/>
  <c r="M697" i="2"/>
  <c r="M695" i="2"/>
  <c r="M694" i="2"/>
  <c r="N655" i="2"/>
  <c r="N668" i="2"/>
  <c r="N113" i="2" s="1"/>
  <c r="N681" i="2"/>
  <c r="M656" i="2"/>
  <c r="M669" i="2"/>
  <c r="M120" i="2" s="1"/>
  <c r="M682" i="2"/>
  <c r="Y664" i="2"/>
  <c r="Y651" i="2"/>
  <c r="Y20" i="2" s="1"/>
  <c r="Y677" i="2"/>
  <c r="K28" i="2"/>
  <c r="W647" i="2"/>
  <c r="W698" i="2"/>
  <c r="W697" i="2"/>
  <c r="W695" i="2"/>
  <c r="W690" i="2"/>
  <c r="S683" i="2"/>
  <c r="Y672" i="2"/>
  <c r="Y659" i="2"/>
  <c r="Y36" i="2" s="1"/>
  <c r="Y685" i="2"/>
  <c r="M658" i="2"/>
  <c r="M35" i="2" s="1"/>
  <c r="M671" i="2"/>
  <c r="M684" i="2"/>
  <c r="X664" i="2"/>
  <c r="X651" i="2"/>
  <c r="X20" i="2" s="1"/>
  <c r="X677" i="2"/>
  <c r="M672" i="2"/>
  <c r="M659" i="2"/>
  <c r="M36" i="2" s="1"/>
  <c r="M685" i="2"/>
  <c r="AB672" i="2"/>
  <c r="AB659" i="2"/>
  <c r="AB36" i="2" s="1"/>
  <c r="AB685" i="2"/>
  <c r="U659" i="2"/>
  <c r="U672" i="2"/>
  <c r="U685" i="2"/>
  <c r="W664" i="2"/>
  <c r="W651" i="2"/>
  <c r="W677" i="2"/>
  <c r="R657" i="2"/>
  <c r="R34" i="2" s="1"/>
  <c r="R696" i="2"/>
  <c r="R699" i="2" s="1"/>
  <c r="N672" i="2"/>
  <c r="N659" i="2"/>
  <c r="N36" i="2" s="1"/>
  <c r="N685" i="2"/>
  <c r="N671" i="2"/>
  <c r="N658" i="2"/>
  <c r="N35" i="2" s="1"/>
  <c r="N684" i="2"/>
  <c r="AC651" i="2"/>
  <c r="AC20" i="2" s="1"/>
  <c r="AC664" i="2"/>
  <c r="AC677" i="2"/>
  <c r="AC189" i="2" s="1"/>
  <c r="W108" i="2"/>
  <c r="R670" i="2"/>
  <c r="U668" i="2"/>
  <c r="U670" i="2" s="1"/>
  <c r="U655" i="2"/>
  <c r="U681" i="2"/>
  <c r="V681" i="2" s="1"/>
  <c r="N656" i="2"/>
  <c r="N669" i="2"/>
  <c r="N120" i="2" s="1"/>
  <c r="N682" i="2"/>
  <c r="AB651" i="2"/>
  <c r="AB664" i="2"/>
  <c r="AB677" i="2"/>
  <c r="AB189" i="2" s="1"/>
  <c r="M13" i="2"/>
  <c r="M668" i="2"/>
  <c r="M113" i="2" s="1"/>
  <c r="M655" i="2"/>
  <c r="M681" i="2"/>
  <c r="AB690" i="2"/>
  <c r="X690" i="2"/>
  <c r="Y698" i="2"/>
  <c r="N13" i="2"/>
  <c r="AC659" i="2"/>
  <c r="AC36" i="2" s="1"/>
  <c r="AC672" i="2"/>
  <c r="AC685" i="2"/>
  <c r="S647" i="2"/>
  <c r="S695" i="2"/>
  <c r="S694" i="2"/>
  <c r="S698" i="2"/>
  <c r="S697" i="2"/>
  <c r="Z26" i="2"/>
  <c r="K647" i="2"/>
  <c r="N647" i="2"/>
  <c r="N698" i="2"/>
  <c r="N697" i="2"/>
  <c r="N694" i="2"/>
  <c r="N695" i="2"/>
  <c r="R683" i="2"/>
  <c r="M453" i="2"/>
  <c r="M518" i="2" s="1"/>
  <c r="L643" i="2"/>
  <c r="L639" i="2"/>
  <c r="L644" i="2" s="1"/>
  <c r="AF639" i="2"/>
  <c r="AF644" i="2" s="1"/>
  <c r="AF643" i="2"/>
  <c r="P643" i="2"/>
  <c r="P639" i="2"/>
  <c r="P644" i="2" s="1"/>
  <c r="V638" i="2"/>
  <c r="R643" i="2"/>
  <c r="R639" i="2"/>
  <c r="R644" i="2" s="1"/>
  <c r="Z639" i="2"/>
  <c r="Z644" i="2" s="1"/>
  <c r="Z643" i="2"/>
  <c r="W643" i="2"/>
  <c r="W639" i="2"/>
  <c r="W644" i="2" s="1"/>
  <c r="AA638" i="2"/>
  <c r="J639" i="2"/>
  <c r="J644" i="2" s="1"/>
  <c r="J643" i="2"/>
  <c r="O643" i="2"/>
  <c r="O639" i="2"/>
  <c r="O644" i="2" s="1"/>
  <c r="J453" i="2"/>
  <c r="E453" i="2"/>
  <c r="E474" i="2" s="1"/>
  <c r="I453" i="2"/>
  <c r="O552" i="2"/>
  <c r="O553" i="2"/>
  <c r="N552" i="2"/>
  <c r="N553" i="2"/>
  <c r="AA553" i="2"/>
  <c r="V553" i="2"/>
  <c r="Q553" i="2"/>
  <c r="C453" i="2"/>
  <c r="C474" i="2" s="1"/>
  <c r="N516" i="2"/>
  <c r="D453" i="2"/>
  <c r="D474" i="2" s="1"/>
  <c r="F453" i="2"/>
  <c r="F474" i="2" s="1"/>
  <c r="M516" i="2"/>
  <c r="G446" i="2"/>
  <c r="G453" i="2" s="1"/>
  <c r="G474" i="2" s="1"/>
  <c r="G361" i="2"/>
  <c r="L361" i="2"/>
  <c r="L360" i="2"/>
  <c r="V360" i="2"/>
  <c r="V361" i="2"/>
  <c r="Q361" i="2"/>
  <c r="Q360" i="2"/>
  <c r="Y265" i="2"/>
  <c r="Y267" i="2" s="1"/>
  <c r="Y273" i="2" s="1"/>
  <c r="AB101" i="2"/>
  <c r="AB265" i="2"/>
  <c r="W103" i="2"/>
  <c r="X103" i="2"/>
  <c r="L96" i="2"/>
  <c r="W95" i="2"/>
  <c r="W100" i="2" s="1"/>
  <c r="P29" i="2"/>
  <c r="V109" i="2"/>
  <c r="Q28" i="2"/>
  <c r="H110" i="2"/>
  <c r="L109" i="2"/>
  <c r="L100" i="2"/>
  <c r="K122" i="2"/>
  <c r="Q109" i="2"/>
  <c r="AA142" i="2"/>
  <c r="K109" i="2"/>
  <c r="U110" i="2"/>
  <c r="AA28" i="2"/>
  <c r="AE28" i="2"/>
  <c r="AJ28" i="2" s="1"/>
  <c r="P110" i="2"/>
  <c r="P122" i="2"/>
  <c r="P109" i="2"/>
  <c r="K110" i="2"/>
  <c r="U109" i="2"/>
  <c r="Q122" i="2"/>
  <c r="AC101" i="2"/>
  <c r="AC24" i="2"/>
  <c r="O16" i="2"/>
  <c r="M145" i="2"/>
  <c r="M141" i="2" s="1"/>
  <c r="AF183" i="2"/>
  <c r="S13" i="2"/>
  <c r="AD26" i="2"/>
  <c r="D29" i="2"/>
  <c r="D243" i="2" s="1"/>
  <c r="H16" i="2"/>
  <c r="N145" i="2"/>
  <c r="N141" i="2" s="1"/>
  <c r="N142" i="2" s="1"/>
  <c r="N690" i="2"/>
  <c r="T13" i="2"/>
  <c r="AE85" i="2"/>
  <c r="AF85" i="2" s="1"/>
  <c r="V96" i="2"/>
  <c r="V100" i="2"/>
  <c r="Y24" i="2"/>
  <c r="Y101" i="2"/>
  <c r="AE14" i="2"/>
  <c r="AA81" i="2"/>
  <c r="AE88" i="2"/>
  <c r="AA69" i="2"/>
  <c r="AF81" i="2"/>
  <c r="S88" i="2"/>
  <c r="AF13" i="2"/>
  <c r="AK13" i="2" s="1"/>
  <c r="R14" i="2"/>
  <c r="AA84" i="2"/>
  <c r="AA85" i="2" s="1"/>
  <c r="Z85" i="2" s="1"/>
  <c r="Z86" i="2" s="1"/>
  <c r="V84" i="2"/>
  <c r="V79" i="2"/>
  <c r="AA79" i="2"/>
  <c r="E28" i="2"/>
  <c r="J29" i="2"/>
  <c r="C29" i="2"/>
  <c r="AC518" i="2"/>
  <c r="W518" i="2"/>
  <c r="V433" i="2"/>
  <c r="V434" i="2" s="1"/>
  <c r="K518" i="2"/>
  <c r="AE518" i="2"/>
  <c r="Z518" i="2"/>
  <c r="H518" i="2"/>
  <c r="H524" i="2" s="1"/>
  <c r="H525" i="2" s="1"/>
  <c r="E8" i="2"/>
  <c r="Y518" i="2"/>
  <c r="F8" i="2"/>
  <c r="Q433" i="2"/>
  <c r="Q434" i="2" s="1"/>
  <c r="S518" i="2"/>
  <c r="L422" i="2"/>
  <c r="L433" i="2" s="1"/>
  <c r="L434" i="2" s="1"/>
  <c r="U518" i="2"/>
  <c r="G433" i="2"/>
  <c r="G434" i="2" s="1"/>
  <c r="O518" i="2"/>
  <c r="AD518" i="2"/>
  <c r="T518" i="2"/>
  <c r="R518" i="2"/>
  <c r="AB518" i="2"/>
  <c r="X518" i="2"/>
  <c r="H8" i="2"/>
  <c r="I7" i="2"/>
  <c r="AF433" i="2"/>
  <c r="AF434" i="2" s="1"/>
  <c r="AA433" i="2"/>
  <c r="AA434" i="2" s="1"/>
  <c r="P518" i="2"/>
  <c r="AH87" i="2" l="1"/>
  <c r="AO28" i="2"/>
  <c r="AM119" i="2"/>
  <c r="AP656" i="2"/>
  <c r="AF512" i="2"/>
  <c r="AF527" i="2" s="1"/>
  <c r="AH88" i="2"/>
  <c r="AG183" i="2"/>
  <c r="AG235" i="2"/>
  <c r="AG266" i="2"/>
  <c r="AN230" i="2"/>
  <c r="AN221" i="2"/>
  <c r="AN14" i="2"/>
  <c r="AM234" i="2"/>
  <c r="AM221" i="2"/>
  <c r="AM14" i="2"/>
  <c r="AH194" i="2"/>
  <c r="AH185" i="2"/>
  <c r="AG222" i="2"/>
  <c r="AG690" i="2" s="1"/>
  <c r="AV99" i="2"/>
  <c r="AW91" i="2"/>
  <c r="AW99" i="2" s="1"/>
  <c r="AG88" i="2"/>
  <c r="AG87" i="2"/>
  <c r="AL184" i="2"/>
  <c r="AL85" i="2"/>
  <c r="AQ85" i="2" s="1"/>
  <c r="AQ86" i="2" s="1"/>
  <c r="AL87" i="2"/>
  <c r="AL33" i="2"/>
  <c r="AL119" i="2"/>
  <c r="AB161" i="2"/>
  <c r="AB153" i="2"/>
  <c r="AK119" i="2"/>
  <c r="AK14" i="2"/>
  <c r="AD234" i="2"/>
  <c r="AD182" i="2" s="1"/>
  <c r="AI14" i="2"/>
  <c r="AI86" i="2" s="1"/>
  <c r="AF142" i="2"/>
  <c r="AF167" i="2" s="1"/>
  <c r="AF168" i="2" s="1"/>
  <c r="AF170" i="2" s="1"/>
  <c r="AK236" i="2"/>
  <c r="AK223" i="2"/>
  <c r="M142" i="2"/>
  <c r="AJ243" i="2"/>
  <c r="AJ230" i="2"/>
  <c r="AQ179" i="2"/>
  <c r="AJ236" i="2"/>
  <c r="AJ223" i="2"/>
  <c r="AF381" i="2"/>
  <c r="AF378" i="2"/>
  <c r="AT279" i="2"/>
  <c r="AU279" i="2" s="1"/>
  <c r="AS280" i="2"/>
  <c r="AS276" i="2"/>
  <c r="AS345" i="2" s="1"/>
  <c r="AU92" i="2"/>
  <c r="AU99" i="2"/>
  <c r="AF361" i="2"/>
  <c r="AF385" i="2"/>
  <c r="AA378" i="2"/>
  <c r="AA385" i="2"/>
  <c r="AA381" i="2"/>
  <c r="AA512" i="2"/>
  <c r="AA527" i="2" s="1"/>
  <c r="AA360" i="2"/>
  <c r="AA361" i="2"/>
  <c r="AE524" i="2"/>
  <c r="AE525" i="2" s="1"/>
  <c r="AH524" i="2"/>
  <c r="AH525" i="2" s="1"/>
  <c r="S105" i="2"/>
  <c r="S660" i="2"/>
  <c r="S37" i="2" s="1"/>
  <c r="R524" i="2"/>
  <c r="R525" i="2" s="1"/>
  <c r="M524" i="2"/>
  <c r="M525" i="2" s="1"/>
  <c r="S524" i="2"/>
  <c r="S525" i="2" s="1"/>
  <c r="P524" i="2"/>
  <c r="P525" i="2" s="1"/>
  <c r="T524" i="2"/>
  <c r="T525" i="2" s="1"/>
  <c r="W524" i="2"/>
  <c r="W525" i="2" s="1"/>
  <c r="AD524" i="2"/>
  <c r="AD525" i="2" s="1"/>
  <c r="Y524" i="2"/>
  <c r="Y525" i="2" s="1"/>
  <c r="AC524" i="2"/>
  <c r="AC525" i="2" s="1"/>
  <c r="AB524" i="2"/>
  <c r="AB525" i="2" s="1"/>
  <c r="N524" i="2"/>
  <c r="N525" i="2" s="1"/>
  <c r="K524" i="2"/>
  <c r="K525" i="2" s="1"/>
  <c r="U524" i="2"/>
  <c r="U525" i="2" s="1"/>
  <c r="Z524" i="2"/>
  <c r="Z525" i="2" s="1"/>
  <c r="O524" i="2"/>
  <c r="O525" i="2" s="1"/>
  <c r="X524" i="2"/>
  <c r="X525" i="2" s="1"/>
  <c r="V119" i="2"/>
  <c r="V33" i="2"/>
  <c r="N119" i="2"/>
  <c r="N33" i="2"/>
  <c r="U657" i="2"/>
  <c r="U660" i="2" s="1"/>
  <c r="U37" i="2" s="1"/>
  <c r="U32" i="2"/>
  <c r="M119" i="2"/>
  <c r="M33" i="2"/>
  <c r="AB239" i="2"/>
  <c r="AA119" i="2"/>
  <c r="AA33" i="2"/>
  <c r="M112" i="2"/>
  <c r="M32" i="2"/>
  <c r="P243" i="2"/>
  <c r="N112" i="2"/>
  <c r="N32" i="2"/>
  <c r="AA243" i="2"/>
  <c r="J243" i="2"/>
  <c r="V659" i="2"/>
  <c r="V36" i="2" s="1"/>
  <c r="U36" i="2"/>
  <c r="T105" i="2"/>
  <c r="T34" i="2"/>
  <c r="AD664" i="2"/>
  <c r="AD651" i="2"/>
  <c r="AD20" i="2" s="1"/>
  <c r="AD690" i="2"/>
  <c r="AH552" i="2"/>
  <c r="AH553" i="2"/>
  <c r="AE553" i="2"/>
  <c r="AF550" i="2"/>
  <c r="AE552" i="2"/>
  <c r="AE243" i="2"/>
  <c r="AE208" i="2"/>
  <c r="AE185" i="2" s="1"/>
  <c r="AG552" i="2"/>
  <c r="AG553" i="2"/>
  <c r="AD221" i="2"/>
  <c r="AD676" i="2" s="1"/>
  <c r="AD189" i="2"/>
  <c r="AI243" i="2"/>
  <c r="AI230" i="2"/>
  <c r="AG173" i="2"/>
  <c r="AG178" i="2" s="1"/>
  <c r="AF150" i="2"/>
  <c r="AF151" i="2" s="1"/>
  <c r="AF153" i="2" s="1"/>
  <c r="Q382" i="2"/>
  <c r="V382" i="2"/>
  <c r="AH517" i="2"/>
  <c r="AH521" i="2"/>
  <c r="AE156" i="2"/>
  <c r="AE161" i="2" s="1"/>
  <c r="AF157" i="2"/>
  <c r="AF162" i="2" s="1"/>
  <c r="AH544" i="2"/>
  <c r="AH519" i="2"/>
  <c r="N474" i="2"/>
  <c r="M474" i="2"/>
  <c r="J518" i="2"/>
  <c r="J524" i="2" s="1"/>
  <c r="J525" i="2" s="1"/>
  <c r="J474" i="2"/>
  <c r="I518" i="2"/>
  <c r="I524" i="2" s="1"/>
  <c r="I525" i="2" s="1"/>
  <c r="I474" i="2"/>
  <c r="AD241" i="2"/>
  <c r="AD436" i="2"/>
  <c r="Z241" i="2"/>
  <c r="Z436" i="2"/>
  <c r="AE179" i="2"/>
  <c r="AH266" i="2"/>
  <c r="AM116" i="2"/>
  <c r="AM33" i="2"/>
  <c r="AM117" i="2"/>
  <c r="AG44" i="2"/>
  <c r="AP332" i="2"/>
  <c r="AQ332" i="2" s="1"/>
  <c r="AO333" i="2"/>
  <c r="AH44" i="2"/>
  <c r="AG161" i="2"/>
  <c r="AG153" i="2"/>
  <c r="AG208" i="2"/>
  <c r="W153" i="2"/>
  <c r="AC182" i="2"/>
  <c r="AH209" i="2"/>
  <c r="AH198" i="2"/>
  <c r="AD168" i="2"/>
  <c r="AD47" i="2" s="1"/>
  <c r="Y47" i="2"/>
  <c r="Y170" i="2"/>
  <c r="AG212" i="2"/>
  <c r="AG170" i="2"/>
  <c r="AC47" i="2"/>
  <c r="AC212" i="2" s="1"/>
  <c r="AC170" i="2"/>
  <c r="AA167" i="2"/>
  <c r="AA168" i="2" s="1"/>
  <c r="Z196" i="2"/>
  <c r="Z194" i="2"/>
  <c r="Z198" i="2"/>
  <c r="AB47" i="2"/>
  <c r="AB212" i="2" s="1"/>
  <c r="AB194" i="2" s="1"/>
  <c r="AB170" i="2"/>
  <c r="W47" i="2"/>
  <c r="W212" i="2" s="1"/>
  <c r="W196" i="2" s="1"/>
  <c r="W170" i="2"/>
  <c r="X47" i="2"/>
  <c r="X212" i="2" s="1"/>
  <c r="X170" i="2"/>
  <c r="AE48" i="2"/>
  <c r="AE212" i="2"/>
  <c r="Z173" i="2"/>
  <c r="Z178" i="2" s="1"/>
  <c r="Z179" i="2"/>
  <c r="AA174" i="2"/>
  <c r="AA179" i="2" s="1"/>
  <c r="AA162" i="2"/>
  <c r="AA156" i="2"/>
  <c r="AA161" i="2" s="1"/>
  <c r="AE665" i="2"/>
  <c r="AH659" i="2"/>
  <c r="AH36" i="2" s="1"/>
  <c r="I13" i="2"/>
  <c r="I221" i="2" s="1"/>
  <c r="AE691" i="2"/>
  <c r="AE678" i="2"/>
  <c r="AF678" i="2" s="1"/>
  <c r="AH698" i="2"/>
  <c r="AG685" i="2"/>
  <c r="AG672" i="2"/>
  <c r="AH685" i="2"/>
  <c r="AG659" i="2"/>
  <c r="AG36" i="2" s="1"/>
  <c r="AH672" i="2"/>
  <c r="W43" i="2"/>
  <c r="X208" i="2"/>
  <c r="AC44" i="2"/>
  <c r="Z208" i="2"/>
  <c r="AE44" i="2"/>
  <c r="AA43" i="2"/>
  <c r="AA208" i="2" s="1"/>
  <c r="AA185" i="2" s="1"/>
  <c r="Y208" i="2"/>
  <c r="AD44" i="2"/>
  <c r="C244" i="2"/>
  <c r="C241" i="2"/>
  <c r="C242" i="2"/>
  <c r="C240" i="2"/>
  <c r="C239" i="2"/>
  <c r="AF221" i="2"/>
  <c r="AF234" i="2"/>
  <c r="H224" i="2"/>
  <c r="H236" i="2"/>
  <c r="H237" i="2"/>
  <c r="H235" i="2"/>
  <c r="AG221" i="2"/>
  <c r="AG650" i="2" s="1"/>
  <c r="AG234" i="2"/>
  <c r="P241" i="2"/>
  <c r="P244" i="2"/>
  <c r="P240" i="2"/>
  <c r="P242" i="2"/>
  <c r="P239" i="2"/>
  <c r="AB185" i="2"/>
  <c r="D241" i="2"/>
  <c r="D244" i="2"/>
  <c r="D240" i="2"/>
  <c r="D242" i="2"/>
  <c r="D239" i="2"/>
  <c r="S221" i="2"/>
  <c r="S234" i="2"/>
  <c r="AB182" i="2"/>
  <c r="AH222" i="2"/>
  <c r="AH183" i="2"/>
  <c r="AH235" i="2"/>
  <c r="AE222" i="2"/>
  <c r="AE235" i="2"/>
  <c r="N221" i="2"/>
  <c r="N234" i="2"/>
  <c r="M221" i="2"/>
  <c r="M234" i="2"/>
  <c r="R222" i="2"/>
  <c r="R235" i="2"/>
  <c r="I224" i="2"/>
  <c r="I236" i="2"/>
  <c r="I237" i="2"/>
  <c r="I235" i="2"/>
  <c r="J244" i="2"/>
  <c r="J241" i="2"/>
  <c r="J240" i="2"/>
  <c r="J242" i="2"/>
  <c r="J239" i="2"/>
  <c r="AC226" i="2"/>
  <c r="AC239" i="2"/>
  <c r="T221" i="2"/>
  <c r="T234" i="2"/>
  <c r="Y226" i="2"/>
  <c r="Y239" i="2"/>
  <c r="O224" i="2"/>
  <c r="O237" i="2"/>
  <c r="O236" i="2"/>
  <c r="O235" i="2"/>
  <c r="C243" i="2"/>
  <c r="D231" i="2"/>
  <c r="AA230" i="2"/>
  <c r="C231" i="2"/>
  <c r="Q230" i="2"/>
  <c r="J231" i="2"/>
  <c r="AD228" i="2"/>
  <c r="E230" i="2"/>
  <c r="P231" i="2"/>
  <c r="AE230" i="2"/>
  <c r="X109" i="2"/>
  <c r="X668" i="2"/>
  <c r="X670" i="2" s="1"/>
  <c r="X673" i="2" s="1"/>
  <c r="X100" i="2"/>
  <c r="W696" i="2"/>
  <c r="W699" i="2" s="1"/>
  <c r="Q643" i="2"/>
  <c r="X694" i="2"/>
  <c r="X696" i="2" s="1"/>
  <c r="X699" i="2" s="1"/>
  <c r="X681" i="2"/>
  <c r="X655" i="2"/>
  <c r="F28" i="2"/>
  <c r="K230" i="2"/>
  <c r="Z24" i="2"/>
  <c r="Z228" i="2"/>
  <c r="AG24" i="2"/>
  <c r="AL24" i="2" s="1"/>
  <c r="AB226" i="2"/>
  <c r="I682" i="2"/>
  <c r="I669" i="2"/>
  <c r="I120" i="2" s="1"/>
  <c r="I656" i="2"/>
  <c r="W109" i="2"/>
  <c r="U673" i="2"/>
  <c r="U106" i="2"/>
  <c r="R660" i="2"/>
  <c r="R37" i="2" s="1"/>
  <c r="R105" i="2"/>
  <c r="AB95" i="2"/>
  <c r="AB96" i="2" s="1"/>
  <c r="R673" i="2"/>
  <c r="R106" i="2"/>
  <c r="U112" i="2"/>
  <c r="U113" i="2"/>
  <c r="AB108" i="2"/>
  <c r="AB109" i="2" s="1"/>
  <c r="Z265" i="2"/>
  <c r="AA265" i="2" s="1"/>
  <c r="L28" i="2"/>
  <c r="W122" i="2"/>
  <c r="X110" i="2"/>
  <c r="W110" i="2"/>
  <c r="Z101" i="2"/>
  <c r="Z102" i="2" s="1"/>
  <c r="AD265" i="2"/>
  <c r="AD267" i="2" s="1"/>
  <c r="AD273" i="2" s="1"/>
  <c r="O658" i="2"/>
  <c r="O35" i="2" s="1"/>
  <c r="O671" i="2"/>
  <c r="O684" i="2"/>
  <c r="O697" i="2"/>
  <c r="W650" i="2"/>
  <c r="W663" i="2"/>
  <c r="W676" i="2"/>
  <c r="I672" i="2"/>
  <c r="I659" i="2"/>
  <c r="I36" i="2" s="1"/>
  <c r="I685" i="2"/>
  <c r="I698" i="2"/>
  <c r="N683" i="2"/>
  <c r="AE266" i="2"/>
  <c r="T664" i="2"/>
  <c r="T651" i="2"/>
  <c r="T677" i="2"/>
  <c r="T690" i="2"/>
  <c r="S651" i="2"/>
  <c r="S664" i="2"/>
  <c r="S677" i="2"/>
  <c r="M664" i="2"/>
  <c r="M651" i="2"/>
  <c r="M677" i="2"/>
  <c r="O656" i="2"/>
  <c r="O669" i="2"/>
  <c r="O120" i="2" s="1"/>
  <c r="O682" i="2"/>
  <c r="O695" i="2"/>
  <c r="Z672" i="2"/>
  <c r="Z659" i="2"/>
  <c r="Z685" i="2"/>
  <c r="Z698" i="2"/>
  <c r="U683" i="2"/>
  <c r="AC663" i="2"/>
  <c r="AC650" i="2"/>
  <c r="AC676" i="2"/>
  <c r="AC689" i="2"/>
  <c r="S686" i="2"/>
  <c r="N670" i="2"/>
  <c r="H672" i="2"/>
  <c r="H659" i="2"/>
  <c r="H36" i="2" s="1"/>
  <c r="H685" i="2"/>
  <c r="H698" i="2"/>
  <c r="H655" i="2"/>
  <c r="H668" i="2"/>
  <c r="H113" i="2" s="1"/>
  <c r="H681" i="2"/>
  <c r="H694" i="2"/>
  <c r="O659" i="2"/>
  <c r="O36" i="2" s="1"/>
  <c r="O672" i="2"/>
  <c r="O685" i="2"/>
  <c r="O698" i="2"/>
  <c r="Q29" i="2"/>
  <c r="R686" i="2"/>
  <c r="N657" i="2"/>
  <c r="N34" i="2" s="1"/>
  <c r="W20" i="2"/>
  <c r="H669" i="2"/>
  <c r="H120" i="2" s="1"/>
  <c r="H656" i="2"/>
  <c r="H682" i="2"/>
  <c r="H695" i="2"/>
  <c r="O13" i="2"/>
  <c r="M683" i="2"/>
  <c r="K29" i="2"/>
  <c r="I651" i="2"/>
  <c r="I664" i="2"/>
  <c r="I677" i="2"/>
  <c r="I690" i="2"/>
  <c r="M696" i="2"/>
  <c r="M699" i="2" s="1"/>
  <c r="W655" i="2"/>
  <c r="W668" i="2"/>
  <c r="W113" i="2" s="1"/>
  <c r="W681" i="2"/>
  <c r="S690" i="2"/>
  <c r="M657" i="2"/>
  <c r="M34" i="2" s="1"/>
  <c r="AB20" i="2"/>
  <c r="V655" i="2"/>
  <c r="V32" i="2" s="1"/>
  <c r="I671" i="2"/>
  <c r="I658" i="2"/>
  <c r="I35" i="2" s="1"/>
  <c r="I684" i="2"/>
  <c r="I697" i="2"/>
  <c r="M690" i="2"/>
  <c r="AF28" i="2"/>
  <c r="V683" i="2"/>
  <c r="I668" i="2"/>
  <c r="I655" i="2"/>
  <c r="I32" i="2" s="1"/>
  <c r="I681" i="2"/>
  <c r="I694" i="2"/>
  <c r="I696" i="2" s="1"/>
  <c r="M670" i="2"/>
  <c r="X663" i="2"/>
  <c r="X650" i="2"/>
  <c r="X676" i="2"/>
  <c r="X689" i="2"/>
  <c r="Y650" i="2"/>
  <c r="Y663" i="2"/>
  <c r="Y676" i="2"/>
  <c r="Y689" i="2"/>
  <c r="H658" i="2"/>
  <c r="H35" i="2" s="1"/>
  <c r="H671" i="2"/>
  <c r="H684" i="2"/>
  <c r="H697" i="2"/>
  <c r="V685" i="2"/>
  <c r="AB663" i="2"/>
  <c r="AB650" i="2"/>
  <c r="AB676" i="2"/>
  <c r="AB689" i="2"/>
  <c r="N664" i="2"/>
  <c r="N651" i="2"/>
  <c r="N677" i="2"/>
  <c r="H145" i="2"/>
  <c r="H141" i="2" s="1"/>
  <c r="AD659" i="2"/>
  <c r="AD36" i="2" s="1"/>
  <c r="AD672" i="2"/>
  <c r="AD685" i="2"/>
  <c r="AD698" i="2"/>
  <c r="O655" i="2"/>
  <c r="O668" i="2"/>
  <c r="O681" i="2"/>
  <c r="O694" i="2"/>
  <c r="N696" i="2"/>
  <c r="N699" i="2" s="1"/>
  <c r="S696" i="2"/>
  <c r="S699" i="2" s="1"/>
  <c r="AA639" i="2"/>
  <c r="AA644" i="2" s="1"/>
  <c r="AA643" i="2"/>
  <c r="V643" i="2"/>
  <c r="V639" i="2"/>
  <c r="V644" i="2" s="1"/>
  <c r="AE521" i="2"/>
  <c r="AE517" i="2"/>
  <c r="T521" i="2"/>
  <c r="T517" i="2"/>
  <c r="S521" i="2"/>
  <c r="S517" i="2"/>
  <c r="K521" i="2"/>
  <c r="K517" i="2"/>
  <c r="AD521" i="2"/>
  <c r="AD517" i="2"/>
  <c r="X521" i="2"/>
  <c r="X522" i="2" s="1"/>
  <c r="X517" i="2"/>
  <c r="N521" i="2"/>
  <c r="N517" i="2"/>
  <c r="R521" i="2"/>
  <c r="R517" i="2"/>
  <c r="Y521" i="2"/>
  <c r="Y522" i="2" s="1"/>
  <c r="Y517" i="2"/>
  <c r="W521" i="2"/>
  <c r="W517" i="2"/>
  <c r="P521" i="2"/>
  <c r="P517" i="2"/>
  <c r="M521" i="2"/>
  <c r="M517" i="2"/>
  <c r="O521" i="2"/>
  <c r="O517" i="2"/>
  <c r="AB521" i="2"/>
  <c r="AB517" i="2"/>
  <c r="AC521" i="2"/>
  <c r="AC517" i="2"/>
  <c r="U521" i="2"/>
  <c r="U522" i="2" s="1"/>
  <c r="U517" i="2"/>
  <c r="H521" i="2"/>
  <c r="H517" i="2"/>
  <c r="Z521" i="2"/>
  <c r="Z517" i="2"/>
  <c r="Y544" i="2"/>
  <c r="Y519" i="2"/>
  <c r="U519" i="2"/>
  <c r="U544" i="2"/>
  <c r="AC544" i="2"/>
  <c r="AC519" i="2"/>
  <c r="T519" i="2"/>
  <c r="T544" i="2"/>
  <c r="H519" i="2"/>
  <c r="H544" i="2"/>
  <c r="W544" i="2"/>
  <c r="W519" i="2"/>
  <c r="AD544" i="2"/>
  <c r="AD519" i="2"/>
  <c r="S519" i="2"/>
  <c r="S544" i="2"/>
  <c r="Z519" i="2"/>
  <c r="Z544" i="2"/>
  <c r="X544" i="2"/>
  <c r="X519" i="2"/>
  <c r="AE544" i="2"/>
  <c r="AE519" i="2"/>
  <c r="M519" i="2"/>
  <c r="M544" i="2"/>
  <c r="N544" i="2"/>
  <c r="N519" i="2"/>
  <c r="R544" i="2"/>
  <c r="R519" i="2"/>
  <c r="P519" i="2"/>
  <c r="P544" i="2"/>
  <c r="AB519" i="2"/>
  <c r="AB544" i="2"/>
  <c r="O544" i="2"/>
  <c r="O519" i="2"/>
  <c r="K519" i="2"/>
  <c r="K544" i="2"/>
  <c r="P16" i="2"/>
  <c r="H13" i="2"/>
  <c r="AB102" i="2"/>
  <c r="R266" i="2"/>
  <c r="X97" i="2"/>
  <c r="W97" i="2"/>
  <c r="W96" i="2"/>
  <c r="AB267" i="2"/>
  <c r="AB273" i="2" s="1"/>
  <c r="AE26" i="2"/>
  <c r="AA26" i="2"/>
  <c r="C16" i="2"/>
  <c r="AC108" i="2"/>
  <c r="AH24" i="2"/>
  <c r="AM24" i="2" s="1"/>
  <c r="AC95" i="2"/>
  <c r="AC102" i="2"/>
  <c r="J16" i="2"/>
  <c r="E29" i="2"/>
  <c r="E243" i="2" s="1"/>
  <c r="D16" i="2"/>
  <c r="AE13" i="2"/>
  <c r="AE183" i="2"/>
  <c r="AC103" i="2"/>
  <c r="AD24" i="2"/>
  <c r="AI24" i="2" s="1"/>
  <c r="AN24" i="2" s="1"/>
  <c r="AD101" i="2"/>
  <c r="O145" i="2"/>
  <c r="O141" i="2" s="1"/>
  <c r="O142" i="2" s="1"/>
  <c r="Y108" i="2"/>
  <c r="Y95" i="2"/>
  <c r="Y103" i="2"/>
  <c r="Y102" i="2"/>
  <c r="Z88" i="2"/>
  <c r="AB88" i="2"/>
  <c r="AE87" i="2"/>
  <c r="V14" i="2"/>
  <c r="V85" i="2"/>
  <c r="U85" i="2" s="1"/>
  <c r="U86" i="2" s="1"/>
  <c r="R13" i="2"/>
  <c r="Z14" i="2"/>
  <c r="AF518" i="2"/>
  <c r="Q518" i="2"/>
  <c r="V518" i="2"/>
  <c r="L518" i="2"/>
  <c r="AA518" i="2"/>
  <c r="J7" i="2"/>
  <c r="I8" i="2"/>
  <c r="P522" i="2" l="1"/>
  <c r="AC522" i="2"/>
  <c r="AB522" i="2"/>
  <c r="W522" i="2"/>
  <c r="AN650" i="2"/>
  <c r="AN663" i="2"/>
  <c r="AN659" i="2"/>
  <c r="AN672" i="2"/>
  <c r="AO230" i="2"/>
  <c r="AO243" i="2"/>
  <c r="M522" i="2"/>
  <c r="AH522" i="2"/>
  <c r="R522" i="2"/>
  <c r="AD522" i="2"/>
  <c r="S522" i="2"/>
  <c r="Z522" i="2"/>
  <c r="T522" i="2"/>
  <c r="AE522" i="2"/>
  <c r="AG522" i="2"/>
  <c r="AN26" i="2"/>
  <c r="AN226" i="2"/>
  <c r="AN183" i="2"/>
  <c r="AN222" i="2"/>
  <c r="AN86" i="2"/>
  <c r="AG651" i="2"/>
  <c r="AG20" i="2" s="1"/>
  <c r="AG664" i="2"/>
  <c r="AG677" i="2"/>
  <c r="AG189" i="2" s="1"/>
  <c r="AM183" i="2"/>
  <c r="AM235" i="2"/>
  <c r="AM222" i="2"/>
  <c r="AM226" i="2"/>
  <c r="AM239" i="2"/>
  <c r="AM26" i="2"/>
  <c r="AQ87" i="2"/>
  <c r="AQ14" i="2"/>
  <c r="AQ266" i="2" s="1"/>
  <c r="AG185" i="2"/>
  <c r="AL209" i="2"/>
  <c r="AG194" i="2"/>
  <c r="AL202" i="2" s="1"/>
  <c r="AL213" i="2"/>
  <c r="AF47" i="2"/>
  <c r="AF212" i="2" s="1"/>
  <c r="AF198" i="2" s="1"/>
  <c r="AJ13" i="2"/>
  <c r="AJ14" i="2" s="1"/>
  <c r="AI88" i="2"/>
  <c r="AI85" i="2"/>
  <c r="AI87" i="2"/>
  <c r="AJ659" i="2"/>
  <c r="AJ36" i="2" s="1"/>
  <c r="AJ672" i="2"/>
  <c r="AJ685" i="2"/>
  <c r="AJ652" i="2"/>
  <c r="AK652" i="2" s="1"/>
  <c r="AJ665" i="2"/>
  <c r="AJ678" i="2"/>
  <c r="H142" i="2"/>
  <c r="AU276" i="2"/>
  <c r="AU345" i="2" s="1"/>
  <c r="AV279" i="2"/>
  <c r="AR332" i="2"/>
  <c r="AQ333" i="2"/>
  <c r="AT280" i="2"/>
  <c r="AT276" i="2"/>
  <c r="AT345" i="2" s="1"/>
  <c r="AA382" i="2"/>
  <c r="AF382" i="2"/>
  <c r="AF524" i="2"/>
  <c r="AF525" i="2" s="1"/>
  <c r="L524" i="2"/>
  <c r="L525" i="2" s="1"/>
  <c r="AA524" i="2"/>
  <c r="AA525" i="2" s="1"/>
  <c r="V524" i="2"/>
  <c r="V525" i="2" s="1"/>
  <c r="Q524" i="2"/>
  <c r="Q525" i="2" s="1"/>
  <c r="H119" i="2"/>
  <c r="H33" i="2"/>
  <c r="O119" i="2"/>
  <c r="O33" i="2"/>
  <c r="AG108" i="2"/>
  <c r="AF243" i="2"/>
  <c r="AI26" i="2"/>
  <c r="O112" i="2"/>
  <c r="O32" i="2"/>
  <c r="AH108" i="2"/>
  <c r="AH109" i="2" s="1"/>
  <c r="K243" i="2"/>
  <c r="AA659" i="2"/>
  <c r="AA36" i="2" s="1"/>
  <c r="Z36" i="2"/>
  <c r="U105" i="2"/>
  <c r="U34" i="2"/>
  <c r="I119" i="2"/>
  <c r="I33" i="2"/>
  <c r="W112" i="2"/>
  <c r="W32" i="2"/>
  <c r="Q243" i="2"/>
  <c r="H112" i="2"/>
  <c r="H32" i="2"/>
  <c r="X657" i="2"/>
  <c r="X105" i="2" s="1"/>
  <c r="X32" i="2"/>
  <c r="AD689" i="2"/>
  <c r="AD692" i="2" s="1"/>
  <c r="AD663" i="2"/>
  <c r="AD666" i="2" s="1"/>
  <c r="AD650" i="2"/>
  <c r="AD19" i="2" s="1"/>
  <c r="AF266" i="2"/>
  <c r="AF272" i="2" s="1"/>
  <c r="AF552" i="2"/>
  <c r="AF553" i="2"/>
  <c r="AI659" i="2"/>
  <c r="AI36" i="2" s="1"/>
  <c r="AI672" i="2"/>
  <c r="AI698" i="2"/>
  <c r="AD212" i="2"/>
  <c r="AI213" i="2" s="1"/>
  <c r="AI48" i="2"/>
  <c r="I521" i="2"/>
  <c r="N522" i="2" s="1"/>
  <c r="J517" i="2"/>
  <c r="AF156" i="2"/>
  <c r="AF161" i="2" s="1"/>
  <c r="J521" i="2"/>
  <c r="O522" i="2" s="1"/>
  <c r="AF174" i="2"/>
  <c r="AF173" i="2" s="1"/>
  <c r="AF178" i="2" s="1"/>
  <c r="J519" i="2"/>
  <c r="J544" i="2"/>
  <c r="I544" i="2"/>
  <c r="I517" i="2"/>
  <c r="I519" i="2"/>
  <c r="AA241" i="2"/>
  <c r="AA436" i="2"/>
  <c r="AE241" i="2"/>
  <c r="AE436" i="2"/>
  <c r="AV452" i="2"/>
  <c r="AW452" i="2" s="1"/>
  <c r="AG48" i="2"/>
  <c r="AC193" i="2"/>
  <c r="AG182" i="2"/>
  <c r="AP334" i="2"/>
  <c r="AP333" i="2"/>
  <c r="AH48" i="2"/>
  <c r="AG209" i="2"/>
  <c r="AC48" i="2"/>
  <c r="AB196" i="2"/>
  <c r="AB204" i="2" s="1"/>
  <c r="AG198" i="2"/>
  <c r="AB198" i="2"/>
  <c r="AB193" i="2"/>
  <c r="AB195" i="2" s="1"/>
  <c r="AG213" i="2"/>
  <c r="AD170" i="2"/>
  <c r="AA47" i="2"/>
  <c r="AA170" i="2"/>
  <c r="AC198" i="2"/>
  <c r="AC194" i="2"/>
  <c r="AH202" i="2" s="1"/>
  <c r="AC196" i="2"/>
  <c r="AH213" i="2"/>
  <c r="Y212" i="2"/>
  <c r="Y193" i="2" s="1"/>
  <c r="AD48" i="2"/>
  <c r="W198" i="2"/>
  <c r="AB213" i="2"/>
  <c r="W193" i="2"/>
  <c r="W194" i="2"/>
  <c r="AB202" i="2" s="1"/>
  <c r="AB48" i="2"/>
  <c r="AE194" i="2"/>
  <c r="AE202" i="2" s="1"/>
  <c r="AE213" i="2"/>
  <c r="AE198" i="2"/>
  <c r="AE196" i="2"/>
  <c r="AE204" i="2" s="1"/>
  <c r="AA173" i="2"/>
  <c r="AA178" i="2" s="1"/>
  <c r="X196" i="2"/>
  <c r="X198" i="2"/>
  <c r="X193" i="2"/>
  <c r="AC213" i="2"/>
  <c r="X194" i="2"/>
  <c r="AH690" i="2"/>
  <c r="I234" i="2"/>
  <c r="AG689" i="2"/>
  <c r="AG692" i="2" s="1"/>
  <c r="AH651" i="2"/>
  <c r="AH20" i="2" s="1"/>
  <c r="AH664" i="2"/>
  <c r="AH677" i="2"/>
  <c r="AH189" i="2" s="1"/>
  <c r="Z185" i="2"/>
  <c r="AE209" i="2"/>
  <c r="Y185" i="2"/>
  <c r="AD209" i="2"/>
  <c r="X185" i="2"/>
  <c r="AC209" i="2"/>
  <c r="AF43" i="2"/>
  <c r="Y182" i="2"/>
  <c r="AD188" i="2" s="1"/>
  <c r="W208" i="2"/>
  <c r="AB44" i="2"/>
  <c r="X182" i="2"/>
  <c r="AC188" i="2" s="1"/>
  <c r="AG676" i="2"/>
  <c r="AG663" i="2"/>
  <c r="AB184" i="2"/>
  <c r="X113" i="2"/>
  <c r="R221" i="2"/>
  <c r="R234" i="2"/>
  <c r="K244" i="2"/>
  <c r="K241" i="2"/>
  <c r="K242" i="2"/>
  <c r="K240" i="2"/>
  <c r="K239" i="2"/>
  <c r="Z226" i="2"/>
  <c r="Z668" i="2" s="1"/>
  <c r="Z670" i="2" s="1"/>
  <c r="Z673" i="2" s="1"/>
  <c r="Z239" i="2"/>
  <c r="Z193" i="2" s="1"/>
  <c r="C237" i="2"/>
  <c r="C236" i="2"/>
  <c r="C235" i="2"/>
  <c r="O221" i="2"/>
  <c r="O234" i="2"/>
  <c r="H221" i="2"/>
  <c r="H234" i="2"/>
  <c r="Z222" i="2"/>
  <c r="Z235" i="2"/>
  <c r="AE221" i="2"/>
  <c r="AE234" i="2"/>
  <c r="AE182" i="2" s="1"/>
  <c r="AH226" i="2"/>
  <c r="AH239" i="2"/>
  <c r="AH193" i="2" s="1"/>
  <c r="D224" i="2"/>
  <c r="D237" i="2"/>
  <c r="D236" i="2"/>
  <c r="D235" i="2"/>
  <c r="V222" i="2"/>
  <c r="V235" i="2"/>
  <c r="E241" i="2"/>
  <c r="E244" i="2"/>
  <c r="E242" i="2"/>
  <c r="E240" i="2"/>
  <c r="E239" i="2"/>
  <c r="AH221" i="2"/>
  <c r="AH650" i="2" s="1"/>
  <c r="AH234" i="2"/>
  <c r="AH182" i="2" s="1"/>
  <c r="AD226" i="2"/>
  <c r="AD239" i="2"/>
  <c r="J224" i="2"/>
  <c r="J237" i="2"/>
  <c r="J236" i="2"/>
  <c r="J235" i="2"/>
  <c r="AG226" i="2"/>
  <c r="AG655" i="2" s="1"/>
  <c r="AG239" i="2"/>
  <c r="AG193" i="2" s="1"/>
  <c r="P224" i="2"/>
  <c r="P236" i="2"/>
  <c r="P237" i="2"/>
  <c r="P235" i="2"/>
  <c r="Q240" i="2"/>
  <c r="Q244" i="2"/>
  <c r="Q242" i="2"/>
  <c r="Q241" i="2"/>
  <c r="Q239" i="2"/>
  <c r="F230" i="2"/>
  <c r="AF230" i="2"/>
  <c r="AE228" i="2"/>
  <c r="K231" i="2"/>
  <c r="AA228" i="2"/>
  <c r="E231" i="2"/>
  <c r="X106" i="2"/>
  <c r="X683" i="2"/>
  <c r="X686" i="2" s="1"/>
  <c r="Z108" i="2"/>
  <c r="AB110" i="2" s="1"/>
  <c r="AC97" i="2"/>
  <c r="AG26" i="2"/>
  <c r="AB100" i="2"/>
  <c r="X112" i="2"/>
  <c r="AB103" i="2"/>
  <c r="F29" i="2"/>
  <c r="F243" i="2" s="1"/>
  <c r="G28" i="2"/>
  <c r="AB122" i="2"/>
  <c r="C13" i="2"/>
  <c r="C224" i="2"/>
  <c r="S218" i="2"/>
  <c r="R218" i="2"/>
  <c r="L29" i="2"/>
  <c r="L230" i="2"/>
  <c r="Q16" i="2"/>
  <c r="Q231" i="2"/>
  <c r="AD184" i="2"/>
  <c r="AC184" i="2"/>
  <c r="AA685" i="2"/>
  <c r="O696" i="2"/>
  <c r="O699" i="2" s="1"/>
  <c r="N673" i="2"/>
  <c r="N106" i="2"/>
  <c r="AD102" i="2"/>
  <c r="O670" i="2"/>
  <c r="O106" i="2" s="1"/>
  <c r="O113" i="2"/>
  <c r="I657" i="2"/>
  <c r="I112" i="2"/>
  <c r="I670" i="2"/>
  <c r="I106" i="2" s="1"/>
  <c r="I113" i="2"/>
  <c r="M660" i="2"/>
  <c r="M37" i="2" s="1"/>
  <c r="M105" i="2"/>
  <c r="N660" i="2"/>
  <c r="N37" i="2" s="1"/>
  <c r="N105" i="2"/>
  <c r="Z95" i="2"/>
  <c r="AB97" i="2" s="1"/>
  <c r="V657" i="2"/>
  <c r="V34" i="2" s="1"/>
  <c r="V112" i="2"/>
  <c r="M673" i="2"/>
  <c r="M106" i="2"/>
  <c r="Y110" i="2"/>
  <c r="Z103" i="2"/>
  <c r="I699" i="2"/>
  <c r="J672" i="2"/>
  <c r="J659" i="2"/>
  <c r="J36" i="2" s="1"/>
  <c r="J685" i="2"/>
  <c r="J698" i="2"/>
  <c r="P656" i="2"/>
  <c r="P669" i="2"/>
  <c r="P120" i="2" s="1"/>
  <c r="P682" i="2"/>
  <c r="P695" i="2"/>
  <c r="P668" i="2"/>
  <c r="P655" i="2"/>
  <c r="P681" i="2"/>
  <c r="Q681" i="2" s="1"/>
  <c r="P694" i="2"/>
  <c r="I663" i="2"/>
  <c r="I650" i="2"/>
  <c r="I676" i="2"/>
  <c r="I689" i="2"/>
  <c r="AF26" i="2"/>
  <c r="K16" i="2"/>
  <c r="N686" i="2"/>
  <c r="U686" i="2"/>
  <c r="AE664" i="2"/>
  <c r="AE651" i="2"/>
  <c r="AE677" i="2"/>
  <c r="AE690" i="2"/>
  <c r="O657" i="2"/>
  <c r="O34" i="2" s="1"/>
  <c r="X19" i="2"/>
  <c r="I683" i="2"/>
  <c r="J13" i="2"/>
  <c r="P672" i="2"/>
  <c r="P659" i="2"/>
  <c r="P685" i="2"/>
  <c r="P698" i="2"/>
  <c r="J668" i="2"/>
  <c r="J113" i="2" s="1"/>
  <c r="J655" i="2"/>
  <c r="J681" i="2"/>
  <c r="J694" i="2"/>
  <c r="M650" i="2"/>
  <c r="M663" i="2"/>
  <c r="M676" i="2"/>
  <c r="M689" i="2"/>
  <c r="H670" i="2"/>
  <c r="W19" i="2"/>
  <c r="O683" i="2"/>
  <c r="Z266" i="2"/>
  <c r="AA266" i="2" s="1"/>
  <c r="O664" i="2"/>
  <c r="O651" i="2"/>
  <c r="O677" i="2"/>
  <c r="O690" i="2"/>
  <c r="H651" i="2"/>
  <c r="H664" i="2"/>
  <c r="H677" i="2"/>
  <c r="H690" i="2"/>
  <c r="J658" i="2"/>
  <c r="J35" i="2" s="1"/>
  <c r="J671" i="2"/>
  <c r="J684" i="2"/>
  <c r="J697" i="2"/>
  <c r="P671" i="2"/>
  <c r="P658" i="2"/>
  <c r="P684" i="2"/>
  <c r="P697" i="2"/>
  <c r="S663" i="2"/>
  <c r="S650" i="2"/>
  <c r="S676" i="2"/>
  <c r="S689" i="2"/>
  <c r="H657" i="2"/>
  <c r="H34" i="2" s="1"/>
  <c r="AC19" i="2"/>
  <c r="J669" i="2"/>
  <c r="J120" i="2" s="1"/>
  <c r="J656" i="2"/>
  <c r="J682" i="2"/>
  <c r="J695" i="2"/>
  <c r="P13" i="2"/>
  <c r="W683" i="2"/>
  <c r="M686" i="2"/>
  <c r="H696" i="2"/>
  <c r="H699" i="2" s="1"/>
  <c r="N650" i="2"/>
  <c r="N663" i="2"/>
  <c r="N676" i="2"/>
  <c r="N689" i="2"/>
  <c r="Y21" i="2"/>
  <c r="Z21" i="2"/>
  <c r="AC21" i="2"/>
  <c r="I21" i="2"/>
  <c r="AE21" i="2"/>
  <c r="X666" i="2"/>
  <c r="H21" i="2"/>
  <c r="AB666" i="2"/>
  <c r="O21" i="2"/>
  <c r="T21" i="2"/>
  <c r="AC666" i="2"/>
  <c r="U21" i="2"/>
  <c r="S21" i="2"/>
  <c r="K21" i="2"/>
  <c r="W653" i="2"/>
  <c r="W22" i="2" s="1"/>
  <c r="X21" i="2"/>
  <c r="AB653" i="2"/>
  <c r="AB22" i="2" s="1"/>
  <c r="P21" i="2"/>
  <c r="N21" i="2"/>
  <c r="AD21" i="2"/>
  <c r="W666" i="2"/>
  <c r="W679" i="2"/>
  <c r="AC679" i="2"/>
  <c r="AC45" i="2" s="1"/>
  <c r="AB679" i="2"/>
  <c r="AB45" i="2" s="1"/>
  <c r="AD679" i="2"/>
  <c r="AD45" i="2" s="1"/>
  <c r="Y679" i="2"/>
  <c r="X692" i="2"/>
  <c r="AB692" i="2"/>
  <c r="AC692" i="2"/>
  <c r="W692" i="2"/>
  <c r="AC668" i="2"/>
  <c r="AC670" i="2" s="1"/>
  <c r="AC655" i="2"/>
  <c r="AC681" i="2"/>
  <c r="AC694" i="2"/>
  <c r="AC696" i="2" s="1"/>
  <c r="AC699" i="2" s="1"/>
  <c r="AB19" i="2"/>
  <c r="Y19" i="2"/>
  <c r="W670" i="2"/>
  <c r="H683" i="2"/>
  <c r="T663" i="2"/>
  <c r="T650" i="2"/>
  <c r="T676" i="2"/>
  <c r="T689" i="2"/>
  <c r="T692" i="2" s="1"/>
  <c r="Y668" i="2"/>
  <c r="Y670" i="2" s="1"/>
  <c r="Y655" i="2"/>
  <c r="Y681" i="2"/>
  <c r="Y694" i="2"/>
  <c r="Y696" i="2" s="1"/>
  <c r="Y699" i="2" s="1"/>
  <c r="AE672" i="2"/>
  <c r="AE659" i="2"/>
  <c r="AE685" i="2"/>
  <c r="AE698" i="2"/>
  <c r="AE24" i="2"/>
  <c r="R664" i="2"/>
  <c r="R651" i="2"/>
  <c r="R677" i="2"/>
  <c r="R690" i="2"/>
  <c r="V686" i="2"/>
  <c r="W657" i="2"/>
  <c r="W34" i="2" s="1"/>
  <c r="AB668" i="2"/>
  <c r="AB655" i="2"/>
  <c r="AB681" i="2"/>
  <c r="AB694" i="2"/>
  <c r="L521" i="2"/>
  <c r="L517" i="2"/>
  <c r="AA521" i="2"/>
  <c r="AA517" i="2"/>
  <c r="V521" i="2"/>
  <c r="V517" i="2"/>
  <c r="Q521" i="2"/>
  <c r="Q517" i="2"/>
  <c r="AF521" i="2"/>
  <c r="AF517" i="2"/>
  <c r="AF519" i="2"/>
  <c r="AF544" i="2"/>
  <c r="Q519" i="2"/>
  <c r="Q544" i="2"/>
  <c r="AA544" i="2"/>
  <c r="AA519" i="2"/>
  <c r="L544" i="2"/>
  <c r="L519" i="2"/>
  <c r="V544" i="2"/>
  <c r="V519" i="2"/>
  <c r="P145" i="2"/>
  <c r="P141" i="2" s="1"/>
  <c r="P142" i="2" s="1"/>
  <c r="AE101" i="2"/>
  <c r="AE265" i="2"/>
  <c r="AA271" i="2"/>
  <c r="R267" i="2"/>
  <c r="R273" i="2" s="1"/>
  <c r="AA24" i="2"/>
  <c r="AA101" i="2"/>
  <c r="J145" i="2"/>
  <c r="J141" i="2" s="1"/>
  <c r="J142" i="2" s="1"/>
  <c r="C145" i="2"/>
  <c r="C141" i="2" s="1"/>
  <c r="E16" i="2"/>
  <c r="AD103" i="2"/>
  <c r="AD95" i="2"/>
  <c r="AH26" i="2"/>
  <c r="AD108" i="2"/>
  <c r="AC109" i="2"/>
  <c r="AC122" i="2"/>
  <c r="Z183" i="2"/>
  <c r="D145" i="2"/>
  <c r="D141" i="2" s="1"/>
  <c r="D142" i="2" s="1"/>
  <c r="D13" i="2"/>
  <c r="AC96" i="2"/>
  <c r="AC100" i="2"/>
  <c r="AC110" i="2"/>
  <c r="V13" i="2"/>
  <c r="Y109" i="2"/>
  <c r="Y122" i="2"/>
  <c r="Y97" i="2"/>
  <c r="Y96" i="2"/>
  <c r="Y100" i="2"/>
  <c r="U14" i="2"/>
  <c r="U235" i="2" s="1"/>
  <c r="U88" i="2"/>
  <c r="W88" i="2"/>
  <c r="Z87" i="2"/>
  <c r="Z13" i="2"/>
  <c r="AA13" i="2"/>
  <c r="K7" i="2"/>
  <c r="J8" i="2"/>
  <c r="AF522" i="2" l="1"/>
  <c r="AN655" i="2"/>
  <c r="AN657" i="2" s="1"/>
  <c r="AN668" i="2"/>
  <c r="AN670" i="2" s="1"/>
  <c r="AN651" i="2"/>
  <c r="AN664" i="2"/>
  <c r="AO672" i="2"/>
  <c r="AO659" i="2"/>
  <c r="AO36" i="2" s="1"/>
  <c r="AN666" i="2"/>
  <c r="AN653" i="2"/>
  <c r="Q522" i="2"/>
  <c r="V522" i="2"/>
  <c r="AA522" i="2"/>
  <c r="AG666" i="2"/>
  <c r="AG653" i="2"/>
  <c r="AG22" i="2" s="1"/>
  <c r="AN436" i="2"/>
  <c r="AS436" i="2" s="1"/>
  <c r="AN27" i="2"/>
  <c r="AM436" i="2"/>
  <c r="AR436" i="2" s="1"/>
  <c r="AM228" i="2"/>
  <c r="AM241" i="2"/>
  <c r="AQ183" i="2"/>
  <c r="AV276" i="2"/>
  <c r="AV345" i="2" s="1"/>
  <c r="AW279" i="2"/>
  <c r="AW276" i="2" s="1"/>
  <c r="AW345" i="2" s="1"/>
  <c r="AG184" i="2"/>
  <c r="AG202" i="2"/>
  <c r="AJ234" i="2"/>
  <c r="AJ221" i="2"/>
  <c r="AJ650" i="2" s="1"/>
  <c r="AJ21" i="2"/>
  <c r="AJ86" i="2"/>
  <c r="AL88" i="2" s="1"/>
  <c r="AJ235" i="2"/>
  <c r="AJ266" i="2"/>
  <c r="AJ222" i="2"/>
  <c r="AJ183" i="2"/>
  <c r="Q141" i="2"/>
  <c r="AL678" i="2"/>
  <c r="AL652" i="2"/>
  <c r="AL21" i="2" s="1"/>
  <c r="AK659" i="2"/>
  <c r="C142" i="2"/>
  <c r="AG679" i="2"/>
  <c r="AG45" i="2" s="1"/>
  <c r="AR333" i="2"/>
  <c r="AS332" i="2"/>
  <c r="AI239" i="2"/>
  <c r="AG112" i="2"/>
  <c r="AI226" i="2"/>
  <c r="AI668" i="2" s="1"/>
  <c r="AI670" i="2" s="1"/>
  <c r="AG32" i="2"/>
  <c r="AH110" i="2"/>
  <c r="AH101" i="2"/>
  <c r="AG101" i="2"/>
  <c r="AI101" i="2"/>
  <c r="AI108" i="2"/>
  <c r="AI110" i="2" s="1"/>
  <c r="I105" i="2"/>
  <c r="I34" i="2"/>
  <c r="AG109" i="2"/>
  <c r="J112" i="2"/>
  <c r="AF659" i="2"/>
  <c r="AF36" i="2" s="1"/>
  <c r="AE36" i="2"/>
  <c r="AC112" i="2"/>
  <c r="AC32" i="2"/>
  <c r="AG436" i="2"/>
  <c r="Y657" i="2"/>
  <c r="Y34" i="2" s="1"/>
  <c r="Y32" i="2"/>
  <c r="AH436" i="2"/>
  <c r="Q659" i="2"/>
  <c r="Q36" i="2" s="1"/>
  <c r="P36" i="2"/>
  <c r="AB657" i="2"/>
  <c r="AB34" i="2" s="1"/>
  <c r="AB32" i="2"/>
  <c r="P112" i="2"/>
  <c r="P32" i="2"/>
  <c r="P119" i="2"/>
  <c r="P33" i="2"/>
  <c r="X660" i="2"/>
  <c r="X37" i="2" s="1"/>
  <c r="X34" i="2"/>
  <c r="Q658" i="2"/>
  <c r="Q35" i="2" s="1"/>
  <c r="P35" i="2"/>
  <c r="J119" i="2"/>
  <c r="J33" i="2"/>
  <c r="AD193" i="2"/>
  <c r="AD194" i="2"/>
  <c r="AF194" i="2" s="1"/>
  <c r="AD198" i="2"/>
  <c r="AD196" i="2"/>
  <c r="AF196" i="2" s="1"/>
  <c r="AI27" i="2"/>
  <c r="AI241" i="2"/>
  <c r="AI436" i="2"/>
  <c r="AI265" i="2"/>
  <c r="AI228" i="2"/>
  <c r="AF179" i="2"/>
  <c r="AF241" i="2"/>
  <c r="AF436" i="2"/>
  <c r="AV406" i="2"/>
  <c r="AW406" i="2" s="1"/>
  <c r="AH241" i="2"/>
  <c r="AH265" i="2"/>
  <c r="AH267" i="2" s="1"/>
  <c r="AH273" i="2" s="1"/>
  <c r="AG241" i="2"/>
  <c r="AG265" i="2"/>
  <c r="AD96" i="2"/>
  <c r="AB197" i="2"/>
  <c r="AC202" i="2"/>
  <c r="W195" i="2"/>
  <c r="W197" i="2" s="1"/>
  <c r="AB201" i="2"/>
  <c r="Y198" i="2"/>
  <c r="Y196" i="2"/>
  <c r="AD213" i="2"/>
  <c r="Y194" i="2"/>
  <c r="AA194" i="2" s="1"/>
  <c r="AA212" i="2"/>
  <c r="AF48" i="2"/>
  <c r="X195" i="2"/>
  <c r="X197" i="2" s="1"/>
  <c r="AC204" i="2"/>
  <c r="AA193" i="2"/>
  <c r="I660" i="2"/>
  <c r="I37" i="2" s="1"/>
  <c r="AH653" i="2"/>
  <c r="AH22" i="2" s="1"/>
  <c r="Y184" i="2"/>
  <c r="AD190" i="2" s="1"/>
  <c r="X184" i="2"/>
  <c r="AC190" i="2" s="1"/>
  <c r="AF208" i="2"/>
  <c r="AF44" i="2"/>
  <c r="AH694" i="2"/>
  <c r="AH696" i="2" s="1"/>
  <c r="W185" i="2"/>
  <c r="AB191" i="2" s="1"/>
  <c r="W182" i="2"/>
  <c r="AB188" i="2" s="1"/>
  <c r="AB209" i="2"/>
  <c r="Z195" i="2"/>
  <c r="Z197" i="2" s="1"/>
  <c r="AG694" i="2"/>
  <c r="AG696" i="2" s="1"/>
  <c r="AG668" i="2"/>
  <c r="AG681" i="2"/>
  <c r="AH689" i="2"/>
  <c r="AH692" i="2" s="1"/>
  <c r="AH676" i="2"/>
  <c r="AH679" i="2" s="1"/>
  <c r="Z96" i="2"/>
  <c r="AH663" i="2"/>
  <c r="AH666" i="2" s="1"/>
  <c r="Z97" i="2"/>
  <c r="AH681" i="2"/>
  <c r="J221" i="2"/>
  <c r="J234" i="2"/>
  <c r="Z694" i="2"/>
  <c r="Z696" i="2" s="1"/>
  <c r="Z699" i="2" s="1"/>
  <c r="AH668" i="2"/>
  <c r="K224" i="2"/>
  <c r="K237" i="2"/>
  <c r="K236" i="2"/>
  <c r="K235" i="2"/>
  <c r="V221" i="2"/>
  <c r="V234" i="2"/>
  <c r="AA226" i="2"/>
  <c r="AA239" i="2"/>
  <c r="Z681" i="2"/>
  <c r="AA681" i="2" s="1"/>
  <c r="AA683" i="2" s="1"/>
  <c r="E224" i="2"/>
  <c r="E236" i="2"/>
  <c r="E237" i="2"/>
  <c r="E235" i="2"/>
  <c r="AE226" i="2"/>
  <c r="AE668" i="2" s="1"/>
  <c r="AE670" i="2" s="1"/>
  <c r="AE673" i="2" s="1"/>
  <c r="AE239" i="2"/>
  <c r="AE193" i="2" s="1"/>
  <c r="AH655" i="2"/>
  <c r="AH32" i="2" s="1"/>
  <c r="Z655" i="2"/>
  <c r="P221" i="2"/>
  <c r="P234" i="2"/>
  <c r="L244" i="2"/>
  <c r="L242" i="2"/>
  <c r="L240" i="2"/>
  <c r="L241" i="2"/>
  <c r="L239" i="2"/>
  <c r="AA221" i="2"/>
  <c r="AA234" i="2"/>
  <c r="Z221" i="2"/>
  <c r="Z234" i="2"/>
  <c r="Z182" i="2" s="1"/>
  <c r="D221" i="2"/>
  <c r="D234" i="2"/>
  <c r="F241" i="2"/>
  <c r="F244" i="2"/>
  <c r="F242" i="2"/>
  <c r="F240" i="2"/>
  <c r="F239" i="2"/>
  <c r="L243" i="2"/>
  <c r="Q224" i="2"/>
  <c r="Q237" i="2"/>
  <c r="Q236" i="2"/>
  <c r="Q235" i="2"/>
  <c r="C221" i="2"/>
  <c r="C234" i="2"/>
  <c r="F231" i="2"/>
  <c r="AF228" i="2"/>
  <c r="AG228" i="2"/>
  <c r="AH228" i="2"/>
  <c r="L231" i="2"/>
  <c r="G230" i="2"/>
  <c r="Z100" i="2"/>
  <c r="F16" i="2"/>
  <c r="Z110" i="2"/>
  <c r="Z109" i="2"/>
  <c r="Z122" i="2"/>
  <c r="AB113" i="2"/>
  <c r="Q13" i="2"/>
  <c r="Q145" i="2"/>
  <c r="L16" i="2"/>
  <c r="G29" i="2"/>
  <c r="V218" i="2"/>
  <c r="X218" i="2"/>
  <c r="AG657" i="2"/>
  <c r="AG34" i="2" s="1"/>
  <c r="U266" i="2"/>
  <c r="U267" i="2" s="1"/>
  <c r="U273" i="2" s="1"/>
  <c r="U222" i="2"/>
  <c r="U218" i="2"/>
  <c r="M218" i="2"/>
  <c r="N218" i="2"/>
  <c r="AG195" i="2"/>
  <c r="AC195" i="2"/>
  <c r="AC197" i="2" s="1"/>
  <c r="AC201" i="2"/>
  <c r="O673" i="2"/>
  <c r="AF677" i="2"/>
  <c r="AF189" i="2" s="1"/>
  <c r="AE189" i="2"/>
  <c r="AG188" i="2"/>
  <c r="AD210" i="2"/>
  <c r="AD191" i="2"/>
  <c r="AB210" i="2"/>
  <c r="AC210" i="2"/>
  <c r="AC191" i="2"/>
  <c r="Z267" i="2"/>
  <c r="Z273" i="2" s="1"/>
  <c r="I673" i="2"/>
  <c r="Q656" i="2"/>
  <c r="AC673" i="2"/>
  <c r="AC106" i="2"/>
  <c r="Y673" i="2"/>
  <c r="Y106" i="2"/>
  <c r="W673" i="2"/>
  <c r="W106" i="2"/>
  <c r="AB112" i="2"/>
  <c r="H660" i="2"/>
  <c r="H37" i="2" s="1"/>
  <c r="H105" i="2"/>
  <c r="H673" i="2"/>
  <c r="H106" i="2"/>
  <c r="Z106" i="2"/>
  <c r="Y112" i="2"/>
  <c r="W660" i="2"/>
  <c r="W37" i="2" s="1"/>
  <c r="W105" i="2"/>
  <c r="O660" i="2"/>
  <c r="O37" i="2" s="1"/>
  <c r="O105" i="2"/>
  <c r="Y113" i="2"/>
  <c r="V660" i="2"/>
  <c r="V37" i="2" s="1"/>
  <c r="V105" i="2"/>
  <c r="P113" i="2"/>
  <c r="Z113" i="2"/>
  <c r="AC113" i="2"/>
  <c r="AE102" i="2"/>
  <c r="AE108" i="2"/>
  <c r="T666" i="2"/>
  <c r="AF685" i="2"/>
  <c r="P696" i="2"/>
  <c r="P699" i="2" s="1"/>
  <c r="P657" i="2"/>
  <c r="P34" i="2" s="1"/>
  <c r="Y653" i="2"/>
  <c r="Y22" i="2" s="1"/>
  <c r="I679" i="2"/>
  <c r="Q655" i="2"/>
  <c r="J670" i="2"/>
  <c r="T679" i="2"/>
  <c r="S679" i="2"/>
  <c r="AD668" i="2"/>
  <c r="AD670" i="2" s="1"/>
  <c r="AD655" i="2"/>
  <c r="AD681" i="2"/>
  <c r="AD694" i="2"/>
  <c r="AD696" i="2" s="1"/>
  <c r="AD699" i="2" s="1"/>
  <c r="AA108" i="2"/>
  <c r="AA122" i="2" s="1"/>
  <c r="Y683" i="2"/>
  <c r="AC683" i="2"/>
  <c r="AF21" i="2"/>
  <c r="AB21" i="2"/>
  <c r="AA21" i="2"/>
  <c r="W21" i="2"/>
  <c r="S653" i="2"/>
  <c r="S22" i="2" s="1"/>
  <c r="S19" i="2"/>
  <c r="AE650" i="2"/>
  <c r="AE663" i="2"/>
  <c r="AE676" i="2"/>
  <c r="AE689" i="2"/>
  <c r="O686" i="2"/>
  <c r="I653" i="2"/>
  <c r="I22" i="2" s="1"/>
  <c r="I19" i="2"/>
  <c r="J651" i="2"/>
  <c r="J664" i="2"/>
  <c r="J677" i="2"/>
  <c r="J690" i="2"/>
  <c r="AB696" i="2"/>
  <c r="AB699" i="2" s="1"/>
  <c r="AC657" i="2"/>
  <c r="AC34" i="2" s="1"/>
  <c r="R21" i="2"/>
  <c r="V21" i="2"/>
  <c r="S666" i="2"/>
  <c r="Q684" i="2"/>
  <c r="H650" i="2"/>
  <c r="H663" i="2"/>
  <c r="H676" i="2"/>
  <c r="H689" i="2"/>
  <c r="Q685" i="2"/>
  <c r="X653" i="2"/>
  <c r="X22" i="2" s="1"/>
  <c r="I666" i="2"/>
  <c r="Q682" i="2"/>
  <c r="AE20" i="2"/>
  <c r="AF651" i="2"/>
  <c r="AF20" i="2" s="1"/>
  <c r="AB683" i="2"/>
  <c r="X679" i="2"/>
  <c r="Q21" i="2"/>
  <c r="M21" i="2"/>
  <c r="N692" i="2"/>
  <c r="N679" i="2"/>
  <c r="K145" i="2"/>
  <c r="K141" i="2" s="1"/>
  <c r="K142" i="2" s="1"/>
  <c r="K13" i="2"/>
  <c r="AG19" i="2"/>
  <c r="K669" i="2"/>
  <c r="K120" i="2" s="1"/>
  <c r="K656" i="2"/>
  <c r="K682" i="2"/>
  <c r="K695" i="2"/>
  <c r="H686" i="2"/>
  <c r="L21" i="2"/>
  <c r="J21" i="2"/>
  <c r="AC653" i="2"/>
  <c r="AC22" i="2" s="1"/>
  <c r="O663" i="2"/>
  <c r="O666" i="2" s="1"/>
  <c r="O650" i="2"/>
  <c r="O676" i="2"/>
  <c r="O679" i="2" s="1"/>
  <c r="O689" i="2"/>
  <c r="O692" i="2" s="1"/>
  <c r="M692" i="2"/>
  <c r="AF101" i="2"/>
  <c r="AF102" i="2" s="1"/>
  <c r="AF24" i="2"/>
  <c r="P683" i="2"/>
  <c r="Z664" i="2"/>
  <c r="Z651" i="2"/>
  <c r="Z677" i="2"/>
  <c r="AA677" i="2" s="1"/>
  <c r="Z690" i="2"/>
  <c r="P651" i="2"/>
  <c r="Q651" i="2" s="1"/>
  <c r="P664" i="2"/>
  <c r="P677" i="2"/>
  <c r="Q677" i="2" s="1"/>
  <c r="P690" i="2"/>
  <c r="AB670" i="2"/>
  <c r="N666" i="2"/>
  <c r="M679" i="2"/>
  <c r="J696" i="2"/>
  <c r="J699" i="2" s="1"/>
  <c r="K668" i="2"/>
  <c r="K655" i="2"/>
  <c r="K681" i="2"/>
  <c r="K694" i="2"/>
  <c r="R650" i="2"/>
  <c r="R663" i="2"/>
  <c r="R676" i="2"/>
  <c r="R679" i="2" s="1"/>
  <c r="R689" i="2"/>
  <c r="N653" i="2"/>
  <c r="N22" i="2" s="1"/>
  <c r="N19" i="2"/>
  <c r="W686" i="2"/>
  <c r="M666" i="2"/>
  <c r="J683" i="2"/>
  <c r="K658" i="2"/>
  <c r="K671" i="2"/>
  <c r="K684" i="2"/>
  <c r="K697" i="2"/>
  <c r="AD653" i="2"/>
  <c r="AD22" i="2" s="1"/>
  <c r="P670" i="2"/>
  <c r="I686" i="2"/>
  <c r="T653" i="2"/>
  <c r="T22" i="2" s="1"/>
  <c r="T19" i="2"/>
  <c r="S692" i="2"/>
  <c r="M653" i="2"/>
  <c r="M22" i="2" s="1"/>
  <c r="M19" i="2"/>
  <c r="Y692" i="2"/>
  <c r="J657" i="2"/>
  <c r="J34" i="2" s="1"/>
  <c r="K672" i="2"/>
  <c r="K659" i="2"/>
  <c r="K685" i="2"/>
  <c r="K698" i="2"/>
  <c r="I692" i="2"/>
  <c r="Y666" i="2"/>
  <c r="AE95" i="2"/>
  <c r="AE103" i="2"/>
  <c r="AA272" i="2"/>
  <c r="AA267" i="2"/>
  <c r="AA273" i="2" s="1"/>
  <c r="AF265" i="2"/>
  <c r="AE267" i="2"/>
  <c r="AA95" i="2"/>
  <c r="AA100" i="2" s="1"/>
  <c r="AA102" i="2"/>
  <c r="AD110" i="2"/>
  <c r="AD122" i="2"/>
  <c r="AD109" i="2"/>
  <c r="E13" i="2"/>
  <c r="E145" i="2"/>
  <c r="E141" i="2" s="1"/>
  <c r="E142" i="2" s="1"/>
  <c r="AD97" i="2"/>
  <c r="AD100" i="2"/>
  <c r="U13" i="2"/>
  <c r="AH27" i="2"/>
  <c r="K8" i="2"/>
  <c r="L7" i="2"/>
  <c r="AL190" i="2" l="1"/>
  <c r="AJ676" i="2"/>
  <c r="AJ663" i="2"/>
  <c r="AJ651" i="2"/>
  <c r="AJ653" i="2" s="1"/>
  <c r="AJ664" i="2"/>
  <c r="AJ677" i="2"/>
  <c r="AJ85" i="2"/>
  <c r="AJ87" i="2"/>
  <c r="AK24" i="2"/>
  <c r="AJ24" i="2" s="1"/>
  <c r="AO24" i="2" s="1"/>
  <c r="AP24" i="2" s="1"/>
  <c r="AG191" i="2"/>
  <c r="AG210" i="2"/>
  <c r="Q142" i="2"/>
  <c r="AM652" i="2"/>
  <c r="AM21" i="2" s="1"/>
  <c r="L141" i="2"/>
  <c r="AT332" i="2"/>
  <c r="AS333" i="2"/>
  <c r="AI694" i="2"/>
  <c r="AI696" i="2" s="1"/>
  <c r="AI193" i="2"/>
  <c r="AI195" i="2" s="1"/>
  <c r="AB660" i="2"/>
  <c r="AB37" i="2" s="1"/>
  <c r="AI109" i="2"/>
  <c r="AB105" i="2"/>
  <c r="AI655" i="2"/>
  <c r="AI657" i="2" s="1"/>
  <c r="AI34" i="2" s="1"/>
  <c r="AI103" i="2"/>
  <c r="AI95" i="2"/>
  <c r="AI102" i="2"/>
  <c r="AG102" i="2"/>
  <c r="AG95" i="2"/>
  <c r="AG103" i="2"/>
  <c r="AH103" i="2"/>
  <c r="AH95" i="2"/>
  <c r="AH102" i="2"/>
  <c r="Q112" i="2"/>
  <c r="Q32" i="2"/>
  <c r="L658" i="2"/>
  <c r="L35" i="2" s="1"/>
  <c r="K35" i="2"/>
  <c r="K119" i="2"/>
  <c r="K33" i="2"/>
  <c r="Y105" i="2"/>
  <c r="L659" i="2"/>
  <c r="L36" i="2" s="1"/>
  <c r="K36" i="2"/>
  <c r="AD657" i="2"/>
  <c r="AD34" i="2" s="1"/>
  <c r="AD32" i="2"/>
  <c r="Y660" i="2"/>
  <c r="Y37" i="2" s="1"/>
  <c r="Q119" i="2"/>
  <c r="Q33" i="2"/>
  <c r="Z657" i="2"/>
  <c r="Z32" i="2"/>
  <c r="AH242" i="2"/>
  <c r="AH196" i="2" s="1"/>
  <c r="K112" i="2"/>
  <c r="K32" i="2"/>
  <c r="AE273" i="2"/>
  <c r="AF193" i="2"/>
  <c r="AD204" i="2"/>
  <c r="AI242" i="2"/>
  <c r="AI196" i="2" s="1"/>
  <c r="AI229" i="2"/>
  <c r="AI122" i="2"/>
  <c r="AI106" i="2"/>
  <c r="AI113" i="2"/>
  <c r="AB203" i="2"/>
  <c r="Z112" i="2"/>
  <c r="AA196" i="2"/>
  <c r="AF204" i="2" s="1"/>
  <c r="AB205" i="2"/>
  <c r="AE96" i="2"/>
  <c r="AG670" i="2"/>
  <c r="AG106" i="2" s="1"/>
  <c r="AG113" i="2"/>
  <c r="AG267" i="2"/>
  <c r="AG273" i="2" s="1"/>
  <c r="AH122" i="2"/>
  <c r="AG105" i="2"/>
  <c r="AG122" i="2"/>
  <c r="AH657" i="2"/>
  <c r="AH34" i="2" s="1"/>
  <c r="AH112" i="2"/>
  <c r="AE109" i="2"/>
  <c r="AG110" i="2"/>
  <c r="AH670" i="2"/>
  <c r="AH106" i="2" s="1"/>
  <c r="AH113" i="2"/>
  <c r="AH683" i="2"/>
  <c r="AH210" i="2"/>
  <c r="AH45" i="2"/>
  <c r="AA195" i="2"/>
  <c r="AA198" i="2"/>
  <c r="AF213" i="2"/>
  <c r="AD202" i="2"/>
  <c r="Y195" i="2"/>
  <c r="Y197" i="2" s="1"/>
  <c r="AF202" i="2"/>
  <c r="Z683" i="2"/>
  <c r="Z686" i="2" s="1"/>
  <c r="AA655" i="2"/>
  <c r="AG683" i="2"/>
  <c r="AG201" i="2"/>
  <c r="W184" i="2"/>
  <c r="AB190" i="2" s="1"/>
  <c r="AF185" i="2"/>
  <c r="AF209" i="2"/>
  <c r="AH191" i="2"/>
  <c r="K221" i="2"/>
  <c r="K234" i="2"/>
  <c r="AE694" i="2"/>
  <c r="AE696" i="2" s="1"/>
  <c r="AE699" i="2" s="1"/>
  <c r="Q221" i="2"/>
  <c r="Q234" i="2"/>
  <c r="AE681" i="2"/>
  <c r="AE683" i="2" s="1"/>
  <c r="AE686" i="2" s="1"/>
  <c r="AE655" i="2"/>
  <c r="E221" i="2"/>
  <c r="E234" i="2"/>
  <c r="G242" i="2"/>
  <c r="G244" i="2"/>
  <c r="G240" i="2"/>
  <c r="G241" i="2"/>
  <c r="G239" i="2"/>
  <c r="G243" i="2"/>
  <c r="AF226" i="2"/>
  <c r="AF239" i="2"/>
  <c r="U221" i="2"/>
  <c r="U234" i="2"/>
  <c r="L224" i="2"/>
  <c r="L237" i="2"/>
  <c r="L235" i="2"/>
  <c r="L236" i="2"/>
  <c r="F224" i="2"/>
  <c r="F237" i="2"/>
  <c r="F236" i="2"/>
  <c r="F235" i="2"/>
  <c r="AG190" i="2"/>
  <c r="G231" i="2"/>
  <c r="AH229" i="2"/>
  <c r="AH697" i="2" s="1"/>
  <c r="AH699" i="2" s="1"/>
  <c r="F13" i="2"/>
  <c r="F145" i="2"/>
  <c r="F141" i="2" s="1"/>
  <c r="F142" i="2" s="1"/>
  <c r="AE122" i="2"/>
  <c r="AE110" i="2"/>
  <c r="L145" i="2"/>
  <c r="L13" i="2"/>
  <c r="G16" i="2"/>
  <c r="G13" i="2" s="1"/>
  <c r="V266" i="2"/>
  <c r="V267" i="2" s="1"/>
  <c r="V273" i="2" s="1"/>
  <c r="I218" i="2"/>
  <c r="W218" i="2"/>
  <c r="H218" i="2"/>
  <c r="O218" i="2"/>
  <c r="Q657" i="2"/>
  <c r="AD195" i="2"/>
  <c r="AD197" i="2" s="1"/>
  <c r="AD201" i="2"/>
  <c r="AH195" i="2"/>
  <c r="AH201" i="2"/>
  <c r="AE195" i="2"/>
  <c r="AE197" i="2" s="1"/>
  <c r="AC205" i="2"/>
  <c r="AC203" i="2"/>
  <c r="AH184" i="2"/>
  <c r="AH188" i="2"/>
  <c r="L656" i="2"/>
  <c r="K113" i="2"/>
  <c r="P660" i="2"/>
  <c r="P37" i="2" s="1"/>
  <c r="P105" i="2"/>
  <c r="J660" i="2"/>
  <c r="J37" i="2" s="1"/>
  <c r="J105" i="2"/>
  <c r="AA109" i="2"/>
  <c r="J673" i="2"/>
  <c r="J106" i="2"/>
  <c r="AE106" i="2"/>
  <c r="AD113" i="2"/>
  <c r="AC660" i="2"/>
  <c r="AC37" i="2" s="1"/>
  <c r="AC105" i="2"/>
  <c r="AD673" i="2"/>
  <c r="AD106" i="2"/>
  <c r="AD112" i="2"/>
  <c r="AF95" i="2"/>
  <c r="AF100" i="2" s="1"/>
  <c r="P673" i="2"/>
  <c r="P106" i="2"/>
  <c r="AB673" i="2"/>
  <c r="AB106" i="2"/>
  <c r="AE113" i="2"/>
  <c r="Q683" i="2"/>
  <c r="Y686" i="2"/>
  <c r="U651" i="2"/>
  <c r="V651" i="2" s="1"/>
  <c r="U664" i="2"/>
  <c r="U677" i="2"/>
  <c r="V677" i="2" s="1"/>
  <c r="U690" i="2"/>
  <c r="L684" i="2"/>
  <c r="AB686" i="2"/>
  <c r="AE653" i="2"/>
  <c r="AE22" i="2" s="1"/>
  <c r="AF650" i="2"/>
  <c r="AE19" i="2"/>
  <c r="AA686" i="2"/>
  <c r="R653" i="2"/>
  <c r="R22" i="2" s="1"/>
  <c r="R19" i="2"/>
  <c r="O653" i="2"/>
  <c r="O22" i="2" s="1"/>
  <c r="O19" i="2"/>
  <c r="AE666" i="2"/>
  <c r="L685" i="2"/>
  <c r="AH19" i="2"/>
  <c r="AA651" i="2"/>
  <c r="AA20" i="2" s="1"/>
  <c r="Z20" i="2"/>
  <c r="AF182" i="2"/>
  <c r="AE184" i="2"/>
  <c r="K683" i="2"/>
  <c r="L681" i="2"/>
  <c r="H692" i="2"/>
  <c r="K696" i="2"/>
  <c r="K699" i="2" s="1"/>
  <c r="AD683" i="2"/>
  <c r="J650" i="2"/>
  <c r="J663" i="2"/>
  <c r="J666" i="2" s="1"/>
  <c r="J676" i="2"/>
  <c r="J679" i="2" s="1"/>
  <c r="J689" i="2"/>
  <c r="J692" i="2" s="1"/>
  <c r="R692" i="2"/>
  <c r="K657" i="2"/>
  <c r="K34" i="2" s="1"/>
  <c r="L655" i="2"/>
  <c r="L32" i="2" s="1"/>
  <c r="H679" i="2"/>
  <c r="AE188" i="2"/>
  <c r="Z650" i="2"/>
  <c r="Z663" i="2"/>
  <c r="Z676" i="2"/>
  <c r="Z689" i="2"/>
  <c r="K670" i="2"/>
  <c r="P686" i="2"/>
  <c r="L682" i="2"/>
  <c r="K651" i="2"/>
  <c r="L651" i="2" s="1"/>
  <c r="K664" i="2"/>
  <c r="K677" i="2"/>
  <c r="L677" i="2" s="1"/>
  <c r="K690" i="2"/>
  <c r="H666" i="2"/>
  <c r="AE692" i="2"/>
  <c r="AC686" i="2"/>
  <c r="J686" i="2"/>
  <c r="R666" i="2"/>
  <c r="AF108" i="2"/>
  <c r="H653" i="2"/>
  <c r="H22" i="2" s="1"/>
  <c r="H19" i="2"/>
  <c r="P650" i="2"/>
  <c r="P663" i="2"/>
  <c r="P676" i="2"/>
  <c r="P689" i="2"/>
  <c r="AE679" i="2"/>
  <c r="AE45" i="2" s="1"/>
  <c r="AF676" i="2"/>
  <c r="AF679" i="2" s="1"/>
  <c r="AF45" i="2" s="1"/>
  <c r="AE100" i="2"/>
  <c r="AE97" i="2"/>
  <c r="AF271" i="2"/>
  <c r="AF267" i="2"/>
  <c r="AF273" i="2" s="1"/>
  <c r="AA96" i="2"/>
  <c r="M7" i="2"/>
  <c r="L8" i="2"/>
  <c r="AO26" i="2" l="1"/>
  <c r="AO226" i="2"/>
  <c r="AO239" i="2"/>
  <c r="AJ679" i="2"/>
  <c r="AJ666" i="2"/>
  <c r="AO85" i="2"/>
  <c r="AK85" i="2"/>
  <c r="L142" i="2"/>
  <c r="G141" i="2"/>
  <c r="AT333" i="2"/>
  <c r="AU332" i="2"/>
  <c r="AI197" i="2"/>
  <c r="AI112" i="2"/>
  <c r="AI105" i="2"/>
  <c r="AI32" i="2"/>
  <c r="AD105" i="2"/>
  <c r="AD660" i="2"/>
  <c r="AD37" i="2" s="1"/>
  <c r="AH97" i="2"/>
  <c r="AH96" i="2"/>
  <c r="AH100" i="2"/>
  <c r="AG96" i="2"/>
  <c r="AG97" i="2"/>
  <c r="AG100" i="2"/>
  <c r="AI97" i="2"/>
  <c r="AI100" i="2"/>
  <c r="AI96" i="2"/>
  <c r="AA657" i="2"/>
  <c r="AA105" i="2" s="1"/>
  <c r="AA32" i="2"/>
  <c r="Q660" i="2"/>
  <c r="Q37" i="2" s="1"/>
  <c r="Q34" i="2"/>
  <c r="AH105" i="2"/>
  <c r="AE657" i="2"/>
  <c r="AE105" i="2" s="1"/>
  <c r="AE32" i="2"/>
  <c r="Z660" i="2"/>
  <c r="Z37" i="2" s="1"/>
  <c r="Z34" i="2"/>
  <c r="L119" i="2"/>
  <c r="L33" i="2"/>
  <c r="Z105" i="2"/>
  <c r="AI658" i="2"/>
  <c r="AI35" i="2" s="1"/>
  <c r="AI671" i="2"/>
  <c r="AI673" i="2" s="1"/>
  <c r="AI697" i="2"/>
  <c r="AI699" i="2" s="1"/>
  <c r="AA197" i="2"/>
  <c r="AA112" i="2"/>
  <c r="AG203" i="2"/>
  <c r="AH684" i="2"/>
  <c r="AE112" i="2"/>
  <c r="AF655" i="2"/>
  <c r="Q686" i="2"/>
  <c r="Q218" i="2" s="1"/>
  <c r="G221" i="2"/>
  <c r="G234" i="2"/>
  <c r="AH671" i="2"/>
  <c r="AH673" i="2" s="1"/>
  <c r="V272" i="2"/>
  <c r="AF681" i="2"/>
  <c r="AF683" i="2" s="1"/>
  <c r="AF686" i="2" s="1"/>
  <c r="AF49" i="2" s="1"/>
  <c r="AE201" i="2"/>
  <c r="AH658" i="2"/>
  <c r="AH35" i="2" s="1"/>
  <c r="L221" i="2"/>
  <c r="L234" i="2"/>
  <c r="G224" i="2"/>
  <c r="G237" i="2"/>
  <c r="G236" i="2"/>
  <c r="G235" i="2"/>
  <c r="F221" i="2"/>
  <c r="F234" i="2"/>
  <c r="AH197" i="2"/>
  <c r="AH190" i="2"/>
  <c r="G145" i="2"/>
  <c r="AH203" i="2"/>
  <c r="AF96" i="2"/>
  <c r="Z218" i="2"/>
  <c r="Y218" i="2"/>
  <c r="AA218" i="2"/>
  <c r="P218" i="2"/>
  <c r="AE218" i="2"/>
  <c r="AE49" i="2"/>
  <c r="Q105" i="2"/>
  <c r="AC218" i="2"/>
  <c r="AC49" i="2"/>
  <c r="J218" i="2"/>
  <c r="AB218" i="2"/>
  <c r="AB49" i="2"/>
  <c r="AC206" i="2"/>
  <c r="AC214" i="2"/>
  <c r="AB214" i="2"/>
  <c r="AB206" i="2"/>
  <c r="AF195" i="2"/>
  <c r="AF197" i="2" s="1"/>
  <c r="AE205" i="2"/>
  <c r="AE203" i="2"/>
  <c r="AE206" i="2"/>
  <c r="AE214" i="2"/>
  <c r="AD205" i="2"/>
  <c r="AD203" i="2"/>
  <c r="AF184" i="2"/>
  <c r="AF191" i="2"/>
  <c r="AF210" i="2"/>
  <c r="AE210" i="2"/>
  <c r="AE191" i="2"/>
  <c r="L657" i="2"/>
  <c r="L34" i="2" s="1"/>
  <c r="L112" i="2"/>
  <c r="K673" i="2"/>
  <c r="K106" i="2"/>
  <c r="K660" i="2"/>
  <c r="K37" i="2" s="1"/>
  <c r="K105" i="2"/>
  <c r="U663" i="2"/>
  <c r="U650" i="2"/>
  <c r="U676" i="2"/>
  <c r="U689" i="2"/>
  <c r="J653" i="2"/>
  <c r="J22" i="2" s="1"/>
  <c r="J19" i="2"/>
  <c r="Z692" i="2"/>
  <c r="AD686" i="2"/>
  <c r="P653" i="2"/>
  <c r="P22" i="2" s="1"/>
  <c r="P19" i="2"/>
  <c r="Q650" i="2"/>
  <c r="AF653" i="2"/>
  <c r="AF22" i="2" s="1"/>
  <c r="AF19" i="2"/>
  <c r="K663" i="2"/>
  <c r="K650" i="2"/>
  <c r="K676" i="2"/>
  <c r="K679" i="2" s="1"/>
  <c r="K689" i="2"/>
  <c r="Z679" i="2"/>
  <c r="AA676" i="2"/>
  <c r="AA679" i="2" s="1"/>
  <c r="K686" i="2"/>
  <c r="AA182" i="2"/>
  <c r="Z184" i="2"/>
  <c r="AE190" i="2" s="1"/>
  <c r="L683" i="2"/>
  <c r="P692" i="2"/>
  <c r="P679" i="2"/>
  <c r="Q676" i="2"/>
  <c r="Q679" i="2" s="1"/>
  <c r="AF122" i="2"/>
  <c r="AF109" i="2"/>
  <c r="Z666" i="2"/>
  <c r="P666" i="2"/>
  <c r="Z653" i="2"/>
  <c r="Z22" i="2" s="1"/>
  <c r="AA650" i="2"/>
  <c r="Z19" i="2"/>
  <c r="N7" i="2"/>
  <c r="M8" i="2"/>
  <c r="AO655" i="2" l="1"/>
  <c r="AO668" i="2"/>
  <c r="AO670" i="2" s="1"/>
  <c r="AO27" i="2"/>
  <c r="AO241" i="2"/>
  <c r="AO228" i="2"/>
  <c r="AT85" i="2"/>
  <c r="AO86" i="2"/>
  <c r="AO14" i="2" s="1"/>
  <c r="G142" i="2"/>
  <c r="AU333" i="2"/>
  <c r="AU334" i="2"/>
  <c r="AV334" i="2" s="1"/>
  <c r="AA184" i="2"/>
  <c r="AF190" i="2" s="1"/>
  <c r="AE660" i="2"/>
  <c r="AE37" i="2" s="1"/>
  <c r="AE34" i="2"/>
  <c r="AF657" i="2"/>
  <c r="AF105" i="2" s="1"/>
  <c r="AF32" i="2"/>
  <c r="AH660" i="2"/>
  <c r="AH37" i="2" s="1"/>
  <c r="AI660" i="2"/>
  <c r="AI37" i="2" s="1"/>
  <c r="AA660" i="2"/>
  <c r="AA37" i="2" s="1"/>
  <c r="AA34" i="2"/>
  <c r="AH686" i="2"/>
  <c r="AH214" i="2" s="1"/>
  <c r="AF112" i="2"/>
  <c r="AF218" i="2"/>
  <c r="AF206" i="2"/>
  <c r="AF201" i="2"/>
  <c r="AF214" i="2"/>
  <c r="AD218" i="2"/>
  <c r="AD49" i="2"/>
  <c r="K218" i="2"/>
  <c r="AH205" i="2"/>
  <c r="AH204" i="2"/>
  <c r="AD214" i="2"/>
  <c r="AD206" i="2"/>
  <c r="AF205" i="2"/>
  <c r="AF203" i="2"/>
  <c r="AF188" i="2"/>
  <c r="L660" i="2"/>
  <c r="L37" i="2" s="1"/>
  <c r="L105" i="2"/>
  <c r="AA653" i="2"/>
  <c r="AA22" i="2" s="1"/>
  <c r="AA19" i="2"/>
  <c r="K666" i="2"/>
  <c r="V676" i="2"/>
  <c r="V679" i="2" s="1"/>
  <c r="U679" i="2"/>
  <c r="U692" i="2"/>
  <c r="K692" i="2"/>
  <c r="U653" i="2"/>
  <c r="U22" i="2" s="1"/>
  <c r="U19" i="2"/>
  <c r="V650" i="2"/>
  <c r="Q653" i="2"/>
  <c r="Q22" i="2" s="1"/>
  <c r="Q19" i="2"/>
  <c r="L686" i="2"/>
  <c r="U666" i="2"/>
  <c r="K653" i="2"/>
  <c r="K22" i="2" s="1"/>
  <c r="K19" i="2"/>
  <c r="L650" i="2"/>
  <c r="L676" i="2"/>
  <c r="L679" i="2" s="1"/>
  <c r="N8" i="2"/>
  <c r="O7" i="2"/>
  <c r="AO183" i="2" l="1"/>
  <c r="AO235" i="2"/>
  <c r="AO222" i="2"/>
  <c r="AO32" i="2"/>
  <c r="AO657" i="2"/>
  <c r="AO242" i="2"/>
  <c r="AO229" i="2"/>
  <c r="AV332" i="2"/>
  <c r="AW334" i="2"/>
  <c r="AQ88" i="2"/>
  <c r="AO87" i="2"/>
  <c r="AT86" i="2"/>
  <c r="AF660" i="2"/>
  <c r="AF37" i="2" s="1"/>
  <c r="AF34" i="2"/>
  <c r="AH206" i="2"/>
  <c r="AH218" i="2"/>
  <c r="AH49" i="2"/>
  <c r="L218" i="2"/>
  <c r="L653" i="2"/>
  <c r="L22" i="2" s="1"/>
  <c r="L19" i="2"/>
  <c r="V653" i="2"/>
  <c r="V22" i="2" s="1"/>
  <c r="V19" i="2"/>
  <c r="O8" i="2"/>
  <c r="P7" i="2"/>
  <c r="AO651" i="2" l="1"/>
  <c r="AO664" i="2"/>
  <c r="AO658" i="2"/>
  <c r="AO660" i="2" s="1"/>
  <c r="AO37" i="2" s="1"/>
  <c r="AO671" i="2"/>
  <c r="AO673" i="2" s="1"/>
  <c r="AV333" i="2"/>
  <c r="AW332" i="2"/>
  <c r="AW333" i="2" s="1"/>
  <c r="AT87" i="2"/>
  <c r="AT14" i="2"/>
  <c r="AO266" i="2"/>
  <c r="AN231" i="2"/>
  <c r="P8" i="2"/>
  <c r="Q7" i="2"/>
  <c r="AT266" i="2" l="1"/>
  <c r="AT183" i="2"/>
  <c r="Q8" i="2"/>
  <c r="R7" i="2"/>
  <c r="R8" i="2" l="1"/>
  <c r="S7" i="2"/>
  <c r="AQ231" i="2" l="1"/>
  <c r="S8" i="2"/>
  <c r="T7" i="2"/>
  <c r="AR231" i="2" l="1"/>
  <c r="U7" i="2"/>
  <c r="T8" i="2"/>
  <c r="AS231" i="2" l="1"/>
  <c r="V7" i="2"/>
  <c r="U8" i="2"/>
  <c r="AT231" i="2" l="1"/>
  <c r="V8" i="2"/>
  <c r="W7" i="2"/>
  <c r="AU231" i="2" l="1"/>
  <c r="W8" i="2"/>
  <c r="X7" i="2"/>
  <c r="AV231" i="2" l="1"/>
  <c r="AW231" i="2" s="1"/>
  <c r="X8" i="2"/>
  <c r="Y7" i="2"/>
  <c r="Y8" i="2" l="1"/>
  <c r="Z7" i="2"/>
  <c r="Z8" i="2" l="1"/>
  <c r="AA7" i="2"/>
  <c r="AA8" i="2" l="1"/>
  <c r="AB7" i="2"/>
  <c r="AB8" i="2" l="1"/>
  <c r="AC7" i="2"/>
  <c r="AC8" i="2" l="1"/>
  <c r="AD7" i="2"/>
  <c r="AE7" i="2" l="1"/>
  <c r="AD8" i="2"/>
  <c r="AE8" i="2" l="1"/>
  <c r="AF7" i="2"/>
  <c r="AG7" i="2" l="1"/>
  <c r="AF8" i="2"/>
  <c r="AH7" i="2" l="1"/>
  <c r="AG8" i="2"/>
  <c r="AI7" i="2" l="1"/>
  <c r="AH8" i="2"/>
  <c r="AI8" i="2" l="1"/>
  <c r="AJ7" i="2"/>
  <c r="AK7" i="2" l="1"/>
  <c r="AJ8" i="2"/>
  <c r="AL7" i="2" l="1"/>
  <c r="AK8" i="2"/>
  <c r="AL8" i="2" l="1"/>
  <c r="AM7" i="2"/>
  <c r="AM8" i="2" l="1"/>
  <c r="AN7" i="2"/>
  <c r="AN8" i="2" l="1"/>
  <c r="AO7" i="2"/>
  <c r="AO8" i="2" l="1"/>
  <c r="AP7" i="2"/>
  <c r="AQ7" i="2" l="1"/>
  <c r="AR7" i="2" s="1"/>
  <c r="AS7" i="2" s="1"/>
  <c r="AT7" i="2" s="1"/>
  <c r="AU7" i="2" s="1"/>
  <c r="AV7" i="2" s="1"/>
  <c r="AW7" i="2" s="1"/>
  <c r="AW8" i="2" s="1"/>
  <c r="AP8" i="2"/>
  <c r="AQ8" i="2" l="1"/>
  <c r="AR8" i="2"/>
  <c r="AV8" i="2"/>
  <c r="AS8" i="2" l="1"/>
  <c r="AG27" i="2"/>
  <c r="AH535" i="2"/>
  <c r="AU8" i="2" l="1"/>
  <c r="AT8" i="2"/>
  <c r="AG242" i="2"/>
  <c r="AG196" i="2" s="1"/>
  <c r="AG229" i="2"/>
  <c r="AG197" i="2" l="1"/>
  <c r="AG697" i="2"/>
  <c r="AG699" i="2" s="1"/>
  <c r="AG684" i="2"/>
  <c r="AG671" i="2"/>
  <c r="AG673" i="2" s="1"/>
  <c r="AG658" i="2"/>
  <c r="AG35" i="2" l="1"/>
  <c r="AG205" i="2"/>
  <c r="AG686" i="2"/>
  <c r="AG206" i="2" s="1"/>
  <c r="AG204" i="2"/>
  <c r="AG660" i="2"/>
  <c r="AG37" i="2" s="1"/>
  <c r="AG214" i="2" l="1"/>
  <c r="AG218" i="2"/>
  <c r="AG49" i="2"/>
  <c r="AI558" i="2" l="1"/>
  <c r="AI342" i="2"/>
  <c r="AN629" i="2" l="1"/>
  <c r="AN630" i="2"/>
  <c r="AN631" i="2"/>
  <c r="AI560" i="2"/>
  <c r="AJ634" i="2"/>
  <c r="AI343" i="2"/>
  <c r="AI344" i="2" s="1"/>
  <c r="AI557" i="2" l="1"/>
  <c r="AJ76" i="2" l="1"/>
  <c r="AJ88" i="2"/>
  <c r="AI68" i="2"/>
  <c r="AJ70" i="2" s="1"/>
  <c r="AK86" i="2" l="1"/>
  <c r="AI235" i="2"/>
  <c r="AI222" i="2"/>
  <c r="AI266" i="2"/>
  <c r="AI267" i="2" s="1"/>
  <c r="AI273" i="2" s="1"/>
  <c r="AI183" i="2"/>
  <c r="AI69" i="2"/>
  <c r="AK75" i="2"/>
  <c r="AN68" i="2"/>
  <c r="AS68" i="2" s="1"/>
  <c r="AI70" i="2"/>
  <c r="AK87" i="2" l="1"/>
  <c r="AK235" i="2"/>
  <c r="AK222" i="2"/>
  <c r="AK183" i="2"/>
  <c r="AT70" i="2"/>
  <c r="AS72" i="2"/>
  <c r="AS74" i="2" s="1"/>
  <c r="AK266" i="2"/>
  <c r="AI651" i="2"/>
  <c r="AK651" i="2" s="1"/>
  <c r="AI664" i="2"/>
  <c r="AI690" i="2"/>
  <c r="AI234" i="2"/>
  <c r="AI221" i="2"/>
  <c r="AN72" i="2"/>
  <c r="AN74" i="2" s="1"/>
  <c r="AO70" i="2"/>
  <c r="AK272" i="2" l="1"/>
  <c r="AT76" i="2"/>
  <c r="AS78" i="2"/>
  <c r="AS80" i="2" s="1"/>
  <c r="AS75" i="2"/>
  <c r="AI650" i="2"/>
  <c r="AI663" i="2"/>
  <c r="AI666" i="2" s="1"/>
  <c r="AI689" i="2"/>
  <c r="AI692" i="2" s="1"/>
  <c r="AJ189" i="2"/>
  <c r="AI20" i="2"/>
  <c r="AO76" i="2"/>
  <c r="AN76" i="2"/>
  <c r="AN78" i="2"/>
  <c r="AP74" i="2"/>
  <c r="AN75" i="2"/>
  <c r="AI653" i="2" l="1"/>
  <c r="AI22" i="2" s="1"/>
  <c r="AK650" i="2"/>
  <c r="AK653" i="2" s="1"/>
  <c r="AJ20" i="2"/>
  <c r="AT82" i="2"/>
  <c r="AS84" i="2"/>
  <c r="AK20" i="2"/>
  <c r="AL651" i="2"/>
  <c r="AL677" i="2"/>
  <c r="AI19" i="2"/>
  <c r="AP75" i="2"/>
  <c r="AP78" i="2"/>
  <c r="AI43" i="2"/>
  <c r="AI208" i="2" s="1"/>
  <c r="AL20" i="2" l="1"/>
  <c r="AL189" i="2"/>
  <c r="AK22" i="2"/>
  <c r="AJ22" i="2"/>
  <c r="AI182" i="2"/>
  <c r="AI185" i="2"/>
  <c r="AI209" i="2"/>
  <c r="AI51" i="2"/>
  <c r="AI44" i="2"/>
  <c r="AI637" i="2" l="1"/>
  <c r="AK637" i="2" s="1"/>
  <c r="AI216" i="2"/>
  <c r="AI217" i="2" s="1"/>
  <c r="AI184" i="2"/>
  <c r="AI564" i="2"/>
  <c r="AI52" i="2"/>
  <c r="AI63" i="2"/>
  <c r="AN266" i="2"/>
  <c r="AI639" i="2" l="1"/>
  <c r="AI644" i="2" s="1"/>
  <c r="AI642" i="2"/>
  <c r="AK642" i="2"/>
  <c r="AK639" i="2"/>
  <c r="AK644" i="2" s="1"/>
  <c r="AI678" i="2"/>
  <c r="AK678" i="2" s="1"/>
  <c r="AI684" i="2"/>
  <c r="AI681" i="2"/>
  <c r="AI676" i="2"/>
  <c r="AK676" i="2" s="1"/>
  <c r="AI682" i="2"/>
  <c r="AK682" i="2" s="1"/>
  <c r="AI685" i="2"/>
  <c r="AK685" i="2" s="1"/>
  <c r="AI677" i="2"/>
  <c r="AK677" i="2" s="1"/>
  <c r="AI347" i="2"/>
  <c r="AI351" i="2" s="1"/>
  <c r="AI354" i="2" s="1"/>
  <c r="AI562" i="2"/>
  <c r="AN638" i="2" s="1"/>
  <c r="AI65" i="2"/>
  <c r="AI64" i="2"/>
  <c r="AI356" i="2" l="1"/>
  <c r="AI366" i="2"/>
  <c r="AN643" i="2"/>
  <c r="AK679" i="2"/>
  <c r="AI563" i="2"/>
  <c r="AJ646" i="2"/>
  <c r="AI190" i="2"/>
  <c r="AI205" i="2"/>
  <c r="AI202" i="2"/>
  <c r="AI679" i="2"/>
  <c r="AI188" i="2"/>
  <c r="AI189" i="2"/>
  <c r="AK189" i="2"/>
  <c r="AI683" i="2"/>
  <c r="AI201" i="2"/>
  <c r="AI204" i="2"/>
  <c r="AI358" i="2"/>
  <c r="AI370" i="2"/>
  <c r="AI439" i="2"/>
  <c r="AI446" i="2" s="1"/>
  <c r="AI453" i="2" s="1"/>
  <c r="AI474" i="2" s="1"/>
  <c r="AJ695" i="2" l="1"/>
  <c r="AJ698" i="2"/>
  <c r="AJ689" i="2"/>
  <c r="AJ690" i="2"/>
  <c r="AJ691" i="2"/>
  <c r="AJ647" i="2"/>
  <c r="AI210" i="2"/>
  <c r="AI45" i="2"/>
  <c r="AI191" i="2"/>
  <c r="AI686" i="2"/>
  <c r="AI203" i="2"/>
  <c r="AJ138" i="2"/>
  <c r="AJ162" i="2" s="1"/>
  <c r="AI360" i="2"/>
  <c r="AI361" i="2"/>
  <c r="AJ692" i="2" l="1"/>
  <c r="AJ157" i="2"/>
  <c r="AI206" i="2"/>
  <c r="AI49" i="2"/>
  <c r="AI214" i="2"/>
  <c r="AI218" i="2"/>
  <c r="AJ63" i="2"/>
  <c r="AI518" i="2"/>
  <c r="AI431" i="2"/>
  <c r="AI433" i="2" s="1"/>
  <c r="AK138" i="2"/>
  <c r="AI515" i="2"/>
  <c r="AI516" i="2" s="1"/>
  <c r="AJ174" i="2" l="1"/>
  <c r="AJ156" i="2"/>
  <c r="AK157" i="2"/>
  <c r="AI524" i="2"/>
  <c r="AI525" i="2" s="1"/>
  <c r="AI544" i="2"/>
  <c r="AJ137" i="2"/>
  <c r="AJ64" i="2"/>
  <c r="AJ65" i="2"/>
  <c r="AI521" i="2"/>
  <c r="AI522" i="2" s="1"/>
  <c r="AI434" i="2"/>
  <c r="AK156" i="2" l="1"/>
  <c r="AK174" i="2"/>
  <c r="AK162" i="2"/>
  <c r="AJ179" i="2"/>
  <c r="AJ173" i="2"/>
  <c r="AJ178" i="2" s="1"/>
  <c r="AJ347" i="2"/>
  <c r="AK347" i="2"/>
  <c r="AK179" i="2" l="1"/>
  <c r="AK173" i="2"/>
  <c r="AK178" i="2" s="1"/>
  <c r="AJ59" i="2"/>
  <c r="AJ558" i="2"/>
  <c r="AJ342" i="2"/>
  <c r="AJ135" i="2"/>
  <c r="AJ560" i="2" l="1"/>
  <c r="AJ562" i="2" s="1"/>
  <c r="AO638" i="2" s="1"/>
  <c r="AO629" i="2"/>
  <c r="AO630" i="2"/>
  <c r="AO631" i="2"/>
  <c r="AJ563" i="2"/>
  <c r="AL646" i="2"/>
  <c r="AK59" i="2"/>
  <c r="AK412" i="2"/>
  <c r="AK415" i="2" s="1"/>
  <c r="AK422" i="2" s="1"/>
  <c r="AP130" i="2"/>
  <c r="AK135" i="2"/>
  <c r="AK342" i="2"/>
  <c r="AK558" i="2"/>
  <c r="AJ61" i="2"/>
  <c r="AJ60" i="2"/>
  <c r="AP629" i="2" l="1"/>
  <c r="AP630" i="2"/>
  <c r="AP631" i="2"/>
  <c r="AO643" i="2"/>
  <c r="AP638" i="2"/>
  <c r="AL647" i="2"/>
  <c r="AL695" i="2"/>
  <c r="AL691" i="2"/>
  <c r="AL690" i="2"/>
  <c r="AJ268" i="2"/>
  <c r="AK268" i="2"/>
  <c r="AJ274" i="2"/>
  <c r="AK60" i="2"/>
  <c r="AK61" i="2"/>
  <c r="AJ557" i="2"/>
  <c r="AL633" i="2"/>
  <c r="AK556" i="2"/>
  <c r="AK560" i="2" s="1"/>
  <c r="AK515" i="2"/>
  <c r="AK516" i="2" s="1"/>
  <c r="AJ515" i="2"/>
  <c r="AP643" i="2" l="1"/>
  <c r="AK274" i="2"/>
  <c r="AJ516" i="2"/>
  <c r="AK557" i="2"/>
  <c r="AL664" i="2"/>
  <c r="AL669" i="2"/>
  <c r="AL120" i="2" s="1"/>
  <c r="AL665" i="2"/>
  <c r="AL634" i="2"/>
  <c r="AJ343" i="2" l="1"/>
  <c r="AK343" i="2"/>
  <c r="AK344" i="2" s="1"/>
  <c r="AJ344" i="2" l="1"/>
  <c r="AI377" i="2" l="1"/>
  <c r="AI323" i="2"/>
  <c r="AI324" i="2" s="1"/>
  <c r="AI385" i="2" l="1"/>
  <c r="AI381" i="2"/>
  <c r="AI378" i="2"/>
  <c r="AI512" i="2"/>
  <c r="AI325" i="2"/>
  <c r="AI326" i="2"/>
  <c r="AI328" i="2"/>
  <c r="AI379" i="2"/>
  <c r="AI550" i="2" l="1"/>
  <c r="AI552" i="2" s="1"/>
  <c r="AI527" i="2"/>
  <c r="AI383" i="2"/>
  <c r="AI382" i="2"/>
  <c r="AI517" i="2"/>
  <c r="AI519" i="2"/>
  <c r="AN348" i="2"/>
  <c r="AI336" i="2"/>
  <c r="AI330" i="2"/>
  <c r="AI329" i="2"/>
  <c r="AI553" i="2" l="1"/>
  <c r="AJ348" i="2"/>
  <c r="AK348" i="2"/>
  <c r="AK351" i="2" s="1"/>
  <c r="AI337" i="2"/>
  <c r="AI338" i="2"/>
  <c r="AK354" i="2" l="1"/>
  <c r="AJ351" i="2"/>
  <c r="AJ354" i="2" s="1"/>
  <c r="AJ356" i="2" l="1"/>
  <c r="AJ366" i="2"/>
  <c r="AK356" i="2"/>
  <c r="AK366" i="2"/>
  <c r="AJ358" i="2"/>
  <c r="AJ439" i="2"/>
  <c r="AJ446" i="2" s="1"/>
  <c r="AJ453" i="2" s="1"/>
  <c r="AK370" i="2"/>
  <c r="AK439" i="2"/>
  <c r="AK446" i="2" s="1"/>
  <c r="AK453" i="2" s="1"/>
  <c r="AK474" i="2" s="1"/>
  <c r="AK358" i="2"/>
  <c r="AK361" i="2" s="1"/>
  <c r="AJ518" i="2" l="1"/>
  <c r="AJ474" i="2"/>
  <c r="AK360" i="2"/>
  <c r="AK518" i="2"/>
  <c r="AJ524" i="2" l="1"/>
  <c r="AJ525" i="2" s="1"/>
  <c r="AK524" i="2"/>
  <c r="AK525" i="2" s="1"/>
  <c r="AK521" i="2"/>
  <c r="AK544" i="2"/>
  <c r="AJ370" i="2"/>
  <c r="AK522" i="2" l="1"/>
  <c r="AJ360" i="2"/>
  <c r="AJ361" i="2"/>
  <c r="AK428" i="2" l="1"/>
  <c r="AJ431" i="2"/>
  <c r="AJ433" i="2" s="1"/>
  <c r="AK431" i="2" l="1"/>
  <c r="AK433" i="2" s="1"/>
  <c r="AJ521" i="2"/>
  <c r="AJ544" i="2"/>
  <c r="AJ434" i="2"/>
  <c r="AJ522" i="2" l="1"/>
  <c r="AK407" i="2"/>
  <c r="AK434" i="2" s="1"/>
  <c r="AJ19" i="2" l="1"/>
  <c r="AK21" i="2" l="1"/>
  <c r="AK221" i="2" l="1"/>
  <c r="AK234" i="2"/>
  <c r="AK19" i="2"/>
  <c r="AL650" i="2" l="1"/>
  <c r="AL19" i="2" s="1"/>
  <c r="AL676" i="2"/>
  <c r="AL188" i="2" s="1"/>
  <c r="AL689" i="2"/>
  <c r="AL692" i="2" s="1"/>
  <c r="AL663" i="2"/>
  <c r="AL666" i="2" s="1"/>
  <c r="AK149" i="2"/>
  <c r="AP155" i="2"/>
  <c r="AL679" i="2" l="1"/>
  <c r="AL653" i="2"/>
  <c r="AL22" i="2" s="1"/>
  <c r="AL210" i="2" l="1"/>
  <c r="AL191" i="2"/>
  <c r="AL45" i="2"/>
  <c r="AM155" i="2" l="1"/>
  <c r="AJ143" i="2" l="1"/>
  <c r="AK141" i="2" s="1"/>
  <c r="AJ150" i="2" l="1"/>
  <c r="AJ142" i="2"/>
  <c r="AJ167" i="2" s="1"/>
  <c r="AJ168" i="2" l="1"/>
  <c r="AJ47" i="2" s="1"/>
  <c r="AJ212" i="2" s="1"/>
  <c r="AJ151" i="2"/>
  <c r="AJ153" i="2" s="1"/>
  <c r="AJ170" i="2" l="1"/>
  <c r="AJ213" i="2"/>
  <c r="AJ198" i="2"/>
  <c r="AJ194" i="2"/>
  <c r="AJ43" i="2"/>
  <c r="AJ208" i="2" s="1"/>
  <c r="AJ161" i="2"/>
  <c r="AJ48" i="2"/>
  <c r="AK194" i="2" l="1"/>
  <c r="AK202" i="2" s="1"/>
  <c r="AJ202" i="2"/>
  <c r="AJ185" i="2"/>
  <c r="AJ209" i="2"/>
  <c r="AJ182" i="2"/>
  <c r="AJ210" i="2"/>
  <c r="AJ45" i="2"/>
  <c r="AJ44" i="2"/>
  <c r="AK182" i="2" l="1"/>
  <c r="AJ188" i="2"/>
  <c r="AJ184" i="2"/>
  <c r="AJ191" i="2"/>
  <c r="AJ190" i="2" l="1"/>
  <c r="AK188" i="2"/>
  <c r="AK166" i="2" l="1"/>
  <c r="AK51" i="2" l="1"/>
  <c r="AK216" i="2" l="1"/>
  <c r="AK217" i="2" s="1"/>
  <c r="AK53" i="2"/>
  <c r="AK63" i="2"/>
  <c r="AK64" i="2" s="1"/>
  <c r="AK564" i="2"/>
  <c r="AK562" i="2" s="1"/>
  <c r="AK563" i="2" s="1"/>
  <c r="AK150" i="2"/>
  <c r="AK52" i="2"/>
  <c r="AK65" i="2" l="1"/>
  <c r="AK151" i="2"/>
  <c r="AK161" i="2" l="1"/>
  <c r="AK43" i="2"/>
  <c r="AK153" i="2"/>
  <c r="AK45" i="2" l="1"/>
  <c r="AK208" i="2"/>
  <c r="AK185" i="2" s="1"/>
  <c r="AK44" i="2"/>
  <c r="AK209" i="2" l="1"/>
  <c r="AK210" i="2"/>
  <c r="AK191" i="2" l="1"/>
  <c r="AK184" i="2"/>
  <c r="AK190" i="2" l="1"/>
  <c r="AK73" i="2" l="1"/>
  <c r="AK68" i="2"/>
  <c r="AJ377" i="2"/>
  <c r="AJ512" i="2" l="1"/>
  <c r="AJ550" i="2" s="1"/>
  <c r="AK550" i="2" s="1"/>
  <c r="AK69" i="2"/>
  <c r="AJ381" i="2"/>
  <c r="AJ379" i="2"/>
  <c r="AJ378" i="2"/>
  <c r="AJ385" i="2"/>
  <c r="AJ517" i="2" l="1"/>
  <c r="AJ519" i="2"/>
  <c r="AJ553" i="2"/>
  <c r="AJ552" i="2"/>
  <c r="AJ527" i="2"/>
  <c r="AK552" i="2"/>
  <c r="AK553" i="2"/>
  <c r="AJ382" i="2"/>
  <c r="AJ383" i="2"/>
  <c r="AJ323" i="2" l="1"/>
  <c r="AJ324" i="2" l="1"/>
  <c r="AJ326" i="2" l="1"/>
  <c r="AJ325" i="2"/>
  <c r="AJ328" i="2"/>
  <c r="AO348" i="2" l="1"/>
  <c r="AJ336" i="2"/>
  <c r="AJ330" i="2"/>
  <c r="AJ329" i="2"/>
  <c r="AJ338" i="2" l="1"/>
  <c r="AJ337" i="2"/>
  <c r="AK323" i="2" l="1"/>
  <c r="AK324" i="2" s="1"/>
  <c r="AK377" i="2"/>
  <c r="AK328" i="2" l="1"/>
  <c r="AK325" i="2"/>
  <c r="AK381" i="2"/>
  <c r="AK512" i="2"/>
  <c r="AK378" i="2"/>
  <c r="AK385" i="2"/>
  <c r="AK517" i="2" l="1"/>
  <c r="AK527" i="2"/>
  <c r="AK519" i="2"/>
  <c r="AK382" i="2"/>
  <c r="AK336" i="2"/>
  <c r="AK329" i="2"/>
  <c r="AK337" i="2" l="1"/>
  <c r="AQ539" i="2"/>
  <c r="AQ531" i="2" s="1"/>
  <c r="AQ541" i="2" l="1"/>
  <c r="AR541" i="2" l="1"/>
  <c r="AR539" i="2"/>
  <c r="AS538" i="2"/>
  <c r="AS541" i="2" l="1"/>
  <c r="AT538" i="2"/>
  <c r="AS539" i="2"/>
  <c r="AS531" i="2" s="1"/>
  <c r="AR531" i="2"/>
  <c r="AT541" i="2" l="1"/>
  <c r="AT539" i="2"/>
  <c r="AT531" i="2" s="1"/>
  <c r="AU538" i="2"/>
  <c r="AU539" i="2" l="1"/>
  <c r="AU531" i="2" s="1"/>
  <c r="AU541" i="2"/>
  <c r="AV538" i="2"/>
  <c r="AK532" i="2"/>
  <c r="AJ530" i="2"/>
  <c r="AK533" i="2" l="1"/>
  <c r="AP533" i="2"/>
  <c r="AV539" i="2"/>
  <c r="AV531" i="2" s="1"/>
  <c r="AW538" i="2"/>
  <c r="AW539" i="2" s="1"/>
  <c r="AW531" i="2" s="1"/>
  <c r="AK530" i="2"/>
  <c r="AK535" i="2" s="1"/>
  <c r="AJ535" i="2"/>
  <c r="AL529" i="2"/>
  <c r="AP529" i="2" s="1"/>
  <c r="AK80" i="2" l="1"/>
  <c r="AO81" i="2"/>
  <c r="AK79" i="2" l="1"/>
  <c r="AK81" i="2"/>
  <c r="AJ239" i="2"/>
  <c r="AJ193" i="2" s="1"/>
  <c r="AJ108" i="2"/>
  <c r="AJ110" i="2" s="1"/>
  <c r="AJ226" i="2"/>
  <c r="AJ655" i="2" s="1"/>
  <c r="AJ26" i="2"/>
  <c r="AJ436" i="2" s="1"/>
  <c r="AJ32" i="2" l="1"/>
  <c r="AK655" i="2"/>
  <c r="AK657" i="2" s="1"/>
  <c r="AJ681" i="2"/>
  <c r="AJ201" i="2" s="1"/>
  <c r="AJ668" i="2"/>
  <c r="AJ109" i="2"/>
  <c r="AJ694" i="2"/>
  <c r="AJ696" i="2" s="1"/>
  <c r="AJ112" i="2"/>
  <c r="AJ195" i="2"/>
  <c r="AK193" i="2"/>
  <c r="AJ27" i="2"/>
  <c r="AJ241" i="2"/>
  <c r="AJ228" i="2"/>
  <c r="AJ657" i="2"/>
  <c r="AJ34" i="2" s="1"/>
  <c r="AJ101" i="2"/>
  <c r="AJ122" i="2" s="1"/>
  <c r="AJ265" i="2"/>
  <c r="AJ113" i="2" l="1"/>
  <c r="AJ670" i="2"/>
  <c r="AJ106" i="2" s="1"/>
  <c r="AK681" i="2"/>
  <c r="AK683" i="2" s="1"/>
  <c r="AJ683" i="2"/>
  <c r="AJ203" i="2" s="1"/>
  <c r="AK195" i="2"/>
  <c r="AJ102" i="2"/>
  <c r="AJ105" i="2"/>
  <c r="AJ95" i="2"/>
  <c r="AJ103" i="2"/>
  <c r="AJ242" i="2"/>
  <c r="AJ196" i="2" s="1"/>
  <c r="AJ229" i="2"/>
  <c r="AK27" i="2"/>
  <c r="AJ267" i="2"/>
  <c r="AK265" i="2"/>
  <c r="AK203" i="2" l="1"/>
  <c r="AK201" i="2"/>
  <c r="AK229" i="2"/>
  <c r="AK242" i="2"/>
  <c r="AJ197" i="2"/>
  <c r="AJ205" i="2" s="1"/>
  <c r="AK196" i="2"/>
  <c r="AJ96" i="2"/>
  <c r="AJ100" i="2"/>
  <c r="AJ97" i="2"/>
  <c r="AJ684" i="2"/>
  <c r="AJ204" i="2" s="1"/>
  <c r="AJ658" i="2"/>
  <c r="AJ697" i="2"/>
  <c r="AJ699" i="2" s="1"/>
  <c r="AJ671" i="2"/>
  <c r="AJ673" i="2" s="1"/>
  <c r="AK267" i="2"/>
  <c r="AJ273" i="2"/>
  <c r="AK658" i="2" l="1"/>
  <c r="AJ35" i="2"/>
  <c r="AJ660" i="2"/>
  <c r="AJ37" i="2" s="1"/>
  <c r="AK684" i="2"/>
  <c r="AK686" i="2" s="1"/>
  <c r="AJ686" i="2"/>
  <c r="AK660" i="2" l="1"/>
  <c r="AK37" i="2" s="1"/>
  <c r="AK35" i="2"/>
  <c r="AK218" i="2"/>
  <c r="AJ49" i="2"/>
  <c r="AJ218" i="2"/>
  <c r="AJ206" i="2"/>
  <c r="AJ214" i="2"/>
  <c r="AK204" i="2"/>
  <c r="AK32" i="2"/>
  <c r="AK239" i="2"/>
  <c r="AK108" i="2"/>
  <c r="AK109" i="2" s="1"/>
  <c r="AK26" i="2"/>
  <c r="AK226" i="2"/>
  <c r="AK112" i="2" l="1"/>
  <c r="AK273" i="2"/>
  <c r="AK271" i="2"/>
  <c r="AK228" i="2"/>
  <c r="AK241" i="2"/>
  <c r="AK34" i="2"/>
  <c r="AK436" i="2"/>
  <c r="AK101" i="2"/>
  <c r="AK28" i="2"/>
  <c r="AK243" i="2" l="1"/>
  <c r="AK36" i="2"/>
  <c r="AK230" i="2"/>
  <c r="AK102" i="2"/>
  <c r="AK122" i="2"/>
  <c r="AK95" i="2"/>
  <c r="AK105" i="2"/>
  <c r="AK100" i="2" l="1"/>
  <c r="AK96" i="2"/>
  <c r="AL659" i="2"/>
  <c r="AL698" i="2"/>
  <c r="AL672" i="2"/>
  <c r="AL685" i="2"/>
  <c r="AL36" i="2" l="1"/>
  <c r="AM659" i="2"/>
  <c r="AM36" i="2" s="1"/>
  <c r="AP659" i="2" l="1"/>
  <c r="AM172" i="2"/>
  <c r="AL564" i="2"/>
  <c r="AL562" i="2" l="1"/>
  <c r="AL347" i="2"/>
  <c r="AM646" i="2" l="1"/>
  <c r="AQ638" i="2"/>
  <c r="AL558" i="2"/>
  <c r="AL556" i="2" s="1"/>
  <c r="AL342" i="2"/>
  <c r="AL563" i="2"/>
  <c r="AM130" i="2"/>
  <c r="AM138" i="2" l="1"/>
  <c r="AM162" i="2" s="1"/>
  <c r="AR162" i="2" s="1"/>
  <c r="AM133" i="2"/>
  <c r="AQ643" i="2"/>
  <c r="AQ637" i="2"/>
  <c r="AM695" i="2"/>
  <c r="AM691" i="2"/>
  <c r="AM698" i="2"/>
  <c r="AM647" i="2"/>
  <c r="AL274" i="2"/>
  <c r="AQ644" i="2"/>
  <c r="AQ631" i="2"/>
  <c r="AL557" i="2"/>
  <c r="AM157" i="2" l="1"/>
  <c r="AQ642" i="2"/>
  <c r="AM633" i="2"/>
  <c r="AQ625" i="2"/>
  <c r="AL515" i="2"/>
  <c r="AL516" i="2" s="1"/>
  <c r="AL343" i="2"/>
  <c r="AL344" i="2" s="1"/>
  <c r="AL351" i="2" s="1"/>
  <c r="AL354" i="2" s="1"/>
  <c r="AL356" i="2" l="1"/>
  <c r="AL366" i="2"/>
  <c r="AL358" i="2"/>
  <c r="AL439" i="2"/>
  <c r="AL446" i="2" s="1"/>
  <c r="AL453" i="2" s="1"/>
  <c r="AL474" i="2" s="1"/>
  <c r="AL370" i="2"/>
  <c r="AQ630" i="2"/>
  <c r="AQ624" i="2"/>
  <c r="AM665" i="2"/>
  <c r="AM634" i="2"/>
  <c r="AM669" i="2"/>
  <c r="AM120" i="2" s="1"/>
  <c r="AM672" i="2"/>
  <c r="AL361" i="2" l="1"/>
  <c r="AL360" i="2"/>
  <c r="AQ629" i="2"/>
  <c r="AL518" i="2" l="1"/>
  <c r="AL431" i="2"/>
  <c r="AL433" i="2" s="1"/>
  <c r="AL434" i="2" s="1"/>
  <c r="AL524" i="2" l="1"/>
  <c r="AL525" i="2" s="1"/>
  <c r="AL544" i="2"/>
  <c r="AL521" i="2"/>
  <c r="AL522" i="2" s="1"/>
  <c r="AK126" i="2" l="1"/>
  <c r="AK127" i="2" s="1"/>
  <c r="AK143" i="2" s="1"/>
  <c r="AK142" i="2" s="1"/>
  <c r="AK167" i="2" s="1"/>
  <c r="AK131" i="2"/>
  <c r="AK137" i="2" s="1"/>
  <c r="AK168" i="2" l="1"/>
  <c r="AK47" i="2" s="1"/>
  <c r="AK170" i="2" l="1"/>
  <c r="AK49" i="2"/>
  <c r="AK48" i="2"/>
  <c r="AK212" i="2"/>
  <c r="AK198" i="2" l="1"/>
  <c r="AK214" i="2"/>
  <c r="AK213" i="2"/>
  <c r="AK206" i="2" l="1"/>
  <c r="AK197" i="2"/>
  <c r="AK205" i="2" l="1"/>
  <c r="AM290" i="2" l="1"/>
  <c r="AM292" i="2" s="1"/>
  <c r="AL296" i="2"/>
  <c r="AL301" i="2"/>
  <c r="AL302" i="2" s="1"/>
  <c r="AL303" i="2" s="1"/>
  <c r="AM298" i="2" l="1"/>
  <c r="AM291" i="2"/>
  <c r="AQ302" i="2"/>
  <c r="AQ303" i="2" s="1"/>
  <c r="AM301" i="2" l="1"/>
  <c r="AM302" i="2" s="1"/>
  <c r="AM296" i="2"/>
  <c r="AQ291" i="2"/>
  <c r="AQ301" i="2" s="1"/>
  <c r="AQ300" i="2" s="1"/>
  <c r="AN290" i="2"/>
  <c r="AM294" i="2"/>
  <c r="AR302" i="2" l="1"/>
  <c r="AM303" i="2"/>
  <c r="AQ296" i="2"/>
  <c r="AN292" i="2"/>
  <c r="AP292" i="2" s="1"/>
  <c r="AM56" i="2"/>
  <c r="AM57" i="2"/>
  <c r="AR303" i="2" l="1"/>
  <c r="AR291" i="2"/>
  <c r="AN298" i="2"/>
  <c r="AR301" i="2" l="1"/>
  <c r="AR300" i="2" s="1"/>
  <c r="AR296" i="2"/>
  <c r="AN57" i="2" l="1"/>
  <c r="AN56" i="2"/>
  <c r="AL377" i="2" l="1"/>
  <c r="AL324" i="2" l="1"/>
  <c r="AL326" i="2" s="1"/>
  <c r="AL378" i="2"/>
  <c r="AL385" i="2"/>
  <c r="AL379" i="2"/>
  <c r="AL512" i="2"/>
  <c r="AL527" i="2" s="1"/>
  <c r="AL381" i="2"/>
  <c r="AL325" i="2" l="1"/>
  <c r="AQ324" i="2"/>
  <c r="AL328" i="2"/>
  <c r="AL382" i="2"/>
  <c r="AL383" i="2"/>
  <c r="AL519" i="2"/>
  <c r="AL550" i="2"/>
  <c r="AL517" i="2"/>
  <c r="AL330" i="2" l="1"/>
  <c r="AL336" i="2"/>
  <c r="AL329" i="2"/>
  <c r="AQ320" i="2"/>
  <c r="AQ348" i="2" s="1"/>
  <c r="AL552" i="2"/>
  <c r="AL553" i="2"/>
  <c r="AL338" i="2" l="1"/>
  <c r="AL337" i="2"/>
  <c r="AV197" i="2" l="1"/>
  <c r="AW197" i="2" s="1"/>
  <c r="AL226" i="2"/>
  <c r="AL239" i="2"/>
  <c r="AL193" i="2" s="1"/>
  <c r="AL108" i="2"/>
  <c r="AL109" i="2" s="1"/>
  <c r="AL26" i="2"/>
  <c r="AL436" i="2" l="1"/>
  <c r="AQ436" i="2" s="1"/>
  <c r="AL27" i="2"/>
  <c r="AL110" i="2"/>
  <c r="AL241" i="2"/>
  <c r="AL195" i="2"/>
  <c r="AL694" i="2"/>
  <c r="AL696" i="2" s="1"/>
  <c r="AL655" i="2"/>
  <c r="AL228" i="2"/>
  <c r="AL681" i="2"/>
  <c r="AL668" i="2"/>
  <c r="AL670" i="2" s="1"/>
  <c r="AL265" i="2"/>
  <c r="AL101" i="2"/>
  <c r="AL201" i="2" l="1"/>
  <c r="AL229" i="2"/>
  <c r="AL242" i="2"/>
  <c r="AL196" i="2" s="1"/>
  <c r="AL267" i="2"/>
  <c r="AL273" i="2" s="1"/>
  <c r="AL113" i="2"/>
  <c r="AM655" i="2"/>
  <c r="AM657" i="2" s="1"/>
  <c r="AM668" i="2"/>
  <c r="AM670" i="2" s="1"/>
  <c r="AM694" i="2"/>
  <c r="AM696" i="2" s="1"/>
  <c r="AL683" i="2"/>
  <c r="AL95" i="2"/>
  <c r="AL102" i="2"/>
  <c r="AL103" i="2"/>
  <c r="AL122" i="2"/>
  <c r="AL106" i="2"/>
  <c r="AL657" i="2"/>
  <c r="AL105" i="2" s="1"/>
  <c r="AL32" i="2"/>
  <c r="AL112" i="2"/>
  <c r="AP655" i="2" l="1"/>
  <c r="AP657" i="2" s="1"/>
  <c r="AL197" i="2"/>
  <c r="AN228" i="2"/>
  <c r="AN229" i="2" s="1"/>
  <c r="AL684" i="2"/>
  <c r="AL204" i="2" s="1"/>
  <c r="AL658" i="2"/>
  <c r="AL660" i="2" s="1"/>
  <c r="AL37" i="2" s="1"/>
  <c r="AL697" i="2"/>
  <c r="AL699" i="2" s="1"/>
  <c r="AL671" i="2"/>
  <c r="AL673" i="2" s="1"/>
  <c r="AL34" i="2"/>
  <c r="AL97" i="2"/>
  <c r="AL96" i="2"/>
  <c r="AL100" i="2"/>
  <c r="AL203" i="2"/>
  <c r="AN658" i="2" l="1"/>
  <c r="AN660" i="2" s="1"/>
  <c r="AN671" i="2"/>
  <c r="AN673" i="2" s="1"/>
  <c r="AL35" i="2"/>
  <c r="AL205" i="2"/>
  <c r="AL686" i="2"/>
  <c r="AL49" i="2" l="1"/>
  <c r="AL206" i="2"/>
  <c r="AL214" i="2"/>
  <c r="AL218" i="2"/>
  <c r="AM51" i="2" l="1"/>
  <c r="AM637" i="2" l="1"/>
  <c r="AM682" i="2" s="1"/>
  <c r="AM685" i="2"/>
  <c r="AM681" i="2"/>
  <c r="AM216" i="2"/>
  <c r="AM63" i="2"/>
  <c r="AM52" i="2"/>
  <c r="AM564" i="2"/>
  <c r="AM678" i="2" l="1"/>
  <c r="AM642" i="2"/>
  <c r="AM639" i="2"/>
  <c r="AM644" i="2" s="1"/>
  <c r="AM683" i="2"/>
  <c r="AM65" i="2"/>
  <c r="AM64" i="2"/>
  <c r="AM312" i="2"/>
  <c r="AM310" i="2"/>
  <c r="AM347" i="2"/>
  <c r="AM59" i="2" l="1"/>
  <c r="AM342" i="2"/>
  <c r="AM254" i="2"/>
  <c r="AM256" i="2" s="1"/>
  <c r="AM260" i="2" s="1"/>
  <c r="AM558" i="2"/>
  <c r="AM40" i="2"/>
  <c r="AN130" i="2"/>
  <c r="AN133" i="2" s="1"/>
  <c r="AN126" i="2" s="1"/>
  <c r="AN127" i="2" s="1"/>
  <c r="AM135" i="2"/>
  <c r="AM313" i="2"/>
  <c r="AM314" i="2"/>
  <c r="AM560" i="2" l="1"/>
  <c r="AM562" i="2" s="1"/>
  <c r="AN634" i="2"/>
  <c r="AN143" i="2"/>
  <c r="AN142" i="2" s="1"/>
  <c r="AN167" i="2" s="1"/>
  <c r="AN168" i="2" s="1"/>
  <c r="AN131" i="2"/>
  <c r="AM261" i="2"/>
  <c r="AR260" i="2"/>
  <c r="AM262" i="2"/>
  <c r="AR638" i="2"/>
  <c r="AR637" i="2" s="1"/>
  <c r="AM258" i="2"/>
  <c r="AM274" i="2"/>
  <c r="AM268" i="2"/>
  <c r="AM257" i="2"/>
  <c r="AM557" i="2"/>
  <c r="AR631" i="2"/>
  <c r="AR644" i="2"/>
  <c r="AM108" i="2"/>
  <c r="AM32" i="2"/>
  <c r="AM60" i="2"/>
  <c r="AM61" i="2"/>
  <c r="AM422" i="2"/>
  <c r="AM563" i="2" l="1"/>
  <c r="AN646" i="2"/>
  <c r="AN170" i="2"/>
  <c r="AR643" i="2"/>
  <c r="AR262" i="2"/>
  <c r="AM112" i="2"/>
  <c r="AM109" i="2"/>
  <c r="AM113" i="2"/>
  <c r="AM110" i="2"/>
  <c r="AM515" i="2"/>
  <c r="AM343" i="2"/>
  <c r="AM344" i="2" s="1"/>
  <c r="AM351" i="2" s="1"/>
  <c r="AM354" i="2" s="1"/>
  <c r="AR625" i="2"/>
  <c r="AR642" i="2"/>
  <c r="AM356" i="2" l="1"/>
  <c r="AM439" i="2" s="1"/>
  <c r="AM446" i="2" s="1"/>
  <c r="AM366" i="2"/>
  <c r="AN694" i="2"/>
  <c r="AN698" i="2"/>
  <c r="AN647" i="2"/>
  <c r="AN689" i="2"/>
  <c r="AN695" i="2"/>
  <c r="AN696" i="2" s="1"/>
  <c r="AN691" i="2"/>
  <c r="AN697" i="2"/>
  <c r="AN690" i="2"/>
  <c r="AR624" i="2"/>
  <c r="AR630" i="2"/>
  <c r="AM358" i="2" l="1"/>
  <c r="AM370" i="2"/>
  <c r="AN692" i="2"/>
  <c r="AN699" i="2"/>
  <c r="AM361" i="2"/>
  <c r="AM360" i="2"/>
  <c r="AR629" i="2"/>
  <c r="AM431" i="2" l="1"/>
  <c r="AM433" i="2" s="1"/>
  <c r="AM516" i="2" l="1"/>
  <c r="AM265" i="2"/>
  <c r="AM101" i="2"/>
  <c r="AM105" i="2" s="1"/>
  <c r="AM27" i="2"/>
  <c r="AP27" i="2" s="1"/>
  <c r="AM34" i="2"/>
  <c r="AP229" i="2" l="1"/>
  <c r="AP242" i="2"/>
  <c r="AM242" i="2"/>
  <c r="AM229" i="2"/>
  <c r="AM106" i="2"/>
  <c r="AM102" i="2"/>
  <c r="AM122" i="2"/>
  <c r="AM95" i="2"/>
  <c r="AM96" i="2" s="1"/>
  <c r="AM103" i="2"/>
  <c r="AM684" i="2" l="1"/>
  <c r="AM658" i="2"/>
  <c r="AP658" i="2" s="1"/>
  <c r="AP660" i="2" s="1"/>
  <c r="AP37" i="2" s="1"/>
  <c r="AM671" i="2"/>
  <c r="AM673" i="2" s="1"/>
  <c r="AM697" i="2"/>
  <c r="AM699" i="2" s="1"/>
  <c r="AM97" i="2"/>
  <c r="AM100" i="2"/>
  <c r="AM660" i="2" l="1"/>
  <c r="AM37" i="2" s="1"/>
  <c r="AM35" i="2"/>
  <c r="AM686" i="2"/>
  <c r="AM398" i="2"/>
  <c r="AM407" i="2" s="1"/>
  <c r="AM434" i="2" s="1"/>
  <c r="AP68" i="2" l="1"/>
  <c r="AP72" i="2" s="1"/>
  <c r="AP73" i="2" s="1"/>
  <c r="AR68" i="2"/>
  <c r="AS70" i="2" s="1"/>
  <c r="AN70" i="2"/>
  <c r="AM69" i="2"/>
  <c r="AM70" i="2"/>
  <c r="AU68" i="2" l="1"/>
  <c r="AV68" i="2" s="1"/>
  <c r="AV72" i="2" s="1"/>
  <c r="AV74" i="2" s="1"/>
  <c r="AR72" i="2"/>
  <c r="AR74" i="2" s="1"/>
  <c r="AR76" i="2" s="1"/>
  <c r="AP69" i="2"/>
  <c r="AR70" i="2"/>
  <c r="AR78" i="2" l="1"/>
  <c r="AR80" i="2" s="1"/>
  <c r="AR84" i="2" s="1"/>
  <c r="AU74" i="2"/>
  <c r="AU78" i="2" s="1"/>
  <c r="AS76" i="2"/>
  <c r="AR75" i="2"/>
  <c r="AW68" i="2"/>
  <c r="AW72" i="2" s="1"/>
  <c r="AW74" i="2" s="1"/>
  <c r="AW75" i="2" s="1"/>
  <c r="AU72" i="2"/>
  <c r="AU73" i="2" s="1"/>
  <c r="AU69" i="2"/>
  <c r="AU75" i="2"/>
  <c r="AV78" i="2"/>
  <c r="AV80" i="2" s="1"/>
  <c r="AV75" i="2" l="1"/>
  <c r="AR81" i="2"/>
  <c r="AU80" i="2"/>
  <c r="AU84" i="2" s="1"/>
  <c r="AR82" i="2"/>
  <c r="AS82" i="2"/>
  <c r="AW78" i="2"/>
  <c r="AW80" i="2" s="1"/>
  <c r="AW81" i="2" s="1"/>
  <c r="AV84" i="2"/>
  <c r="AV86" i="2" s="1"/>
  <c r="AV81" i="2"/>
  <c r="AU79" i="2" l="1"/>
  <c r="AW84" i="2"/>
  <c r="AW86" i="2" s="1"/>
  <c r="AW14" i="2" s="1"/>
  <c r="AV14" i="2"/>
  <c r="AW87" i="2" l="1"/>
  <c r="AV183" i="2"/>
  <c r="AV266" i="2"/>
  <c r="AW183" i="2"/>
  <c r="AW266" i="2"/>
  <c r="AM663" i="2" l="1"/>
  <c r="AM689" i="2"/>
  <c r="AM676" i="2"/>
  <c r="AM650" i="2"/>
  <c r="AM19" i="2" s="1"/>
  <c r="AN51" i="2" l="1"/>
  <c r="AN53" i="2" l="1"/>
  <c r="AN637" i="2" s="1"/>
  <c r="AN216" i="2"/>
  <c r="AN52" i="2"/>
  <c r="AN63" i="2"/>
  <c r="AN564" i="2"/>
  <c r="AO51" i="2"/>
  <c r="AN137" i="2"/>
  <c r="AN685" i="2" l="1"/>
  <c r="AN682" i="2"/>
  <c r="AN684" i="2"/>
  <c r="AN642" i="2"/>
  <c r="AN676" i="2"/>
  <c r="AN678" i="2"/>
  <c r="AN677" i="2"/>
  <c r="AN681" i="2"/>
  <c r="AN639" i="2"/>
  <c r="AN644" i="2" s="1"/>
  <c r="AO637" i="2"/>
  <c r="AO216" i="2"/>
  <c r="AO217" i="2" s="1"/>
  <c r="AN309" i="2"/>
  <c r="AN310" i="2"/>
  <c r="AN347" i="2"/>
  <c r="AN64" i="2"/>
  <c r="AN65" i="2"/>
  <c r="AO52" i="2"/>
  <c r="AO564" i="2"/>
  <c r="AN679" i="2" l="1"/>
  <c r="AO677" i="2"/>
  <c r="AO189" i="2" s="1"/>
  <c r="AO685" i="2"/>
  <c r="AP685" i="2" s="1"/>
  <c r="AO642" i="2"/>
  <c r="AO682" i="2"/>
  <c r="AO681" i="2"/>
  <c r="AO683" i="2" s="1"/>
  <c r="AO686" i="2" s="1"/>
  <c r="AO218" i="2" s="1"/>
  <c r="AO684" i="2"/>
  <c r="AP684" i="2" s="1"/>
  <c r="AO639" i="2"/>
  <c r="AO644" i="2" s="1"/>
  <c r="AP637" i="2"/>
  <c r="AN683" i="2"/>
  <c r="AN686" i="2" s="1"/>
  <c r="AP681" i="2"/>
  <c r="AP682" i="2"/>
  <c r="AP683" i="2" s="1"/>
  <c r="AO347" i="2"/>
  <c r="AP686" i="2" l="1"/>
  <c r="AP642" i="2"/>
  <c r="AP639" i="2"/>
  <c r="AP644" i="2" s="1"/>
  <c r="AM377" i="2" l="1"/>
  <c r="AM323" i="2"/>
  <c r="AM324" i="2" l="1"/>
  <c r="AM379" i="2"/>
  <c r="AM378" i="2"/>
  <c r="AM385" i="2"/>
  <c r="AM512" i="2"/>
  <c r="AM381" i="2"/>
  <c r="AM325" i="2" l="1"/>
  <c r="AR324" i="2"/>
  <c r="AM326" i="2"/>
  <c r="AM328" i="2"/>
  <c r="AM382" i="2"/>
  <c r="AM383" i="2"/>
  <c r="AM550" i="2"/>
  <c r="AM329" i="2" l="1"/>
  <c r="AM330" i="2"/>
  <c r="AM336" i="2"/>
  <c r="AR320" i="2"/>
  <c r="AR348" i="2" s="1"/>
  <c r="AR326" i="2"/>
  <c r="AM552" i="2"/>
  <c r="AM553" i="2"/>
  <c r="AM338" i="2" l="1"/>
  <c r="AM337" i="2"/>
  <c r="AM453" i="2" l="1"/>
  <c r="AM518" i="2" l="1"/>
  <c r="AM474" i="2"/>
  <c r="AM478" i="2"/>
  <c r="AM517" i="2" l="1"/>
  <c r="AM519" i="2"/>
  <c r="AM524" i="2"/>
  <c r="AM525" i="2" s="1"/>
  <c r="AM544" i="2"/>
  <c r="AM521" i="2"/>
  <c r="AM522" i="2" s="1"/>
  <c r="AM527" i="2" l="1"/>
  <c r="AL546" i="2" l="1"/>
  <c r="AL547" i="2" s="1"/>
  <c r="AM529" i="2"/>
  <c r="AM530" i="2" s="1"/>
  <c r="AL530" i="2"/>
  <c r="AL533" i="2"/>
  <c r="AL535" i="2" l="1"/>
  <c r="AN529" i="2"/>
  <c r="AM533" i="2"/>
  <c r="AM546" i="2"/>
  <c r="AM547" i="2" l="1"/>
  <c r="AM535" i="2" l="1"/>
  <c r="AM217" i="2" l="1"/>
  <c r="AM218" i="2"/>
  <c r="AM174" i="2" l="1"/>
  <c r="AM179" i="2" s="1"/>
  <c r="AR179" i="2" s="1"/>
  <c r="AM126" i="2" l="1"/>
  <c r="AM127" i="2" s="1"/>
  <c r="AM143" i="2" s="1"/>
  <c r="AM131" i="2"/>
  <c r="AM137" i="2" s="1"/>
  <c r="AM142" i="2" l="1"/>
  <c r="AM167" i="2" s="1"/>
  <c r="AM150" i="2"/>
  <c r="AM266" i="2" l="1"/>
  <c r="AM267" i="2" s="1"/>
  <c r="AM273" i="2" s="1"/>
  <c r="AM86" i="2"/>
  <c r="AM87" i="2" s="1"/>
  <c r="AP266" i="2" l="1"/>
  <c r="AM85" i="2"/>
  <c r="AM651" i="2"/>
  <c r="AM690" i="2"/>
  <c r="AM692" i="2" s="1"/>
  <c r="AM664" i="2"/>
  <c r="AM666" i="2" s="1"/>
  <c r="AM88" i="2"/>
  <c r="AM677" i="2"/>
  <c r="AM189" i="2" l="1"/>
  <c r="AP677" i="2"/>
  <c r="AM20" i="2"/>
  <c r="AP651" i="2"/>
  <c r="AM653" i="2"/>
  <c r="AM22" i="2" s="1"/>
  <c r="AR85" i="2"/>
  <c r="AR86" i="2" s="1"/>
  <c r="AN224" i="2"/>
  <c r="AM679" i="2"/>
  <c r="AN189" i="2" l="1"/>
  <c r="AQ222" i="2"/>
  <c r="AR88" i="2"/>
  <c r="AR14" i="2"/>
  <c r="AR87" i="2"/>
  <c r="AO20" i="2" l="1"/>
  <c r="AR222" i="2"/>
  <c r="AQ651" i="2"/>
  <c r="AQ677" i="2"/>
  <c r="AR266" i="2"/>
  <c r="AR183" i="2"/>
  <c r="AR651" i="2" l="1"/>
  <c r="AS222" i="2"/>
  <c r="AR677" i="2"/>
  <c r="AQ189" i="2"/>
  <c r="AQ20" i="2"/>
  <c r="AR189" i="2" l="1"/>
  <c r="AT222" i="2"/>
  <c r="AR20" i="2"/>
  <c r="AU222" i="2" l="1"/>
  <c r="AV222" i="2" l="1"/>
  <c r="AW222" i="2" l="1"/>
  <c r="AM158" i="2" l="1"/>
  <c r="AM149" i="2" s="1"/>
  <c r="AM151" i="2" s="1"/>
  <c r="AM153" i="2" s="1"/>
  <c r="AR153" i="2" s="1"/>
  <c r="AM43" i="2" l="1"/>
  <c r="AM156" i="2"/>
  <c r="AN237" i="2"/>
  <c r="AN235" i="2"/>
  <c r="AM175" i="2"/>
  <c r="AM166" i="2" s="1"/>
  <c r="AM168" i="2" s="1"/>
  <c r="AM47" i="2" l="1"/>
  <c r="AM212" i="2" s="1"/>
  <c r="AM193" i="2" s="1"/>
  <c r="AM170" i="2"/>
  <c r="AR170" i="2" s="1"/>
  <c r="AM45" i="2"/>
  <c r="AM208" i="2"/>
  <c r="AM210" i="2" s="1"/>
  <c r="AM44" i="2"/>
  <c r="AM161" i="2"/>
  <c r="AM173" i="2"/>
  <c r="AM49" i="2" l="1"/>
  <c r="AM48" i="2"/>
  <c r="AM182" i="2"/>
  <c r="AM185" i="2"/>
  <c r="AM209" i="2"/>
  <c r="AM198" i="2"/>
  <c r="AM194" i="2"/>
  <c r="AM213" i="2"/>
  <c r="AM196" i="2"/>
  <c r="AM214" i="2"/>
  <c r="AN138" i="2"/>
  <c r="AN162" i="2" s="1"/>
  <c r="AM178" i="2"/>
  <c r="AN157" i="2" l="1"/>
  <c r="AS162" i="2"/>
  <c r="AN174" i="2"/>
  <c r="AN156" i="2"/>
  <c r="AM184" i="2"/>
  <c r="AM191" i="2"/>
  <c r="AM204" i="2"/>
  <c r="AM195" i="2"/>
  <c r="AM203" i="2" s="1"/>
  <c r="AM201" i="2"/>
  <c r="AM202" i="2"/>
  <c r="AM206" i="2"/>
  <c r="AM190" i="2"/>
  <c r="AM188" i="2"/>
  <c r="AN312" i="2"/>
  <c r="AN244" i="2"/>
  <c r="AN243" i="2"/>
  <c r="AN179" i="2" l="1"/>
  <c r="AN173" i="2"/>
  <c r="AN178" i="2" s="1"/>
  <c r="AM197" i="2"/>
  <c r="AM205" i="2" s="1"/>
  <c r="AN135" i="2"/>
  <c r="AN40" i="2"/>
  <c r="AN59" i="2"/>
  <c r="AN254" i="2"/>
  <c r="AN558" i="2"/>
  <c r="AN342" i="2"/>
  <c r="AN145" i="2"/>
  <c r="AN313" i="2"/>
  <c r="AN314" i="2"/>
  <c r="AN560" i="2" l="1"/>
  <c r="AO634" i="2"/>
  <c r="AN60" i="2"/>
  <c r="AS631" i="2"/>
  <c r="AS644" i="2"/>
  <c r="AN415" i="2"/>
  <c r="AN422" i="2" s="1"/>
  <c r="AN515" i="2" l="1"/>
  <c r="AN343" i="2"/>
  <c r="AN344" i="2" s="1"/>
  <c r="AN351" i="2" s="1"/>
  <c r="AN354" i="2" s="1"/>
  <c r="AN356" i="2" l="1"/>
  <c r="AN439" i="2" s="1"/>
  <c r="AN446" i="2" s="1"/>
  <c r="AN453" i="2" s="1"/>
  <c r="AN474" i="2" s="1"/>
  <c r="AN366" i="2"/>
  <c r="AN358" i="2"/>
  <c r="AN370" i="2"/>
  <c r="AO108" i="2" l="1"/>
  <c r="AN360" i="2"/>
  <c r="AN361" i="2"/>
  <c r="AN431" i="2" l="1"/>
  <c r="AN433" i="2" s="1"/>
  <c r="AO112" i="2"/>
  <c r="AO109" i="2"/>
  <c r="AN32" i="2" l="1"/>
  <c r="AN20" i="2"/>
  <c r="AN19" i="2"/>
  <c r="AN61" i="2"/>
  <c r="AN35" i="2" l="1"/>
  <c r="AN119" i="2"/>
  <c r="AN37" i="2"/>
  <c r="AN22" i="2"/>
  <c r="AN116" i="2"/>
  <c r="AN120" i="2"/>
  <c r="AN234" i="2"/>
  <c r="AN242" i="2"/>
  <c r="AN36" i="2"/>
  <c r="AN240" i="2" l="1"/>
  <c r="AN117" i="2"/>
  <c r="AN33" i="2"/>
  <c r="AN265" i="2"/>
  <c r="AN34" i="2"/>
  <c r="AN101" i="2"/>
  <c r="AN241" i="2"/>
  <c r="AN236" i="2"/>
  <c r="AN21" i="2"/>
  <c r="AN106" i="2" l="1"/>
  <c r="AN105" i="2"/>
  <c r="AN103" i="2"/>
  <c r="AN95" i="2"/>
  <c r="AN102" i="2"/>
  <c r="AN239" i="2"/>
  <c r="AN108" i="2"/>
  <c r="AN110" i="2" l="1"/>
  <c r="AN109" i="2"/>
  <c r="AN112" i="2"/>
  <c r="AN122" i="2"/>
  <c r="AN113" i="2"/>
  <c r="AO110" i="2"/>
  <c r="AN516" i="2"/>
  <c r="AN96" i="2"/>
  <c r="AN100" i="2"/>
  <c r="AN97" i="2"/>
  <c r="AN518" i="2" l="1"/>
  <c r="AN524" i="2" l="1"/>
  <c r="AN525" i="2" s="1"/>
  <c r="AV525" i="2" s="1"/>
  <c r="AW525" i="2" s="1"/>
  <c r="AN544" i="2"/>
  <c r="AN521" i="2"/>
  <c r="AN522" i="2" s="1"/>
  <c r="AN398" i="2"/>
  <c r="AN407" i="2" s="1"/>
  <c r="AN434" i="2" s="1"/>
  <c r="AP80" i="2" l="1"/>
  <c r="AP84" i="2" s="1"/>
  <c r="AS81" i="2"/>
  <c r="AO82" i="2"/>
  <c r="AN82" i="2"/>
  <c r="AN79" i="2"/>
  <c r="AN81" i="2"/>
  <c r="AP79" i="2" l="1"/>
  <c r="AP81" i="2"/>
  <c r="AU81" i="2"/>
  <c r="AN88" i="2"/>
  <c r="AN87" i="2"/>
  <c r="AN85" i="2"/>
  <c r="AP85" i="2" s="1"/>
  <c r="AP86" i="2" s="1"/>
  <c r="AO88" i="2"/>
  <c r="AP14" i="2" l="1"/>
  <c r="AP87" i="2"/>
  <c r="AS85" i="2"/>
  <c r="AP222" i="2" l="1"/>
  <c r="AP183" i="2"/>
  <c r="AP189" i="2" s="1"/>
  <c r="AP235" i="2"/>
  <c r="AS86" i="2"/>
  <c r="AU85" i="2"/>
  <c r="AU86" i="2" s="1"/>
  <c r="AP20" i="2"/>
  <c r="AP272" i="2"/>
  <c r="AV87" i="2" l="1"/>
  <c r="AU14" i="2"/>
  <c r="AU87" i="2"/>
  <c r="AS88" i="2"/>
  <c r="AS87" i="2"/>
  <c r="AS14" i="2"/>
  <c r="AT88" i="2"/>
  <c r="AS266" i="2" l="1"/>
  <c r="AU266" i="2" s="1"/>
  <c r="AU272" i="2" s="1"/>
  <c r="AS183" i="2"/>
  <c r="AU183" i="2"/>
  <c r="AN43" i="2" l="1"/>
  <c r="AS153" i="2"/>
  <c r="AO138" i="2"/>
  <c r="AO162" i="2" s="1"/>
  <c r="AT162" i="2" l="1"/>
  <c r="AO157" i="2"/>
  <c r="AN208" i="2"/>
  <c r="AN185" i="2" s="1"/>
  <c r="AN45" i="2"/>
  <c r="AN44" i="2"/>
  <c r="AO342" i="2"/>
  <c r="AO558" i="2"/>
  <c r="AO560" i="2" s="1"/>
  <c r="AO562" i="2" s="1"/>
  <c r="AT638" i="2" l="1"/>
  <c r="AT637" i="2" s="1"/>
  <c r="AT677" i="2" s="1"/>
  <c r="AT189" i="2" s="1"/>
  <c r="AQ646" i="2"/>
  <c r="AO563" i="2"/>
  <c r="AO174" i="2"/>
  <c r="AO173" i="2" s="1"/>
  <c r="AO156" i="2"/>
  <c r="AO161" i="2" s="1"/>
  <c r="AP157" i="2"/>
  <c r="AO268" i="2"/>
  <c r="AO274" i="2"/>
  <c r="AT631" i="2"/>
  <c r="AT644" i="2"/>
  <c r="AT643" i="2"/>
  <c r="AO557" i="2"/>
  <c r="AO135" i="2"/>
  <c r="AP134" i="2"/>
  <c r="AT642" i="2" l="1"/>
  <c r="AP162" i="2"/>
  <c r="AP174" i="2"/>
  <c r="AQ647" i="2"/>
  <c r="AQ690" i="2"/>
  <c r="AP133" i="2"/>
  <c r="AP126" i="2" s="1"/>
  <c r="AP127" i="2" s="1"/>
  <c r="AP143" i="2" s="1"/>
  <c r="AP142" i="2" s="1"/>
  <c r="AP167" i="2" s="1"/>
  <c r="AP412" i="2"/>
  <c r="AP415" i="2" s="1"/>
  <c r="AP422" i="2" s="1"/>
  <c r="AP433" i="2" s="1"/>
  <c r="AP434" i="2" s="1"/>
  <c r="AQ633" i="2"/>
  <c r="AT625" i="2"/>
  <c r="AO343" i="2"/>
  <c r="AO344" i="2" s="1"/>
  <c r="AO351" i="2" s="1"/>
  <c r="AO354" i="2" s="1"/>
  <c r="AP135" i="2"/>
  <c r="AQ130" i="2"/>
  <c r="AO356" i="2" l="1"/>
  <c r="AO366" i="2"/>
  <c r="AO370" i="2"/>
  <c r="AO377" i="2" s="1"/>
  <c r="AO439" i="2"/>
  <c r="AO446" i="2" s="1"/>
  <c r="AO453" i="2" s="1"/>
  <c r="AT630" i="2"/>
  <c r="AT624" i="2"/>
  <c r="AO358" i="2"/>
  <c r="AQ664" i="2"/>
  <c r="AU130" i="2"/>
  <c r="AO518" i="2" l="1"/>
  <c r="AO474" i="2"/>
  <c r="AO512" i="2"/>
  <c r="AO378" i="2"/>
  <c r="AT651" i="2"/>
  <c r="AT629" i="2"/>
  <c r="AO519" i="2" l="1"/>
  <c r="AO524" i="2"/>
  <c r="AO525" i="2" s="1"/>
  <c r="AO517" i="2"/>
  <c r="AO521" i="2"/>
  <c r="AO522" i="2" s="1"/>
  <c r="AO544" i="2"/>
  <c r="AT20" i="2"/>
  <c r="AN161" i="2" l="1"/>
  <c r="AN210" i="2" l="1"/>
  <c r="AN209" i="2"/>
  <c r="AN182" i="2"/>
  <c r="AN188" i="2" l="1"/>
  <c r="AN191" i="2" l="1"/>
  <c r="AN184" i="2"/>
  <c r="AN190" i="2" l="1"/>
  <c r="AN47" i="2" l="1"/>
  <c r="AN212" i="2" s="1"/>
  <c r="AN196" i="2" l="1"/>
  <c r="AN194" i="2"/>
  <c r="AN193" i="2"/>
  <c r="AN198" i="2"/>
  <c r="AN48" i="2"/>
  <c r="AN49" i="2"/>
  <c r="AS170" i="2"/>
  <c r="AN201" i="2" l="1"/>
  <c r="AN195" i="2"/>
  <c r="AN203" i="2" s="1"/>
  <c r="AN202" i="2"/>
  <c r="AN204" i="2"/>
  <c r="AN213" i="2"/>
  <c r="AN214" i="2"/>
  <c r="AN218" i="2" l="1"/>
  <c r="AN217" i="2"/>
  <c r="AN197" i="2" l="1"/>
  <c r="AN206" i="2"/>
  <c r="AN205" i="2" l="1"/>
  <c r="AP51" i="2" l="1"/>
  <c r="AP216" i="2" s="1"/>
  <c r="AP217" i="2" l="1"/>
  <c r="AP218" i="2"/>
  <c r="AP53" i="2"/>
  <c r="AP564" i="2"/>
  <c r="AP52" i="2"/>
  <c r="AP342" i="2"/>
  <c r="AP40" i="2"/>
  <c r="AP41" i="2"/>
  <c r="AP558" i="2"/>
  <c r="AQ634" i="2" l="1"/>
  <c r="AN255" i="2" l="1"/>
  <c r="AN256" i="2" s="1"/>
  <c r="AO258" i="2" s="1"/>
  <c r="AN260" i="2" l="1"/>
  <c r="AO262" i="2" s="1"/>
  <c r="AN257" i="2"/>
  <c r="AN268" i="2"/>
  <c r="AN267" i="2" s="1"/>
  <c r="AN273" i="2" s="1"/>
  <c r="AN258" i="2"/>
  <c r="AN274" i="2"/>
  <c r="AS260" i="2" l="1"/>
  <c r="AN262" i="2"/>
  <c r="AN261" i="2"/>
  <c r="AT262" i="2" l="1"/>
  <c r="AS262" i="2"/>
  <c r="AS286" i="2" l="1"/>
  <c r="AS283" i="2" s="1"/>
  <c r="AS346" i="2" s="1"/>
  <c r="AN288" i="2"/>
  <c r="AN287" i="2"/>
  <c r="AS288" i="2" l="1"/>
  <c r="AT288" i="2"/>
  <c r="AN291" i="2" l="1"/>
  <c r="AN296" i="2" s="1"/>
  <c r="AN294" i="2"/>
  <c r="AN301" i="2" l="1"/>
  <c r="AN302" i="2" s="1"/>
  <c r="AN303" i="2" s="1"/>
  <c r="AO298" i="2"/>
  <c r="AS302" i="2" l="1"/>
  <c r="AS291" i="2"/>
  <c r="AS303" i="2"/>
  <c r="AP297" i="2"/>
  <c r="AO57" i="2"/>
  <c r="AO56" i="2"/>
  <c r="AO59" i="2"/>
  <c r="AO63" i="2"/>
  <c r="AO65" i="2" l="1"/>
  <c r="AO64" i="2"/>
  <c r="AO61" i="2"/>
  <c r="AO60" i="2"/>
  <c r="AS301" i="2"/>
  <c r="AS300" i="2" s="1"/>
  <c r="AU300" i="2" s="1"/>
  <c r="AS296" i="2"/>
  <c r="AU286" i="2" l="1"/>
  <c r="AU283" i="2" l="1"/>
  <c r="AU346" i="2" s="1"/>
  <c r="AV286" i="2"/>
  <c r="AV283" i="2" l="1"/>
  <c r="AV346" i="2" s="1"/>
  <c r="AW286" i="2"/>
  <c r="AW283" i="2" l="1"/>
  <c r="AW346" i="2" s="1"/>
  <c r="AN377" i="2" l="1"/>
  <c r="AO379" i="2" s="1"/>
  <c r="AN378" i="2" l="1"/>
  <c r="AN381" i="2"/>
  <c r="AN385" i="2"/>
  <c r="AN379" i="2"/>
  <c r="AN512" i="2"/>
  <c r="AO550" i="2" s="1"/>
  <c r="AP550" i="2" l="1"/>
  <c r="AO552" i="2"/>
  <c r="AO553" i="2"/>
  <c r="AN382" i="2"/>
  <c r="AN383" i="2"/>
  <c r="AN550" i="2"/>
  <c r="AN527" i="2"/>
  <c r="AN517" i="2"/>
  <c r="AN519" i="2"/>
  <c r="AP552" i="2" l="1"/>
  <c r="AP553" i="2"/>
  <c r="AN553" i="2"/>
  <c r="AN552" i="2"/>
  <c r="AN323" i="2" l="1"/>
  <c r="AN324" i="2" l="1"/>
  <c r="AN328" i="2" l="1"/>
  <c r="AS324" i="2"/>
  <c r="AS320" i="2" s="1"/>
  <c r="AS348" i="2" s="1"/>
  <c r="AN326" i="2"/>
  <c r="AN325" i="2"/>
  <c r="AN336" i="2"/>
  <c r="AN329" i="2"/>
  <c r="AN330" i="2"/>
  <c r="AS326" i="2" l="1"/>
  <c r="AN337" i="2"/>
  <c r="AN338" i="2"/>
  <c r="AN546" i="2" l="1"/>
  <c r="AN547" i="2" s="1"/>
  <c r="AN530" i="2"/>
  <c r="AN533" i="2"/>
  <c r="AN535" i="2" l="1"/>
  <c r="AP530" i="2"/>
  <c r="AP535" i="2" s="1"/>
  <c r="AQ529" i="2" l="1"/>
  <c r="AO360" i="2" l="1"/>
  <c r="AU529" i="2"/>
  <c r="AQ530" i="2"/>
  <c r="AQ532" i="2" s="1"/>
  <c r="AQ546" i="2" l="1"/>
  <c r="AR529" i="2"/>
  <c r="AQ533" i="2"/>
  <c r="AO361" i="2"/>
  <c r="AR530" i="2" l="1"/>
  <c r="AQ548" i="2"/>
  <c r="AQ364" i="2" s="1"/>
  <c r="AQ363" i="2"/>
  <c r="AR532" i="2" l="1"/>
  <c r="AR546" i="2" l="1"/>
  <c r="AR533" i="2"/>
  <c r="AS529" i="2"/>
  <c r="AS530" i="2" l="1"/>
  <c r="AR548" i="2"/>
  <c r="AR364" i="2" s="1"/>
  <c r="AR363" i="2"/>
  <c r="AS532" i="2" l="1"/>
  <c r="AS546" i="2" l="1"/>
  <c r="AT529" i="2"/>
  <c r="AS533" i="2"/>
  <c r="AT530" i="2" l="1"/>
  <c r="AU530" i="2" s="1"/>
  <c r="AU535" i="2" s="1"/>
  <c r="AV535" i="2" s="1"/>
  <c r="AW535" i="2" s="1"/>
  <c r="AS363" i="2"/>
  <c r="AS548" i="2"/>
  <c r="AS364" i="2" s="1"/>
  <c r="AT532" i="2" l="1"/>
  <c r="AU532" i="2" s="1"/>
  <c r="AT546" i="2"/>
  <c r="AT533" i="2" l="1"/>
  <c r="AT363" i="2"/>
  <c r="AT548" i="2"/>
  <c r="AU533" i="2"/>
  <c r="AU546" i="2"/>
  <c r="AV529" i="2"/>
  <c r="AV530" i="2" l="1"/>
  <c r="AV532" i="2" s="1"/>
  <c r="AT364" i="2"/>
  <c r="AU548" i="2"/>
  <c r="AU363" i="2"/>
  <c r="AV546" i="2" l="1"/>
  <c r="AV533" i="2"/>
  <c r="AW529" i="2"/>
  <c r="AU547" i="2"/>
  <c r="AU364" i="2"/>
  <c r="AW530" i="2" l="1"/>
  <c r="AW532" i="2" s="1"/>
  <c r="AV363" i="2"/>
  <c r="AV548" i="2"/>
  <c r="AW546" i="2" l="1"/>
  <c r="AW533" i="2"/>
  <c r="AV364" i="2"/>
  <c r="AW363" i="2" l="1"/>
  <c r="AW548" i="2"/>
  <c r="AW364" i="2" s="1"/>
  <c r="AN562" i="2"/>
  <c r="AO646" i="2" s="1"/>
  <c r="AS638" i="2"/>
  <c r="AS637" i="2" s="1"/>
  <c r="AO690" i="2" l="1"/>
  <c r="AO695" i="2"/>
  <c r="AO698" i="2"/>
  <c r="AO694" i="2"/>
  <c r="AO696" i="2" s="1"/>
  <c r="AO697" i="2"/>
  <c r="AO647" i="2"/>
  <c r="AS677" i="2"/>
  <c r="AS642" i="2"/>
  <c r="AU637" i="2"/>
  <c r="AU642" i="2" s="1"/>
  <c r="AS643" i="2"/>
  <c r="AU638" i="2"/>
  <c r="AN563" i="2"/>
  <c r="AS625" i="2"/>
  <c r="AP556" i="2"/>
  <c r="AP560" i="2" s="1"/>
  <c r="AN557" i="2"/>
  <c r="AO699" i="2" l="1"/>
  <c r="AS630" i="2"/>
  <c r="AS624" i="2"/>
  <c r="AU625" i="2"/>
  <c r="AP557" i="2"/>
  <c r="AP562" i="2"/>
  <c r="AP563" i="2" s="1"/>
  <c r="AU639" i="2"/>
  <c r="AU644" i="2" s="1"/>
  <c r="AU643" i="2"/>
  <c r="AS189" i="2"/>
  <c r="AU677" i="2"/>
  <c r="AU189" i="2" s="1"/>
  <c r="AU630" i="2" l="1"/>
  <c r="AS651" i="2"/>
  <c r="AS629" i="2"/>
  <c r="AU624" i="2"/>
  <c r="AU629" i="2" s="1"/>
  <c r="AO113" i="2"/>
  <c r="AS20" i="2" l="1"/>
  <c r="AU651" i="2"/>
  <c r="AU20" i="2" s="1"/>
  <c r="AU626" i="2"/>
  <c r="AU631" i="2" s="1"/>
  <c r="AO323" i="2" l="1"/>
  <c r="AO324" i="2" s="1"/>
  <c r="AP323" i="2"/>
  <c r="AO381" i="2"/>
  <c r="AO385" i="2"/>
  <c r="AO382" i="2" l="1"/>
  <c r="AO383" i="2"/>
  <c r="AQ326" i="2"/>
  <c r="AO325" i="2"/>
  <c r="AT324" i="2"/>
  <c r="AO326" i="2"/>
  <c r="AO328" i="2"/>
  <c r="AO527" i="2"/>
  <c r="AT320" i="2" l="1"/>
  <c r="AT348" i="2" s="1"/>
  <c r="AU324" i="2"/>
  <c r="AT326" i="2"/>
  <c r="AO336" i="2"/>
  <c r="AO330" i="2"/>
  <c r="AO329" i="2"/>
  <c r="AO337" i="2" l="1"/>
  <c r="AO338" i="2"/>
  <c r="AU320" i="2"/>
  <c r="AU348" i="2" s="1"/>
  <c r="AV324" i="2"/>
  <c r="AV320" i="2" l="1"/>
  <c r="AV348" i="2" s="1"/>
  <c r="AW324" i="2"/>
  <c r="AW320" i="2" l="1"/>
  <c r="AW348" i="2" s="1"/>
  <c r="AO34" i="2"/>
  <c r="AO35" i="2"/>
  <c r="AP35" i="2"/>
  <c r="AO101" i="2"/>
  <c r="AO265" i="2"/>
  <c r="AP265" i="2"/>
  <c r="AO267" i="2"/>
  <c r="AO273" i="2" s="1"/>
  <c r="AO436" i="2"/>
  <c r="AT436" i="2" s="1"/>
  <c r="AO95" i="2" l="1"/>
  <c r="AO122" i="2"/>
  <c r="AO106" i="2"/>
  <c r="AO105" i="2"/>
  <c r="AO103" i="2"/>
  <c r="AO102" i="2"/>
  <c r="AO96" i="2"/>
  <c r="AO97" i="2"/>
  <c r="AO100" i="2"/>
  <c r="AP138" i="2"/>
  <c r="AO179" i="2"/>
  <c r="AT179" i="2" s="1"/>
  <c r="AP179" i="2"/>
  <c r="AO178" i="2" l="1"/>
  <c r="AQ172" i="2"/>
  <c r="AP175" i="2"/>
  <c r="AP166" i="2" s="1"/>
  <c r="AP168" i="2" s="1"/>
  <c r="AU172" i="2" l="1"/>
  <c r="AQ174" i="2"/>
  <c r="AP173" i="2"/>
  <c r="AP178" i="2" s="1"/>
  <c r="AP47" i="2" l="1"/>
  <c r="AP212" i="2" s="1"/>
  <c r="AP170" i="2"/>
  <c r="AP198" i="2" l="1"/>
  <c r="AP206" i="2" s="1"/>
  <c r="AP213" i="2"/>
  <c r="AP214" i="2"/>
  <c r="AP48" i="2"/>
  <c r="AP49" i="2"/>
  <c r="AO43" i="2"/>
  <c r="AO44" i="2" s="1"/>
  <c r="AT153" i="2"/>
  <c r="AP156" i="2"/>
  <c r="AP131" i="2" s="1"/>
  <c r="AP137" i="2" s="1"/>
  <c r="AO208" i="2"/>
  <c r="AO185" i="2" s="1"/>
  <c r="AP158" i="2" l="1"/>
  <c r="AO209" i="2"/>
  <c r="AP149" i="2" l="1"/>
  <c r="AP151" i="2" s="1"/>
  <c r="AP159" i="2"/>
  <c r="AQ155" i="2" s="1"/>
  <c r="AP153" i="2" l="1"/>
  <c r="AP161" i="2"/>
  <c r="AP43" i="2"/>
  <c r="AU155" i="2"/>
  <c r="AQ157" i="2"/>
  <c r="AQ132" i="2" s="1"/>
  <c r="AQ138" i="2" s="1"/>
  <c r="AP208" i="2" l="1"/>
  <c r="AP44" i="2"/>
  <c r="AP209" i="2" l="1"/>
  <c r="AP185" i="2"/>
  <c r="AO312" i="2"/>
  <c r="AO313" i="2" s="1"/>
  <c r="AO126" i="2"/>
  <c r="AO127" i="2" s="1"/>
  <c r="AO143" i="2" s="1"/>
  <c r="AO142" i="2" s="1"/>
  <c r="AO167" i="2" s="1"/>
  <c r="AO168" i="2" s="1"/>
  <c r="AO47" i="2" s="1"/>
  <c r="AO131" i="2"/>
  <c r="AO137" i="2" s="1"/>
  <c r="AO314" i="2" l="1"/>
  <c r="AO48" i="2"/>
  <c r="AO49" i="2"/>
  <c r="AO212" i="2"/>
  <c r="AO170" i="2"/>
  <c r="AT170" i="2" s="1"/>
  <c r="AO214" i="2" l="1"/>
  <c r="AO196" i="2"/>
  <c r="AO193" i="2"/>
  <c r="AO194" i="2"/>
  <c r="AO213" i="2"/>
  <c r="AO198" i="2"/>
  <c r="AO206" i="2" l="1"/>
  <c r="AP194" i="2"/>
  <c r="AP202" i="2" s="1"/>
  <c r="AO202" i="2"/>
  <c r="AP193" i="2"/>
  <c r="AO195" i="2"/>
  <c r="AO203" i="2" s="1"/>
  <c r="AO201" i="2"/>
  <c r="AP196" i="2"/>
  <c r="AO204" i="2"/>
  <c r="AP195" i="2" l="1"/>
  <c r="AP203" i="2" s="1"/>
  <c r="AP201" i="2"/>
  <c r="AP204" i="2"/>
  <c r="AO197" i="2"/>
  <c r="AO205" i="2" s="1"/>
  <c r="AP255" i="2"/>
  <c r="AP256" i="2" s="1"/>
  <c r="AP260" i="2" s="1"/>
  <c r="AP261" i="2" s="1"/>
  <c r="AP343" i="2"/>
  <c r="AP344" i="2" s="1"/>
  <c r="AP197" i="2" l="1"/>
  <c r="AP205" i="2" s="1"/>
  <c r="AP274" i="2"/>
  <c r="AP257" i="2"/>
  <c r="AP268" i="2"/>
  <c r="AP267" i="2" s="1"/>
  <c r="AP33" i="2"/>
  <c r="AP115" i="2"/>
  <c r="AP227" i="2"/>
  <c r="AQ227" i="2" s="1"/>
  <c r="AP240" i="2"/>
  <c r="AQ682" i="2" l="1"/>
  <c r="AR227" i="2"/>
  <c r="AS227" i="2" s="1"/>
  <c r="AQ669" i="2"/>
  <c r="AQ656" i="2"/>
  <c r="AQ115" i="2" s="1"/>
  <c r="AQ116" i="2" s="1"/>
  <c r="AP116" i="2"/>
  <c r="AP119" i="2"/>
  <c r="AQ194" i="2"/>
  <c r="AR682" i="2"/>
  <c r="AR194" i="2" s="1"/>
  <c r="AR656" i="2"/>
  <c r="AR115" i="2" s="1"/>
  <c r="AQ695" i="2"/>
  <c r="AQ25" i="2" l="1"/>
  <c r="AQ120" i="2"/>
  <c r="AQ117" i="2"/>
  <c r="AS682" i="2"/>
  <c r="AS202" i="2" s="1"/>
  <c r="AS656" i="2"/>
  <c r="AS115" i="2" s="1"/>
  <c r="AT227" i="2"/>
  <c r="AR116" i="2"/>
  <c r="AR117" i="2"/>
  <c r="AR25" i="2"/>
  <c r="AS117" i="2"/>
  <c r="AQ33" i="2"/>
  <c r="AS25" i="2" l="1"/>
  <c r="AS33" i="2" s="1"/>
  <c r="AS116" i="2"/>
  <c r="AT682" i="2"/>
  <c r="AT194" i="2" s="1"/>
  <c r="AU194" i="2" s="1"/>
  <c r="AU227" i="2"/>
  <c r="AV227" i="2" s="1"/>
  <c r="AW227" i="2" s="1"/>
  <c r="AT656" i="2"/>
  <c r="AU682" i="2"/>
  <c r="AR33" i="2"/>
  <c r="AT115" i="2" l="1"/>
  <c r="AU656" i="2"/>
  <c r="AU202" i="2"/>
  <c r="AP26" i="2"/>
  <c r="AP101" i="2" s="1"/>
  <c r="AP32" i="2"/>
  <c r="AP108" i="2"/>
  <c r="AP109" i="2"/>
  <c r="AP112" i="2"/>
  <c r="AP226" i="2"/>
  <c r="AQ226" i="2" s="1"/>
  <c r="AQ228" i="2" s="1"/>
  <c r="AP228" i="2"/>
  <c r="AP239" i="2"/>
  <c r="AP241" i="2"/>
  <c r="AP271" i="2"/>
  <c r="AP273" i="2"/>
  <c r="AP436" i="2"/>
  <c r="AP122" i="2" l="1"/>
  <c r="AP102" i="2"/>
  <c r="AP95" i="2"/>
  <c r="AP105" i="2"/>
  <c r="AP34" i="2"/>
  <c r="AP28" i="2"/>
  <c r="AT116" i="2"/>
  <c r="AT25" i="2"/>
  <c r="AT33" i="2" s="1"/>
  <c r="AT117" i="2"/>
  <c r="AU115" i="2"/>
  <c r="AQ681" i="2"/>
  <c r="AR226" i="2"/>
  <c r="AQ694" i="2"/>
  <c r="AQ696" i="2" s="1"/>
  <c r="AQ655" i="2"/>
  <c r="AQ668" i="2"/>
  <c r="AQ670" i="2" s="1"/>
  <c r="AP230" i="2"/>
  <c r="AQ230" i="2" s="1"/>
  <c r="AP243" i="2"/>
  <c r="AP36" i="2"/>
  <c r="AU25" i="2" l="1"/>
  <c r="AU33" i="2" s="1"/>
  <c r="AU116" i="2"/>
  <c r="AU119" i="2"/>
  <c r="AP100" i="2"/>
  <c r="AP96" i="2"/>
  <c r="AQ672" i="2"/>
  <c r="AR230" i="2"/>
  <c r="AQ698" i="2"/>
  <c r="AQ229" i="2"/>
  <c r="AQ659" i="2"/>
  <c r="AQ685" i="2"/>
  <c r="AQ657" i="2"/>
  <c r="AR681" i="2"/>
  <c r="AS226" i="2"/>
  <c r="AR655" i="2"/>
  <c r="AR657" i="2" s="1"/>
  <c r="AR228" i="2"/>
  <c r="AQ683" i="2"/>
  <c r="AQ193" i="2"/>
  <c r="AR683" i="2" l="1"/>
  <c r="AR193" i="2"/>
  <c r="AR195" i="2" s="1"/>
  <c r="AQ195" i="2"/>
  <c r="AT226" i="2"/>
  <c r="AS681" i="2"/>
  <c r="AS228" i="2"/>
  <c r="AS655" i="2"/>
  <c r="AQ205" i="2"/>
  <c r="AQ36" i="2"/>
  <c r="AQ697" i="2"/>
  <c r="AQ699" i="2" s="1"/>
  <c r="AQ658" i="2"/>
  <c r="AQ660" i="2" s="1"/>
  <c r="AQ671" i="2"/>
  <c r="AQ673" i="2" s="1"/>
  <c r="AQ684" i="2"/>
  <c r="AS230" i="2"/>
  <c r="AR229" i="2"/>
  <c r="AR659" i="2"/>
  <c r="AR36" i="2" s="1"/>
  <c r="AR685" i="2"/>
  <c r="AR205" i="2" s="1"/>
  <c r="AR658" i="2" l="1"/>
  <c r="AR684" i="2"/>
  <c r="AR196" i="2" s="1"/>
  <c r="AT230" i="2"/>
  <c r="AS659" i="2"/>
  <c r="AS36" i="2" s="1"/>
  <c r="AS229" i="2"/>
  <c r="AS685" i="2"/>
  <c r="AS205" i="2" s="1"/>
  <c r="AU230" i="2"/>
  <c r="AS657" i="2"/>
  <c r="AQ203" i="2"/>
  <c r="AQ196" i="2"/>
  <c r="AQ27" i="2"/>
  <c r="AR198" i="2"/>
  <c r="AR203" i="2"/>
  <c r="AS683" i="2"/>
  <c r="AS193" i="2"/>
  <c r="AS195" i="2" s="1"/>
  <c r="AT681" i="2"/>
  <c r="AU681" i="2" s="1"/>
  <c r="AU683" i="2" s="1"/>
  <c r="AT655" i="2"/>
  <c r="AT657" i="2" s="1"/>
  <c r="AT228" i="2"/>
  <c r="AU226" i="2"/>
  <c r="AQ686" i="2"/>
  <c r="AR686" i="2"/>
  <c r="AT683" i="2" l="1"/>
  <c r="AT193" i="2"/>
  <c r="AR212" i="2"/>
  <c r="AR206" i="2"/>
  <c r="AU655" i="2"/>
  <c r="AU657" i="2" s="1"/>
  <c r="AV230" i="2"/>
  <c r="AT229" i="2"/>
  <c r="AT659" i="2"/>
  <c r="AT685" i="2"/>
  <c r="AU228" i="2"/>
  <c r="AU229" i="2" s="1"/>
  <c r="AV226" i="2"/>
  <c r="AS203" i="2"/>
  <c r="AQ198" i="2"/>
  <c r="AS684" i="2"/>
  <c r="AS658" i="2"/>
  <c r="AR27" i="2"/>
  <c r="AR660" i="2"/>
  <c r="AW230" i="2" l="1"/>
  <c r="AS27" i="2"/>
  <c r="AQ212" i="2"/>
  <c r="AQ206" i="2"/>
  <c r="AV228" i="2"/>
  <c r="AV229" i="2" s="1"/>
  <c r="AW226" i="2"/>
  <c r="AW228" i="2" s="1"/>
  <c r="AT36" i="2"/>
  <c r="AU659" i="2"/>
  <c r="AU36" i="2" s="1"/>
  <c r="AT195" i="2"/>
  <c r="AU193" i="2"/>
  <c r="AS196" i="2"/>
  <c r="AT684" i="2"/>
  <c r="AT196" i="2" s="1"/>
  <c r="AT658" i="2"/>
  <c r="AU658" i="2" s="1"/>
  <c r="AU660" i="2" s="1"/>
  <c r="AS660" i="2"/>
  <c r="AT205" i="2"/>
  <c r="AU685" i="2"/>
  <c r="AU205" i="2" s="1"/>
  <c r="AR168" i="2"/>
  <c r="AR213" i="2"/>
  <c r="AR214" i="2"/>
  <c r="AT686" i="2"/>
  <c r="AS686" i="2"/>
  <c r="AR173" i="2" l="1"/>
  <c r="AR47" i="2"/>
  <c r="AR167" i="2"/>
  <c r="AR142" i="2" s="1"/>
  <c r="AT27" i="2"/>
  <c r="AT660" i="2"/>
  <c r="AU684" i="2"/>
  <c r="AU686" i="2" s="1"/>
  <c r="AT198" i="2"/>
  <c r="AT203" i="2"/>
  <c r="AQ168" i="2"/>
  <c r="AQ213" i="2"/>
  <c r="AQ214" i="2"/>
  <c r="AW229" i="2"/>
  <c r="AS198" i="2"/>
  <c r="AU196" i="2"/>
  <c r="AU195" i="2"/>
  <c r="AU201" i="2"/>
  <c r="AU27" i="2"/>
  <c r="AU204" i="2" l="1"/>
  <c r="AQ173" i="2"/>
  <c r="AQ47" i="2"/>
  <c r="AQ167" i="2"/>
  <c r="AR49" i="2"/>
  <c r="AR48" i="2"/>
  <c r="AU35" i="2"/>
  <c r="AU203" i="2"/>
  <c r="AU198" i="2"/>
  <c r="AS212" i="2"/>
  <c r="AS206" i="2"/>
  <c r="AT212" i="2"/>
  <c r="AT206" i="2"/>
  <c r="AS168" i="2" l="1"/>
  <c r="AS214" i="2"/>
  <c r="AS213" i="2"/>
  <c r="AT168" i="2"/>
  <c r="AT213" i="2"/>
  <c r="AT214" i="2"/>
  <c r="AQ142" i="2"/>
  <c r="AQ175" i="2"/>
  <c r="AU212" i="2"/>
  <c r="AU206" i="2"/>
  <c r="AQ49" i="2"/>
  <c r="AQ48" i="2"/>
  <c r="AQ176" i="2" l="1"/>
  <c r="AR172" i="2" s="1"/>
  <c r="AQ166" i="2"/>
  <c r="AQ165" i="2" s="1"/>
  <c r="AQ29" i="2" s="1"/>
  <c r="AU168" i="2"/>
  <c r="AU214" i="2"/>
  <c r="AU213" i="2"/>
  <c r="AT173" i="2"/>
  <c r="AT167" i="2"/>
  <c r="AT142" i="2" s="1"/>
  <c r="AT47" i="2"/>
  <c r="AS173" i="2"/>
  <c r="AS47" i="2"/>
  <c r="AS167" i="2"/>
  <c r="AS142" i="2" l="1"/>
  <c r="AU167" i="2"/>
  <c r="AS49" i="2"/>
  <c r="AS48" i="2"/>
  <c r="AT48" i="2"/>
  <c r="AT49" i="2"/>
  <c r="AU173" i="2"/>
  <c r="AU47" i="2"/>
  <c r="AQ243" i="2"/>
  <c r="AQ26" i="2"/>
  <c r="AQ244" i="2"/>
  <c r="AQ37" i="2"/>
  <c r="AQ240" i="2"/>
  <c r="AQ242" i="2"/>
  <c r="AR174" i="2"/>
  <c r="AR175" i="2" l="1"/>
  <c r="AU48" i="2"/>
  <c r="AU49" i="2"/>
  <c r="AU178" i="2"/>
  <c r="AV178" i="2" s="1"/>
  <c r="AW178" i="2" s="1"/>
  <c r="AQ24" i="2"/>
  <c r="AQ34" i="2"/>
  <c r="AQ101" i="2"/>
  <c r="AQ396" i="2"/>
  <c r="AQ241" i="2"/>
  <c r="AQ265" i="2"/>
  <c r="AU170" i="2"/>
  <c r="AV170" i="2" s="1"/>
  <c r="AW170" i="2" s="1"/>
  <c r="AU142" i="2"/>
  <c r="AQ448" i="2" l="1"/>
  <c r="AQ105" i="2"/>
  <c r="AQ106" i="2"/>
  <c r="AQ102" i="2"/>
  <c r="AQ103" i="2"/>
  <c r="AQ95" i="2"/>
  <c r="AQ32" i="2"/>
  <c r="AQ239" i="2"/>
  <c r="AQ108" i="2"/>
  <c r="AR166" i="2"/>
  <c r="AR165" i="2" s="1"/>
  <c r="AR29" i="2" s="1"/>
  <c r="AR176" i="2"/>
  <c r="AS172" i="2" s="1"/>
  <c r="AS174" i="2" l="1"/>
  <c r="AQ112" i="2"/>
  <c r="AQ113" i="2"/>
  <c r="AQ109" i="2"/>
  <c r="AQ110" i="2"/>
  <c r="AQ122" i="2"/>
  <c r="AQ100" i="2"/>
  <c r="AQ97" i="2"/>
  <c r="AQ96" i="2"/>
  <c r="AR243" i="2"/>
  <c r="AR26" i="2"/>
  <c r="AR244" i="2"/>
  <c r="AR37" i="2"/>
  <c r="AR240" i="2"/>
  <c r="AR242" i="2"/>
  <c r="AR24" i="2" l="1"/>
  <c r="AR101" i="2"/>
  <c r="AR34" i="2"/>
  <c r="AR396" i="2"/>
  <c r="AR241" i="2"/>
  <c r="AR265" i="2"/>
  <c r="AS175" i="2"/>
  <c r="AS166" i="2" l="1"/>
  <c r="AS165" i="2" s="1"/>
  <c r="AS29" i="2" s="1"/>
  <c r="AS176" i="2"/>
  <c r="AT172" i="2" s="1"/>
  <c r="AR448" i="2"/>
  <c r="AR105" i="2"/>
  <c r="AR102" i="2"/>
  <c r="AR95" i="2"/>
  <c r="AR103" i="2"/>
  <c r="AR32" i="2"/>
  <c r="AR108" i="2"/>
  <c r="AR239" i="2"/>
  <c r="AR112" i="2" l="1"/>
  <c r="AR122" i="2"/>
  <c r="AR110" i="2"/>
  <c r="AR109" i="2"/>
  <c r="AR97" i="2"/>
  <c r="AR100" i="2"/>
  <c r="AR96" i="2"/>
  <c r="AT174" i="2"/>
  <c r="AS26" i="2"/>
  <c r="AS243" i="2"/>
  <c r="AS37" i="2"/>
  <c r="AS240" i="2"/>
  <c r="AS244" i="2"/>
  <c r="AS242" i="2"/>
  <c r="AS24" i="2" l="1"/>
  <c r="AS265" i="2"/>
  <c r="AS396" i="2"/>
  <c r="AS101" i="2"/>
  <c r="AS241" i="2"/>
  <c r="AS34" i="2"/>
  <c r="AT175" i="2"/>
  <c r="AU174" i="2"/>
  <c r="AT166" i="2" l="1"/>
  <c r="AT165" i="2" s="1"/>
  <c r="AT29" i="2" s="1"/>
  <c r="AT176" i="2"/>
  <c r="AU179" i="2"/>
  <c r="AV179" i="2" s="1"/>
  <c r="AW179" i="2" s="1"/>
  <c r="AU175" i="2"/>
  <c r="AS105" i="2"/>
  <c r="AS102" i="2"/>
  <c r="AS103" i="2"/>
  <c r="AS95" i="2"/>
  <c r="AS448" i="2"/>
  <c r="AS32" i="2"/>
  <c r="AS239" i="2"/>
  <c r="AS108" i="2"/>
  <c r="AS112" i="2" l="1"/>
  <c r="AS109" i="2"/>
  <c r="AS122" i="2"/>
  <c r="AS110" i="2"/>
  <c r="AS97" i="2"/>
  <c r="AS100" i="2"/>
  <c r="AS96" i="2"/>
  <c r="AU176" i="2"/>
  <c r="AV172" i="2" s="1"/>
  <c r="AU166" i="2"/>
  <c r="AU165" i="2" s="1"/>
  <c r="AU29" i="2" s="1"/>
  <c r="AT243" i="2"/>
  <c r="AT26" i="2"/>
  <c r="AT37" i="2"/>
  <c r="AT240" i="2"/>
  <c r="AT244" i="2"/>
  <c r="AT242" i="2"/>
  <c r="AT24" i="2" l="1"/>
  <c r="AT396" i="2"/>
  <c r="AT101" i="2"/>
  <c r="AT241" i="2"/>
  <c r="AT265" i="2"/>
  <c r="AU265" i="2" s="1"/>
  <c r="AT34" i="2"/>
  <c r="AV174" i="2"/>
  <c r="AU37" i="2"/>
  <c r="AU243" i="2"/>
  <c r="AU240" i="2"/>
  <c r="AU26" i="2"/>
  <c r="AU244" i="2"/>
  <c r="AU242" i="2"/>
  <c r="AU24" i="2" l="1"/>
  <c r="AU101" i="2"/>
  <c r="AU241" i="2"/>
  <c r="AU34" i="2"/>
  <c r="AU271" i="2"/>
  <c r="AT105" i="2"/>
  <c r="AT102" i="2"/>
  <c r="AT103" i="2"/>
  <c r="AT95" i="2"/>
  <c r="AU396" i="2"/>
  <c r="AT448" i="2"/>
  <c r="AT32" i="2"/>
  <c r="AT239" i="2"/>
  <c r="AT108" i="2"/>
  <c r="AT112" i="2" l="1"/>
  <c r="AT109" i="2"/>
  <c r="AT110" i="2"/>
  <c r="AT122" i="2"/>
  <c r="AU448" i="2"/>
  <c r="AT97" i="2"/>
  <c r="AT100" i="2"/>
  <c r="AT96" i="2"/>
  <c r="AU105" i="2"/>
  <c r="AU95" i="2"/>
  <c r="AU102" i="2"/>
  <c r="AU436" i="2"/>
  <c r="AV436" i="2" s="1"/>
  <c r="AU239" i="2"/>
  <c r="AU32" i="2"/>
  <c r="AU108" i="2"/>
  <c r="AU112" i="2" l="1"/>
  <c r="AU109" i="2"/>
  <c r="AU122" i="2"/>
  <c r="AU100" i="2"/>
  <c r="AU96" i="2"/>
  <c r="AW436" i="2"/>
  <c r="AP59" i="2"/>
  <c r="AP63" i="2"/>
  <c r="AP65" i="2" s="1"/>
  <c r="AP64" i="2"/>
  <c r="AP293" i="2"/>
  <c r="AQ290" i="2" l="1"/>
  <c r="AP60" i="2"/>
  <c r="AP61" i="2"/>
  <c r="AP294" i="2"/>
  <c r="AP298" i="2"/>
  <c r="AP291" i="2"/>
  <c r="AQ292" i="2" l="1"/>
  <c r="AQ298" i="2" s="1"/>
  <c r="AU290" i="2"/>
  <c r="AP301" i="2"/>
  <c r="AP296" i="2"/>
  <c r="AQ293" i="2" l="1"/>
  <c r="AQ294" i="2"/>
  <c r="AR290" i="2"/>
  <c r="AQ55" i="2"/>
  <c r="AQ57" i="2" l="1"/>
  <c r="AQ56" i="2"/>
  <c r="AR292" i="2"/>
  <c r="AR298" i="2" s="1"/>
  <c r="AR293" i="2"/>
  <c r="AS290" i="2" l="1"/>
  <c r="AR55" i="2"/>
  <c r="AR294" i="2"/>
  <c r="AR57" i="2" l="1"/>
  <c r="AR56" i="2"/>
  <c r="AS292" i="2"/>
  <c r="AS298" i="2" s="1"/>
  <c r="AS293" i="2" l="1"/>
  <c r="AS55" i="2" l="1"/>
  <c r="AT290" i="2"/>
  <c r="AS294" i="2"/>
  <c r="AT292" i="2" l="1"/>
  <c r="AT293" i="2"/>
  <c r="AS57" i="2"/>
  <c r="AS56" i="2"/>
  <c r="AT55" i="2" l="1"/>
  <c r="AU293" i="2"/>
  <c r="AT294" i="2"/>
  <c r="AT298" i="2"/>
  <c r="AU292" i="2"/>
  <c r="AU55" i="2" l="1"/>
  <c r="AU294" i="2"/>
  <c r="AU291" i="2"/>
  <c r="AV290" i="2"/>
  <c r="AU298" i="2"/>
  <c r="AU297" i="2"/>
  <c r="AT56" i="2"/>
  <c r="AT57" i="2"/>
  <c r="AV292" i="2" l="1"/>
  <c r="AU296" i="2"/>
  <c r="AU301" i="2"/>
  <c r="AU302" i="2" s="1"/>
  <c r="AV302" i="2" s="1"/>
  <c r="AU57" i="2"/>
  <c r="AU56" i="2"/>
  <c r="AV291" i="2" l="1"/>
  <c r="AW302" i="2"/>
  <c r="AV303" i="2"/>
  <c r="AW303" i="2" l="1"/>
  <c r="AW291" i="2"/>
  <c r="AV301" i="2"/>
  <c r="AV300" i="2" s="1"/>
  <c r="AV296" i="2"/>
  <c r="AV293" i="2"/>
  <c r="AV294" i="2" l="1"/>
  <c r="AW290" i="2"/>
  <c r="AV298" i="2"/>
  <c r="AV55" i="2"/>
  <c r="AW296" i="2"/>
  <c r="AW301" i="2"/>
  <c r="AW300" i="2" s="1"/>
  <c r="AV56" i="2" l="1"/>
  <c r="AV57" i="2"/>
  <c r="AW292" i="2"/>
  <c r="AW293" i="2" l="1"/>
  <c r="AW294" i="2" l="1"/>
  <c r="AW55" i="2"/>
  <c r="AW298" i="2"/>
  <c r="AW57" i="2" l="1"/>
  <c r="AW56" i="2"/>
  <c r="AO13" i="2"/>
  <c r="AP13" i="2"/>
  <c r="AQ13" i="2"/>
  <c r="AR13" i="2"/>
  <c r="AS13" i="2"/>
  <c r="AT13" i="2"/>
  <c r="AU13" i="2"/>
  <c r="AV13" i="2"/>
  <c r="AW13" i="2"/>
  <c r="AO15" i="2"/>
  <c r="AP15" i="2"/>
  <c r="AQ15" i="2"/>
  <c r="AR15" i="2"/>
  <c r="AS15" i="2"/>
  <c r="AT15" i="2"/>
  <c r="AU15" i="2"/>
  <c r="AV15" i="2"/>
  <c r="AW15" i="2"/>
  <c r="AQ16" i="2"/>
  <c r="AR16" i="2"/>
  <c r="AS16" i="2"/>
  <c r="AT16" i="2"/>
  <c r="AU16" i="2"/>
  <c r="AV16" i="2"/>
  <c r="AW16" i="2"/>
  <c r="AP19" i="2"/>
  <c r="AU19" i="2"/>
  <c r="AV20" i="2"/>
  <c r="AW20" i="2"/>
  <c r="AO21" i="2"/>
  <c r="AP21" i="2"/>
  <c r="AQ21" i="2"/>
  <c r="AR21" i="2"/>
  <c r="AS21" i="2"/>
  <c r="AT21" i="2"/>
  <c r="AU21" i="2"/>
  <c r="AV21" i="2"/>
  <c r="AW21" i="2"/>
  <c r="AO22" i="2"/>
  <c r="AP22" i="2"/>
  <c r="AQ22" i="2"/>
  <c r="AR22" i="2"/>
  <c r="AS22" i="2"/>
  <c r="AT22" i="2"/>
  <c r="AU22" i="2"/>
  <c r="AV22" i="2"/>
  <c r="AW22" i="2"/>
  <c r="AV24" i="2"/>
  <c r="AW24" i="2"/>
  <c r="AV25" i="2"/>
  <c r="AW25" i="2"/>
  <c r="AV26" i="2"/>
  <c r="AW26" i="2"/>
  <c r="AV27" i="2"/>
  <c r="AW27" i="2"/>
  <c r="AV29" i="2"/>
  <c r="AW29" i="2"/>
  <c r="AV32" i="2"/>
  <c r="AW32" i="2"/>
  <c r="AV33" i="2"/>
  <c r="AW33" i="2"/>
  <c r="AV34" i="2"/>
  <c r="AW34" i="2"/>
  <c r="AV36" i="2"/>
  <c r="AW36" i="2"/>
  <c r="AV37" i="2"/>
  <c r="AW37" i="2"/>
  <c r="AQ39" i="2"/>
  <c r="AR39" i="2"/>
  <c r="AS39" i="2"/>
  <c r="AT39" i="2"/>
  <c r="AU39" i="2"/>
  <c r="AV39" i="2"/>
  <c r="AW39" i="2"/>
  <c r="AQ40" i="2"/>
  <c r="AR40" i="2"/>
  <c r="AS40" i="2"/>
  <c r="AT40" i="2"/>
  <c r="AU40" i="2"/>
  <c r="AV40" i="2"/>
  <c r="AW40" i="2"/>
  <c r="AQ41" i="2"/>
  <c r="AR41" i="2"/>
  <c r="AS41" i="2"/>
  <c r="AT41" i="2"/>
  <c r="AU41" i="2"/>
  <c r="AV41" i="2"/>
  <c r="AW41" i="2"/>
  <c r="AQ43" i="2"/>
  <c r="AR43" i="2"/>
  <c r="AS43" i="2"/>
  <c r="AT43" i="2"/>
  <c r="AU43" i="2"/>
  <c r="AV43" i="2"/>
  <c r="AW43" i="2"/>
  <c r="AQ44" i="2"/>
  <c r="AR44" i="2"/>
  <c r="AS44" i="2"/>
  <c r="AT44" i="2"/>
  <c r="AU44" i="2"/>
  <c r="AV44" i="2"/>
  <c r="AW44" i="2"/>
  <c r="AO45" i="2"/>
  <c r="AP45" i="2"/>
  <c r="AQ45" i="2"/>
  <c r="AR45" i="2"/>
  <c r="AS45" i="2"/>
  <c r="AT45" i="2"/>
  <c r="AU45" i="2"/>
  <c r="AV45" i="2"/>
  <c r="AW45" i="2"/>
  <c r="AV47" i="2"/>
  <c r="AW47" i="2"/>
  <c r="AV48" i="2"/>
  <c r="AW48" i="2"/>
  <c r="AV49" i="2"/>
  <c r="AW49" i="2"/>
  <c r="AQ51" i="2"/>
  <c r="AR51" i="2"/>
  <c r="AS51" i="2"/>
  <c r="AT51" i="2"/>
  <c r="AU51" i="2"/>
  <c r="AV51" i="2"/>
  <c r="AW51" i="2"/>
  <c r="AQ52" i="2"/>
  <c r="AR52" i="2"/>
  <c r="AS52" i="2"/>
  <c r="AT52" i="2"/>
  <c r="AU52" i="2"/>
  <c r="AV52" i="2"/>
  <c r="AW52" i="2"/>
  <c r="AQ53" i="2"/>
  <c r="AR53" i="2"/>
  <c r="AS53" i="2"/>
  <c r="AT53" i="2"/>
  <c r="AU53" i="2"/>
  <c r="AV53" i="2"/>
  <c r="AW53" i="2"/>
  <c r="AQ59" i="2"/>
  <c r="AR59" i="2"/>
  <c r="AS59" i="2"/>
  <c r="AT59" i="2"/>
  <c r="AU59" i="2"/>
  <c r="AV59" i="2"/>
  <c r="AW59" i="2"/>
  <c r="AQ60" i="2"/>
  <c r="AR60" i="2"/>
  <c r="AS60" i="2"/>
  <c r="AT60" i="2"/>
  <c r="AU60" i="2"/>
  <c r="AV60" i="2"/>
  <c r="AW60" i="2"/>
  <c r="AQ61" i="2"/>
  <c r="AR61" i="2"/>
  <c r="AS61" i="2"/>
  <c r="AT61" i="2"/>
  <c r="AU61" i="2"/>
  <c r="AV61" i="2"/>
  <c r="AW61" i="2"/>
  <c r="AQ63" i="2"/>
  <c r="AR63" i="2"/>
  <c r="AS63" i="2"/>
  <c r="AT63" i="2"/>
  <c r="AU63" i="2"/>
  <c r="AV63" i="2"/>
  <c r="AW63" i="2"/>
  <c r="AQ64" i="2"/>
  <c r="AR64" i="2"/>
  <c r="AS64" i="2"/>
  <c r="AT64" i="2"/>
  <c r="AU64" i="2"/>
  <c r="AV64" i="2"/>
  <c r="AW64" i="2"/>
  <c r="AQ65" i="2"/>
  <c r="AR65" i="2"/>
  <c r="AS65" i="2"/>
  <c r="AT65" i="2"/>
  <c r="AU65" i="2"/>
  <c r="AV65" i="2"/>
  <c r="AW65" i="2"/>
  <c r="AV95" i="2"/>
  <c r="AW95" i="2"/>
  <c r="AV96" i="2"/>
  <c r="AW96" i="2"/>
  <c r="AV100" i="2"/>
  <c r="AW100" i="2"/>
  <c r="AV101" i="2"/>
  <c r="AW101" i="2"/>
  <c r="AV102" i="2"/>
  <c r="AW102" i="2"/>
  <c r="AV105" i="2"/>
  <c r="AW105" i="2"/>
  <c r="AR106" i="2"/>
  <c r="AS106" i="2"/>
  <c r="AT106" i="2"/>
  <c r="AV108" i="2"/>
  <c r="AW108" i="2"/>
  <c r="AV109" i="2"/>
  <c r="AW109" i="2"/>
  <c r="AV112" i="2"/>
  <c r="AW112" i="2"/>
  <c r="AR113" i="2"/>
  <c r="AS113" i="2"/>
  <c r="AT113" i="2"/>
  <c r="AV115" i="2"/>
  <c r="AW115" i="2"/>
  <c r="AV116" i="2"/>
  <c r="AW116" i="2"/>
  <c r="AR120" i="2"/>
  <c r="AS120" i="2"/>
  <c r="AT120" i="2"/>
  <c r="AV122" i="2"/>
  <c r="AW122" i="2"/>
  <c r="AQ125" i="2"/>
  <c r="AR125" i="2"/>
  <c r="AS125" i="2"/>
  <c r="AT125" i="2"/>
  <c r="AU125" i="2"/>
  <c r="AV125" i="2"/>
  <c r="AW125" i="2"/>
  <c r="AQ126" i="2"/>
  <c r="AR126" i="2"/>
  <c r="AS126" i="2"/>
  <c r="AT126" i="2"/>
  <c r="AU126" i="2"/>
  <c r="AV126" i="2"/>
  <c r="AW126" i="2"/>
  <c r="AQ127" i="2"/>
  <c r="AR127" i="2"/>
  <c r="AS127" i="2"/>
  <c r="AT127" i="2"/>
  <c r="AU127" i="2"/>
  <c r="AV127" i="2"/>
  <c r="AW127" i="2"/>
  <c r="AQ128" i="2"/>
  <c r="AR128" i="2"/>
  <c r="AS128" i="2"/>
  <c r="AT128" i="2"/>
  <c r="AU128" i="2"/>
  <c r="AV128" i="2"/>
  <c r="AW128" i="2"/>
  <c r="AR130" i="2"/>
  <c r="AS130" i="2"/>
  <c r="AT130" i="2"/>
  <c r="AV130" i="2"/>
  <c r="AW130" i="2"/>
  <c r="AQ131" i="2"/>
  <c r="AR131" i="2"/>
  <c r="AS131" i="2"/>
  <c r="AT131" i="2"/>
  <c r="AU131" i="2"/>
  <c r="AV131" i="2"/>
  <c r="AW131" i="2"/>
  <c r="AR132" i="2"/>
  <c r="AS132" i="2"/>
  <c r="AT132" i="2"/>
  <c r="AU132" i="2"/>
  <c r="AV132" i="2"/>
  <c r="AW132" i="2"/>
  <c r="AQ133" i="2"/>
  <c r="AR133" i="2"/>
  <c r="AS133" i="2"/>
  <c r="AT133" i="2"/>
  <c r="AU133" i="2"/>
  <c r="AV133" i="2"/>
  <c r="AW133" i="2"/>
  <c r="AQ134" i="2"/>
  <c r="AR134" i="2"/>
  <c r="AS134" i="2"/>
  <c r="AT134" i="2"/>
  <c r="AU134" i="2"/>
  <c r="AV134" i="2"/>
  <c r="AW134" i="2"/>
  <c r="AQ135" i="2"/>
  <c r="AR135" i="2"/>
  <c r="AS135" i="2"/>
  <c r="AT135" i="2"/>
  <c r="AU135" i="2"/>
  <c r="AV135" i="2"/>
  <c r="AW135" i="2"/>
  <c r="AQ137" i="2"/>
  <c r="AR137" i="2"/>
  <c r="AS137" i="2"/>
  <c r="AT137" i="2"/>
  <c r="AU137" i="2"/>
  <c r="AV137" i="2"/>
  <c r="AW137" i="2"/>
  <c r="AR138" i="2"/>
  <c r="AS138" i="2"/>
  <c r="AT138" i="2"/>
  <c r="AU138" i="2"/>
  <c r="AV138" i="2"/>
  <c r="AW138" i="2"/>
  <c r="AQ141" i="2"/>
  <c r="AR141" i="2"/>
  <c r="AS141" i="2"/>
  <c r="AT141" i="2"/>
  <c r="AU141" i="2"/>
  <c r="AV141" i="2"/>
  <c r="AW141" i="2"/>
  <c r="AV142" i="2"/>
  <c r="AW142" i="2"/>
  <c r="AQ143" i="2"/>
  <c r="AR143" i="2"/>
  <c r="AS143" i="2"/>
  <c r="AT143" i="2"/>
  <c r="AU143" i="2"/>
  <c r="AV143" i="2"/>
  <c r="AW143" i="2"/>
  <c r="AQ145" i="2"/>
  <c r="AR145" i="2"/>
  <c r="AS145" i="2"/>
  <c r="AT145" i="2"/>
  <c r="AU145" i="2"/>
  <c r="AV145" i="2"/>
  <c r="AW145" i="2"/>
  <c r="AQ148" i="2"/>
  <c r="AR148" i="2"/>
  <c r="AS148" i="2"/>
  <c r="AT148" i="2"/>
  <c r="AU148" i="2"/>
  <c r="AV148" i="2"/>
  <c r="AW148" i="2"/>
  <c r="AQ149" i="2"/>
  <c r="AR149" i="2"/>
  <c r="AS149" i="2"/>
  <c r="AT149" i="2"/>
  <c r="AU149" i="2"/>
  <c r="AV149" i="2"/>
  <c r="AW149" i="2"/>
  <c r="AQ150" i="2"/>
  <c r="AR150" i="2"/>
  <c r="AS150" i="2"/>
  <c r="AT150" i="2"/>
  <c r="AU150" i="2"/>
  <c r="AV150" i="2"/>
  <c r="AW150" i="2"/>
  <c r="AQ151" i="2"/>
  <c r="AR151" i="2"/>
  <c r="AS151" i="2"/>
  <c r="AT151" i="2"/>
  <c r="AU151" i="2"/>
  <c r="AV151" i="2"/>
  <c r="AW151" i="2"/>
  <c r="AU153" i="2"/>
  <c r="AV153" i="2"/>
  <c r="AW153" i="2"/>
  <c r="AR155" i="2"/>
  <c r="AS155" i="2"/>
  <c r="AT155" i="2"/>
  <c r="AV155" i="2"/>
  <c r="AW155" i="2"/>
  <c r="AQ156" i="2"/>
  <c r="AR156" i="2"/>
  <c r="AS156" i="2"/>
  <c r="AT156" i="2"/>
  <c r="AU156" i="2"/>
  <c r="AV156" i="2"/>
  <c r="AW156" i="2"/>
  <c r="AR157" i="2"/>
  <c r="AS157" i="2"/>
  <c r="AT157" i="2"/>
  <c r="AU157" i="2"/>
  <c r="AV157" i="2"/>
  <c r="AW157" i="2"/>
  <c r="AQ158" i="2"/>
  <c r="AR158" i="2"/>
  <c r="AS158" i="2"/>
  <c r="AT158" i="2"/>
  <c r="AU158" i="2"/>
  <c r="AV158" i="2"/>
  <c r="AW158" i="2"/>
  <c r="AQ159" i="2"/>
  <c r="AR159" i="2"/>
  <c r="AS159" i="2"/>
  <c r="AT159" i="2"/>
  <c r="AU159" i="2"/>
  <c r="AV159" i="2"/>
  <c r="AW159" i="2"/>
  <c r="AU161" i="2"/>
  <c r="AV161" i="2"/>
  <c r="AW161" i="2"/>
  <c r="AU162" i="2"/>
  <c r="AV162" i="2"/>
  <c r="AW162" i="2"/>
  <c r="AV165" i="2"/>
  <c r="AW165" i="2"/>
  <c r="AV166" i="2"/>
  <c r="AW166" i="2"/>
  <c r="AV167" i="2"/>
  <c r="AW167" i="2"/>
  <c r="AV168" i="2"/>
  <c r="AW168" i="2"/>
  <c r="AW172" i="2"/>
  <c r="AV173" i="2"/>
  <c r="AW173" i="2"/>
  <c r="AW174" i="2"/>
  <c r="AV175" i="2"/>
  <c r="AW175" i="2"/>
  <c r="AV176" i="2"/>
  <c r="AW176" i="2"/>
  <c r="AO182" i="2"/>
  <c r="AP182" i="2"/>
  <c r="AQ182" i="2"/>
  <c r="AR182" i="2"/>
  <c r="AS182" i="2"/>
  <c r="AT182" i="2"/>
  <c r="AU182" i="2"/>
  <c r="AV182" i="2"/>
  <c r="AW182" i="2"/>
  <c r="AO184" i="2"/>
  <c r="AP184" i="2"/>
  <c r="AQ184" i="2"/>
  <c r="AR184" i="2"/>
  <c r="AS184" i="2"/>
  <c r="AT184" i="2"/>
  <c r="AU184" i="2"/>
  <c r="AV184" i="2"/>
  <c r="AW184" i="2"/>
  <c r="AQ185" i="2"/>
  <c r="AR185" i="2"/>
  <c r="AS185" i="2"/>
  <c r="AT185" i="2"/>
  <c r="AU185" i="2"/>
  <c r="AV185" i="2"/>
  <c r="AW185" i="2"/>
  <c r="AO188" i="2"/>
  <c r="AP188" i="2"/>
  <c r="AU188" i="2"/>
  <c r="AV189" i="2"/>
  <c r="AW189" i="2"/>
  <c r="AO190" i="2"/>
  <c r="AP190" i="2"/>
  <c r="AU190" i="2"/>
  <c r="AO191" i="2"/>
  <c r="AP191" i="2"/>
  <c r="AQ191" i="2"/>
  <c r="AR191" i="2"/>
  <c r="AS191" i="2"/>
  <c r="AT191" i="2"/>
  <c r="AU191" i="2"/>
  <c r="AV191" i="2"/>
  <c r="AW191" i="2"/>
  <c r="AV193" i="2"/>
  <c r="AW193" i="2"/>
  <c r="AV194" i="2"/>
  <c r="AW194" i="2"/>
  <c r="AV195" i="2"/>
  <c r="AW195" i="2"/>
  <c r="AV196" i="2"/>
  <c r="AW196" i="2"/>
  <c r="AV198" i="2"/>
  <c r="AW198" i="2"/>
  <c r="AV203" i="2"/>
  <c r="AW203" i="2"/>
  <c r="AV205" i="2"/>
  <c r="AW205" i="2"/>
  <c r="AV206" i="2"/>
  <c r="AW206" i="2"/>
  <c r="AQ208" i="2"/>
  <c r="AR208" i="2"/>
  <c r="AS208" i="2"/>
  <c r="AT208" i="2"/>
  <c r="AU208" i="2"/>
  <c r="AV208" i="2"/>
  <c r="AW208" i="2"/>
  <c r="AQ209" i="2"/>
  <c r="AR209" i="2"/>
  <c r="AS209" i="2"/>
  <c r="AT209" i="2"/>
  <c r="AU209" i="2"/>
  <c r="AV209" i="2"/>
  <c r="AW209" i="2"/>
  <c r="AO210" i="2"/>
  <c r="AP210" i="2"/>
  <c r="AQ210" i="2"/>
  <c r="AR210" i="2"/>
  <c r="AS210" i="2"/>
  <c r="AT210" i="2"/>
  <c r="AU210" i="2"/>
  <c r="AV210" i="2"/>
  <c r="AW210" i="2"/>
  <c r="AV212" i="2"/>
  <c r="AW212" i="2"/>
  <c r="AV213" i="2"/>
  <c r="AW213" i="2"/>
  <c r="AV214" i="2"/>
  <c r="AW214" i="2"/>
  <c r="AQ216" i="2"/>
  <c r="AR216" i="2"/>
  <c r="AS216" i="2"/>
  <c r="AT216" i="2"/>
  <c r="AU216" i="2"/>
  <c r="AV216" i="2"/>
  <c r="AW216" i="2"/>
  <c r="AQ217" i="2"/>
  <c r="AR217" i="2"/>
  <c r="AS217" i="2"/>
  <c r="AT217" i="2"/>
  <c r="AU217" i="2"/>
  <c r="AV217" i="2"/>
  <c r="AW217" i="2"/>
  <c r="AQ218" i="2"/>
  <c r="AR218" i="2"/>
  <c r="AS218" i="2"/>
  <c r="AT218" i="2"/>
  <c r="AU218" i="2"/>
  <c r="AV218" i="2"/>
  <c r="AW218" i="2"/>
  <c r="AO221" i="2"/>
  <c r="AP221" i="2"/>
  <c r="AQ221" i="2"/>
  <c r="AR221" i="2"/>
  <c r="AS221" i="2"/>
  <c r="AT221" i="2"/>
  <c r="AU221" i="2"/>
  <c r="AV221" i="2"/>
  <c r="AW221" i="2"/>
  <c r="AO223" i="2"/>
  <c r="AP223" i="2"/>
  <c r="AQ223" i="2"/>
  <c r="AR223" i="2"/>
  <c r="AS223" i="2"/>
  <c r="AT223" i="2"/>
  <c r="AU223" i="2"/>
  <c r="AV223" i="2"/>
  <c r="AW223" i="2"/>
  <c r="AQ224" i="2"/>
  <c r="AR224" i="2"/>
  <c r="AS224" i="2"/>
  <c r="AT224" i="2"/>
  <c r="AU224" i="2"/>
  <c r="AV224" i="2"/>
  <c r="AW224" i="2"/>
  <c r="AO234" i="2"/>
  <c r="AP234" i="2"/>
  <c r="AQ234" i="2"/>
  <c r="AR234" i="2"/>
  <c r="AS234" i="2"/>
  <c r="AT234" i="2"/>
  <c r="AU234" i="2"/>
  <c r="AV234" i="2"/>
  <c r="AW234" i="2"/>
  <c r="AQ235" i="2"/>
  <c r="AR235" i="2"/>
  <c r="AS235" i="2"/>
  <c r="AT235" i="2"/>
  <c r="AU235" i="2"/>
  <c r="AV235" i="2"/>
  <c r="AW235" i="2"/>
  <c r="AO236" i="2"/>
  <c r="AP236" i="2"/>
  <c r="AQ236" i="2"/>
  <c r="AR236" i="2"/>
  <c r="AS236" i="2"/>
  <c r="AT236" i="2"/>
  <c r="AU236" i="2"/>
  <c r="AV236" i="2"/>
  <c r="AW236" i="2"/>
  <c r="AQ237" i="2"/>
  <c r="AR237" i="2"/>
  <c r="AS237" i="2"/>
  <c r="AT237" i="2"/>
  <c r="AU237" i="2"/>
  <c r="AV237" i="2"/>
  <c r="AW237" i="2"/>
  <c r="AV239" i="2"/>
  <c r="AW239" i="2"/>
  <c r="AV240" i="2"/>
  <c r="AW240" i="2"/>
  <c r="AV241" i="2"/>
  <c r="AW241" i="2"/>
  <c r="AV242" i="2"/>
  <c r="AW242" i="2"/>
  <c r="AV243" i="2"/>
  <c r="AW243" i="2"/>
  <c r="AV244" i="2"/>
  <c r="AW244" i="2"/>
  <c r="AQ247" i="2"/>
  <c r="AR247" i="2"/>
  <c r="AS247" i="2"/>
  <c r="AT247" i="2"/>
  <c r="AU247" i="2"/>
  <c r="AV247" i="2"/>
  <c r="AW247" i="2"/>
  <c r="AQ250" i="2"/>
  <c r="AR250" i="2"/>
  <c r="AS250" i="2"/>
  <c r="AT250" i="2"/>
  <c r="AU250" i="2"/>
  <c r="AV250" i="2"/>
  <c r="AW250" i="2"/>
  <c r="AQ251" i="2"/>
  <c r="AR251" i="2"/>
  <c r="AS251" i="2"/>
  <c r="AT251" i="2"/>
  <c r="AU251" i="2"/>
  <c r="AV251" i="2"/>
  <c r="AW251" i="2"/>
  <c r="AQ252" i="2"/>
  <c r="AR252" i="2"/>
  <c r="AS252" i="2"/>
  <c r="AT252" i="2"/>
  <c r="AQ254" i="2"/>
  <c r="AR254" i="2"/>
  <c r="AS254" i="2"/>
  <c r="AT254" i="2"/>
  <c r="AU254" i="2"/>
  <c r="AV254" i="2"/>
  <c r="AW254" i="2"/>
  <c r="AQ255" i="2"/>
  <c r="AR255" i="2"/>
  <c r="AS255" i="2"/>
  <c r="AT255" i="2"/>
  <c r="AU255" i="2"/>
  <c r="AV255" i="2"/>
  <c r="AW255" i="2"/>
  <c r="AQ256" i="2"/>
  <c r="AR256" i="2"/>
  <c r="AS256" i="2"/>
  <c r="AT256" i="2"/>
  <c r="AU256" i="2"/>
  <c r="AV256" i="2"/>
  <c r="AW256" i="2"/>
  <c r="AQ257" i="2"/>
  <c r="AR257" i="2"/>
  <c r="AS257" i="2"/>
  <c r="AT257" i="2"/>
  <c r="AU257" i="2"/>
  <c r="AV257" i="2"/>
  <c r="AW257" i="2"/>
  <c r="AQ258" i="2"/>
  <c r="AR258" i="2"/>
  <c r="AS258" i="2"/>
  <c r="AT258" i="2"/>
  <c r="AU260" i="2"/>
  <c r="AV260" i="2"/>
  <c r="AW260" i="2"/>
  <c r="AU261" i="2"/>
  <c r="AV265" i="2"/>
  <c r="AW265" i="2"/>
  <c r="AQ267" i="2"/>
  <c r="AR267" i="2"/>
  <c r="AS267" i="2"/>
  <c r="AT267" i="2"/>
  <c r="AU267" i="2"/>
  <c r="AV267" i="2"/>
  <c r="AW267" i="2"/>
  <c r="AQ268" i="2"/>
  <c r="AR268" i="2"/>
  <c r="AS268" i="2"/>
  <c r="AT268" i="2"/>
  <c r="AU268" i="2"/>
  <c r="AV268" i="2"/>
  <c r="AW268" i="2"/>
  <c r="AQ273" i="2"/>
  <c r="AR273" i="2"/>
  <c r="AS273" i="2"/>
  <c r="AT273" i="2"/>
  <c r="AU273" i="2"/>
  <c r="AV273" i="2"/>
  <c r="AW273" i="2"/>
  <c r="AQ274" i="2"/>
  <c r="AR274" i="2"/>
  <c r="AS274" i="2"/>
  <c r="AT274" i="2"/>
  <c r="AU274" i="2"/>
  <c r="AV274" i="2"/>
  <c r="AW274" i="2"/>
  <c r="AP276" i="2"/>
  <c r="AP279" i="2"/>
  <c r="AP280" i="2"/>
  <c r="AU280" i="2"/>
  <c r="AP283" i="2"/>
  <c r="AP286" i="2"/>
  <c r="AP287" i="2"/>
  <c r="AU287" i="2"/>
  <c r="AP300" i="2"/>
  <c r="AP302" i="2"/>
  <c r="AP303" i="2"/>
  <c r="AU303" i="2"/>
  <c r="AP305" i="2"/>
  <c r="AQ305" i="2"/>
  <c r="AR305" i="2"/>
  <c r="AS305" i="2"/>
  <c r="AT305" i="2"/>
  <c r="AU305" i="2"/>
  <c r="AV305" i="2"/>
  <c r="AW305" i="2"/>
  <c r="AP308" i="2"/>
  <c r="AQ308" i="2"/>
  <c r="AR308" i="2"/>
  <c r="AS308" i="2"/>
  <c r="AT308" i="2"/>
  <c r="AU308" i="2"/>
  <c r="AV308" i="2"/>
  <c r="AW308" i="2"/>
  <c r="AP309" i="2"/>
  <c r="AQ309" i="2"/>
  <c r="AR309" i="2"/>
  <c r="AS309" i="2"/>
  <c r="AT309" i="2"/>
  <c r="AU309" i="2"/>
  <c r="AV309" i="2"/>
  <c r="AW309" i="2"/>
  <c r="AQ310" i="2"/>
  <c r="AR310" i="2"/>
  <c r="AS310" i="2"/>
  <c r="AT310" i="2"/>
  <c r="AP312" i="2"/>
  <c r="AQ312" i="2"/>
  <c r="AR312" i="2"/>
  <c r="AS312" i="2"/>
  <c r="AT312" i="2"/>
  <c r="AU312" i="2"/>
  <c r="AV312" i="2"/>
  <c r="AW312" i="2"/>
  <c r="AP313" i="2"/>
  <c r="AQ313" i="2"/>
  <c r="AR313" i="2"/>
  <c r="AS313" i="2"/>
  <c r="AT313" i="2"/>
  <c r="AU313" i="2"/>
  <c r="AV313" i="2"/>
  <c r="AW313" i="2"/>
  <c r="AQ314" i="2"/>
  <c r="AR314" i="2"/>
  <c r="AS314" i="2"/>
  <c r="AT314" i="2"/>
  <c r="AP316" i="2"/>
  <c r="AU316" i="2"/>
  <c r="AV316" i="2"/>
  <c r="AW316" i="2"/>
  <c r="AP317" i="2"/>
  <c r="AU317" i="2"/>
  <c r="AP320" i="2"/>
  <c r="AP324" i="2"/>
  <c r="AP325" i="2"/>
  <c r="AU325" i="2"/>
  <c r="AP328" i="2"/>
  <c r="AQ328" i="2"/>
  <c r="AR328" i="2"/>
  <c r="AS328" i="2"/>
  <c r="AT328" i="2"/>
  <c r="AU328" i="2"/>
  <c r="AV328" i="2"/>
  <c r="AW328" i="2"/>
  <c r="AP329" i="2"/>
  <c r="AQ329" i="2"/>
  <c r="AR329" i="2"/>
  <c r="AS329" i="2"/>
  <c r="AT329" i="2"/>
  <c r="AU329" i="2"/>
  <c r="AV329" i="2"/>
  <c r="AW329" i="2"/>
  <c r="AQ330" i="2"/>
  <c r="AR330" i="2"/>
  <c r="AS330" i="2"/>
  <c r="AT330" i="2"/>
  <c r="AP336" i="2"/>
  <c r="AQ336" i="2"/>
  <c r="AR336" i="2"/>
  <c r="AS336" i="2"/>
  <c r="AT336" i="2"/>
  <c r="AU336" i="2"/>
  <c r="AV336" i="2"/>
  <c r="AW336" i="2"/>
  <c r="AP337" i="2"/>
  <c r="AQ337" i="2"/>
  <c r="AR337" i="2"/>
  <c r="AS337" i="2"/>
  <c r="AT337" i="2"/>
  <c r="AU337" i="2"/>
  <c r="AV337" i="2"/>
  <c r="AW337" i="2"/>
  <c r="AQ338" i="2"/>
  <c r="AR338" i="2"/>
  <c r="AS338" i="2"/>
  <c r="AT338" i="2"/>
  <c r="AQ342" i="2"/>
  <c r="AR342" i="2"/>
  <c r="AS342" i="2"/>
  <c r="AT342" i="2"/>
  <c r="AU342" i="2"/>
  <c r="AV342" i="2"/>
  <c r="AW342" i="2"/>
  <c r="AQ343" i="2"/>
  <c r="AR343" i="2"/>
  <c r="AS343" i="2"/>
  <c r="AT343" i="2"/>
  <c r="AU343" i="2"/>
  <c r="AV343" i="2"/>
  <c r="AW343" i="2"/>
  <c r="AQ344" i="2"/>
  <c r="AR344" i="2"/>
  <c r="AS344" i="2"/>
  <c r="AT344" i="2"/>
  <c r="AU344" i="2"/>
  <c r="AV344" i="2"/>
  <c r="AW344" i="2"/>
  <c r="AP345" i="2"/>
  <c r="AP346" i="2"/>
  <c r="AP347" i="2"/>
  <c r="AQ347" i="2"/>
  <c r="AR347" i="2"/>
  <c r="AS347" i="2"/>
  <c r="AT347" i="2"/>
  <c r="AU347" i="2"/>
  <c r="AV347" i="2"/>
  <c r="AW347" i="2"/>
  <c r="AP348" i="2"/>
  <c r="AP351" i="2"/>
  <c r="AQ351" i="2"/>
  <c r="AR351" i="2"/>
  <c r="AS351" i="2"/>
  <c r="AT351" i="2"/>
  <c r="AU351" i="2"/>
  <c r="AV351" i="2"/>
  <c r="AW351" i="2"/>
  <c r="AP354" i="2"/>
  <c r="AQ354" i="2"/>
  <c r="AR354" i="2"/>
  <c r="AS354" i="2"/>
  <c r="AT354" i="2"/>
  <c r="AU354" i="2"/>
  <c r="AV354" i="2"/>
  <c r="AW354" i="2"/>
  <c r="AQ355" i="2"/>
  <c r="AR355" i="2"/>
  <c r="AS355" i="2"/>
  <c r="AT355" i="2"/>
  <c r="AU355" i="2"/>
  <c r="AV355" i="2"/>
  <c r="AW355" i="2"/>
  <c r="AP356" i="2"/>
  <c r="AQ356" i="2"/>
  <c r="AR356" i="2"/>
  <c r="AS356" i="2"/>
  <c r="AT356" i="2"/>
  <c r="AU356" i="2"/>
  <c r="AV356" i="2"/>
  <c r="AW356" i="2"/>
  <c r="AP358" i="2"/>
  <c r="AQ358" i="2"/>
  <c r="AR358" i="2"/>
  <c r="AS358" i="2"/>
  <c r="AT358" i="2"/>
  <c r="AU358" i="2"/>
  <c r="AV358" i="2"/>
  <c r="AW358" i="2"/>
  <c r="AP360" i="2"/>
  <c r="AQ360" i="2"/>
  <c r="AR360" i="2"/>
  <c r="AS360" i="2"/>
  <c r="AT360" i="2"/>
  <c r="AU360" i="2"/>
  <c r="AV360" i="2"/>
  <c r="AW360" i="2"/>
  <c r="AP361" i="2"/>
  <c r="AQ361" i="2"/>
  <c r="AR361" i="2"/>
  <c r="AS361" i="2"/>
  <c r="AT361" i="2"/>
  <c r="AU361" i="2"/>
  <c r="AV361" i="2"/>
  <c r="AW361" i="2"/>
  <c r="AP366" i="2"/>
  <c r="AU366" i="2"/>
  <c r="AP370" i="2"/>
  <c r="AQ370" i="2"/>
  <c r="AR370" i="2"/>
  <c r="AS370" i="2"/>
  <c r="AT370" i="2"/>
  <c r="AU370" i="2"/>
  <c r="AV370" i="2"/>
  <c r="AW370" i="2"/>
  <c r="AQ376" i="2"/>
  <c r="AR376" i="2"/>
  <c r="AS376" i="2"/>
  <c r="AT376" i="2"/>
  <c r="AU376" i="2"/>
  <c r="AV376" i="2"/>
  <c r="AW376" i="2"/>
  <c r="AP377" i="2"/>
  <c r="AQ377" i="2"/>
  <c r="AR377" i="2"/>
  <c r="AS377" i="2"/>
  <c r="AT377" i="2"/>
  <c r="AU377" i="2"/>
  <c r="AV377" i="2"/>
  <c r="AW377" i="2"/>
  <c r="AP378" i="2"/>
  <c r="AQ378" i="2"/>
  <c r="AR378" i="2"/>
  <c r="AS378" i="2"/>
  <c r="AT378" i="2"/>
  <c r="AU378" i="2"/>
  <c r="AV378" i="2"/>
  <c r="AW378" i="2"/>
  <c r="AQ379" i="2"/>
  <c r="AR379" i="2"/>
  <c r="AS379" i="2"/>
  <c r="AT379" i="2"/>
  <c r="AP381" i="2"/>
  <c r="AQ381" i="2"/>
  <c r="AR381" i="2"/>
  <c r="AS381" i="2"/>
  <c r="AT381" i="2"/>
  <c r="AU381" i="2"/>
  <c r="AV381" i="2"/>
  <c r="AW381" i="2"/>
  <c r="AP382" i="2"/>
  <c r="AQ382" i="2"/>
  <c r="AR382" i="2"/>
  <c r="AS382" i="2"/>
  <c r="AT382" i="2"/>
  <c r="AU382" i="2"/>
  <c r="AV382" i="2"/>
  <c r="AW382" i="2"/>
  <c r="AQ383" i="2"/>
  <c r="AR383" i="2"/>
  <c r="AS383" i="2"/>
  <c r="AT383" i="2"/>
  <c r="AP385" i="2"/>
  <c r="AQ385" i="2"/>
  <c r="AR385" i="2"/>
  <c r="AS385" i="2"/>
  <c r="AT385" i="2"/>
  <c r="AU385" i="2"/>
  <c r="AV385" i="2"/>
  <c r="AW385" i="2"/>
  <c r="AQ392" i="2"/>
  <c r="AR392" i="2"/>
  <c r="AS392" i="2"/>
  <c r="AT392" i="2"/>
  <c r="AU392" i="2"/>
  <c r="AV392" i="2"/>
  <c r="AW392" i="2"/>
  <c r="AV396" i="2"/>
  <c r="AW396" i="2"/>
  <c r="AQ398" i="2"/>
  <c r="AR398" i="2"/>
  <c r="AS398" i="2"/>
  <c r="AT398" i="2"/>
  <c r="AU398" i="2"/>
  <c r="AV398" i="2"/>
  <c r="AW398" i="2"/>
  <c r="AQ407" i="2"/>
  <c r="AR407" i="2"/>
  <c r="AS407" i="2"/>
  <c r="AT407" i="2"/>
  <c r="AU407" i="2"/>
  <c r="AV407" i="2"/>
  <c r="AW407" i="2"/>
  <c r="AQ412" i="2"/>
  <c r="AR412" i="2"/>
  <c r="AS412" i="2"/>
  <c r="AT412" i="2"/>
  <c r="AU412" i="2"/>
  <c r="AV412" i="2"/>
  <c r="AW412" i="2"/>
  <c r="AQ415" i="2"/>
  <c r="AR415" i="2"/>
  <c r="AS415" i="2"/>
  <c r="AT415" i="2"/>
  <c r="AU415" i="2"/>
  <c r="AV415" i="2"/>
  <c r="AW415" i="2"/>
  <c r="AQ421" i="2"/>
  <c r="AR421" i="2"/>
  <c r="AS421" i="2"/>
  <c r="AT421" i="2"/>
  <c r="AU421" i="2"/>
  <c r="AV421" i="2"/>
  <c r="AW421" i="2"/>
  <c r="AQ422" i="2"/>
  <c r="AR422" i="2"/>
  <c r="AS422" i="2"/>
  <c r="AT422" i="2"/>
  <c r="AU422" i="2"/>
  <c r="AV422" i="2"/>
  <c r="AW422" i="2"/>
  <c r="AQ428" i="2"/>
  <c r="AR428" i="2"/>
  <c r="AS428" i="2"/>
  <c r="AT428" i="2"/>
  <c r="AU428" i="2"/>
  <c r="AV428" i="2"/>
  <c r="AW428" i="2"/>
  <c r="AQ431" i="2"/>
  <c r="AR431" i="2"/>
  <c r="AS431" i="2"/>
  <c r="AT431" i="2"/>
  <c r="AU431" i="2"/>
  <c r="AV431" i="2"/>
  <c r="AW431" i="2"/>
  <c r="AQ433" i="2"/>
  <c r="AR433" i="2"/>
  <c r="AS433" i="2"/>
  <c r="AT433" i="2"/>
  <c r="AU433" i="2"/>
  <c r="AV433" i="2"/>
  <c r="AW433" i="2"/>
  <c r="AQ434" i="2"/>
  <c r="AR434" i="2"/>
  <c r="AS434" i="2"/>
  <c r="AT434" i="2"/>
  <c r="AU434" i="2"/>
  <c r="AV434" i="2"/>
  <c r="AW434" i="2"/>
  <c r="AP439" i="2"/>
  <c r="AQ439" i="2"/>
  <c r="AR439" i="2"/>
  <c r="AS439" i="2"/>
  <c r="AT439" i="2"/>
  <c r="AU439" i="2"/>
  <c r="AV439" i="2"/>
  <c r="AW439" i="2"/>
  <c r="AQ443" i="2"/>
  <c r="AR443" i="2"/>
  <c r="AS443" i="2"/>
  <c r="AT443" i="2"/>
  <c r="AU443" i="2"/>
  <c r="AV443" i="2"/>
  <c r="AW443" i="2"/>
  <c r="AP446" i="2"/>
  <c r="AQ446" i="2"/>
  <c r="AR446" i="2"/>
  <c r="AS446" i="2"/>
  <c r="AT446" i="2"/>
  <c r="AU446" i="2"/>
  <c r="AV446" i="2"/>
  <c r="AW446" i="2"/>
  <c r="AV448" i="2"/>
  <c r="AW448" i="2"/>
  <c r="AQ451" i="2"/>
  <c r="AR451" i="2"/>
  <c r="AS451" i="2"/>
  <c r="AT451" i="2"/>
  <c r="AU451" i="2"/>
  <c r="AV451" i="2"/>
  <c r="AW451" i="2"/>
  <c r="AP453" i="2"/>
  <c r="AQ453" i="2"/>
  <c r="AR453" i="2"/>
  <c r="AS453" i="2"/>
  <c r="AT453" i="2"/>
  <c r="AU453" i="2"/>
  <c r="AV453" i="2"/>
  <c r="AW453" i="2"/>
  <c r="AP474" i="2"/>
  <c r="AQ474" i="2"/>
  <c r="AR474" i="2"/>
  <c r="AS474" i="2"/>
  <c r="AT474" i="2"/>
  <c r="AU474" i="2"/>
  <c r="AV474" i="2"/>
  <c r="AW474" i="2"/>
  <c r="AQ476" i="2"/>
  <c r="AR476" i="2"/>
  <c r="AS476" i="2"/>
  <c r="AT476" i="2"/>
  <c r="AU476" i="2"/>
  <c r="AV476" i="2"/>
  <c r="AW476" i="2"/>
  <c r="AQ477" i="2"/>
  <c r="AR477" i="2"/>
  <c r="AS477" i="2"/>
  <c r="AT477" i="2"/>
  <c r="AU477" i="2"/>
  <c r="AV477" i="2"/>
  <c r="AW477" i="2"/>
  <c r="AP512" i="2"/>
  <c r="AQ512" i="2"/>
  <c r="AR512" i="2"/>
  <c r="AS512" i="2"/>
  <c r="AT512" i="2"/>
  <c r="AU512" i="2"/>
  <c r="AV512" i="2"/>
  <c r="AW512" i="2"/>
  <c r="AQ515" i="2"/>
  <c r="AR515" i="2"/>
  <c r="AS515" i="2"/>
  <c r="AT515" i="2"/>
  <c r="AU515" i="2"/>
  <c r="AV515" i="2"/>
  <c r="AW515" i="2"/>
  <c r="AQ516" i="2"/>
  <c r="AR516" i="2"/>
  <c r="AS516" i="2"/>
  <c r="AT516" i="2"/>
  <c r="AU516" i="2"/>
  <c r="AV516" i="2"/>
  <c r="AW516" i="2"/>
  <c r="AP517" i="2"/>
  <c r="AQ517" i="2"/>
  <c r="AR517" i="2"/>
  <c r="AS517" i="2"/>
  <c r="AT517" i="2"/>
  <c r="AU517" i="2"/>
  <c r="AV517" i="2"/>
  <c r="AW517" i="2"/>
  <c r="AP518" i="2"/>
  <c r="AQ518" i="2"/>
  <c r="AR518" i="2"/>
  <c r="AS518" i="2"/>
  <c r="AT518" i="2"/>
  <c r="AU518" i="2"/>
  <c r="AV518" i="2"/>
  <c r="AW518" i="2"/>
  <c r="AP519" i="2"/>
  <c r="AQ519" i="2"/>
  <c r="AR519" i="2"/>
  <c r="AS519" i="2"/>
  <c r="AT519" i="2"/>
  <c r="AU519" i="2"/>
  <c r="AV519" i="2"/>
  <c r="AW519" i="2"/>
  <c r="AP521" i="2"/>
  <c r="AQ521" i="2"/>
  <c r="AR521" i="2"/>
  <c r="AS521" i="2"/>
  <c r="AT521" i="2"/>
  <c r="AU521" i="2"/>
  <c r="AV521" i="2"/>
  <c r="AW521" i="2"/>
  <c r="AP522" i="2"/>
  <c r="AQ522" i="2"/>
  <c r="AR522" i="2"/>
  <c r="AS522" i="2"/>
  <c r="AT522" i="2"/>
  <c r="AU522" i="2"/>
  <c r="AV522" i="2"/>
  <c r="AW522" i="2"/>
  <c r="AP524" i="2"/>
  <c r="AQ524" i="2"/>
  <c r="AR524" i="2"/>
  <c r="AS524" i="2"/>
  <c r="AT524" i="2"/>
  <c r="AU524" i="2"/>
  <c r="AV524" i="2"/>
  <c r="AW524" i="2"/>
  <c r="AP525" i="2"/>
  <c r="AQ526" i="2"/>
  <c r="AR526" i="2"/>
  <c r="AS526" i="2"/>
  <c r="AT526" i="2"/>
  <c r="AU526" i="2"/>
  <c r="AV526" i="2"/>
  <c r="AW526" i="2"/>
  <c r="AP527" i="2"/>
  <c r="AQ527" i="2"/>
  <c r="AR527" i="2"/>
  <c r="AS527" i="2"/>
  <c r="AT527" i="2"/>
  <c r="AU527" i="2"/>
  <c r="AV527" i="2"/>
  <c r="AW527" i="2"/>
  <c r="AP544" i="2"/>
  <c r="AQ544" i="2"/>
  <c r="AR544" i="2"/>
  <c r="AS544" i="2"/>
  <c r="AT544" i="2"/>
  <c r="AU544" i="2"/>
  <c r="AV544" i="2"/>
  <c r="AW544" i="2"/>
  <c r="AQ550" i="2"/>
  <c r="AR550" i="2"/>
  <c r="AS550" i="2"/>
  <c r="AT550" i="2"/>
  <c r="AU550" i="2"/>
  <c r="AV550" i="2"/>
  <c r="AW550" i="2"/>
  <c r="AQ552" i="2"/>
  <c r="AR552" i="2"/>
  <c r="AS552" i="2"/>
  <c r="AT552" i="2"/>
  <c r="AU552" i="2"/>
  <c r="AV552" i="2"/>
  <c r="AW552" i="2"/>
  <c r="AQ553" i="2"/>
  <c r="AR553" i="2"/>
  <c r="AS553" i="2"/>
  <c r="AT553" i="2"/>
  <c r="AU553" i="2"/>
  <c r="AV553" i="2"/>
  <c r="AW553" i="2"/>
  <c r="AQ556" i="2"/>
  <c r="AR556" i="2"/>
  <c r="AS556" i="2"/>
  <c r="AT556" i="2"/>
  <c r="AU556" i="2"/>
  <c r="AV556" i="2"/>
  <c r="AW556" i="2"/>
  <c r="AQ557" i="2"/>
  <c r="AR557" i="2"/>
  <c r="AS557" i="2"/>
  <c r="AT557" i="2"/>
  <c r="AU557" i="2"/>
  <c r="AV557" i="2"/>
  <c r="AW557" i="2"/>
  <c r="AQ558" i="2"/>
  <c r="AR558" i="2"/>
  <c r="AS558" i="2"/>
  <c r="AT558" i="2"/>
  <c r="AU558" i="2"/>
  <c r="AV558" i="2"/>
  <c r="AW558" i="2"/>
  <c r="AU560" i="2"/>
  <c r="AQ562" i="2"/>
  <c r="AR562" i="2"/>
  <c r="AS562" i="2"/>
  <c r="AT562" i="2"/>
  <c r="AU562" i="2"/>
  <c r="AV562" i="2"/>
  <c r="AW562" i="2"/>
  <c r="AQ563" i="2"/>
  <c r="AR563" i="2"/>
  <c r="AS563" i="2"/>
  <c r="AT563" i="2"/>
  <c r="AU563" i="2"/>
  <c r="AV563" i="2"/>
  <c r="AW563" i="2"/>
  <c r="AQ564" i="2"/>
  <c r="AR564" i="2"/>
  <c r="AS564" i="2"/>
  <c r="AT564" i="2"/>
  <c r="AU564" i="2"/>
  <c r="AV564" i="2"/>
  <c r="AW564" i="2"/>
  <c r="AV624" i="2"/>
  <c r="AW624" i="2"/>
  <c r="AV625" i="2"/>
  <c r="AW625" i="2"/>
  <c r="AV629" i="2"/>
  <c r="AW629" i="2"/>
  <c r="AV630" i="2"/>
  <c r="AW630" i="2"/>
  <c r="AV631" i="2"/>
  <c r="AW631" i="2"/>
  <c r="AR633" i="2"/>
  <c r="AS633" i="2"/>
  <c r="AT633" i="2"/>
  <c r="AR634" i="2"/>
  <c r="AS634" i="2"/>
  <c r="AT634" i="2"/>
  <c r="AV637" i="2"/>
  <c r="AW637" i="2"/>
  <c r="AV638" i="2"/>
  <c r="AW638" i="2"/>
  <c r="AV642" i="2"/>
  <c r="AW642" i="2"/>
  <c r="AV643" i="2"/>
  <c r="AW643" i="2"/>
  <c r="AV644" i="2"/>
  <c r="AW644" i="2"/>
  <c r="AR646" i="2"/>
  <c r="AS646" i="2"/>
  <c r="AT646" i="2"/>
  <c r="AR647" i="2"/>
  <c r="AS647" i="2"/>
  <c r="AT647" i="2"/>
  <c r="AO650" i="2"/>
  <c r="AP650" i="2"/>
  <c r="AQ650" i="2"/>
  <c r="AR650" i="2"/>
  <c r="AS650" i="2"/>
  <c r="AT650" i="2"/>
  <c r="AU650" i="2"/>
  <c r="AV650" i="2"/>
  <c r="AW650" i="2"/>
  <c r="AV651" i="2"/>
  <c r="AW651" i="2"/>
  <c r="AO652" i="2"/>
  <c r="AP652" i="2"/>
  <c r="AQ652" i="2"/>
  <c r="AR652" i="2"/>
  <c r="AS652" i="2"/>
  <c r="AT652" i="2"/>
  <c r="AU652" i="2"/>
  <c r="AV652" i="2"/>
  <c r="AW652" i="2"/>
  <c r="AO653" i="2"/>
  <c r="AP653" i="2"/>
  <c r="AQ653" i="2"/>
  <c r="AR653" i="2"/>
  <c r="AS653" i="2"/>
  <c r="AT653" i="2"/>
  <c r="AU653" i="2"/>
  <c r="AV653" i="2"/>
  <c r="AW653" i="2"/>
  <c r="AV655" i="2"/>
  <c r="AW655" i="2"/>
  <c r="AV656" i="2"/>
  <c r="AW656" i="2"/>
  <c r="AV657" i="2"/>
  <c r="AW657" i="2"/>
  <c r="AV658" i="2"/>
  <c r="AW658" i="2"/>
  <c r="AV659" i="2"/>
  <c r="AW659" i="2"/>
  <c r="AV660" i="2"/>
  <c r="AW660" i="2"/>
  <c r="AO663" i="2"/>
  <c r="AQ663" i="2"/>
  <c r="AR663" i="2"/>
  <c r="AS663" i="2"/>
  <c r="AT663" i="2"/>
  <c r="AR664" i="2"/>
  <c r="AS664" i="2"/>
  <c r="AT664" i="2"/>
  <c r="AO665" i="2"/>
  <c r="AQ665" i="2"/>
  <c r="AR665" i="2"/>
  <c r="AS665" i="2"/>
  <c r="AT665" i="2"/>
  <c r="AO666" i="2"/>
  <c r="AQ666" i="2"/>
  <c r="AR666" i="2"/>
  <c r="AS666" i="2"/>
  <c r="AT666" i="2"/>
  <c r="AR668" i="2"/>
  <c r="AS668" i="2"/>
  <c r="AT668" i="2"/>
  <c r="AR669" i="2"/>
  <c r="AS669" i="2"/>
  <c r="AT669" i="2"/>
  <c r="AR670" i="2"/>
  <c r="AS670" i="2"/>
  <c r="AT670" i="2"/>
  <c r="AR671" i="2"/>
  <c r="AS671" i="2"/>
  <c r="AT671" i="2"/>
  <c r="AR672" i="2"/>
  <c r="AS672" i="2"/>
  <c r="AT672" i="2"/>
  <c r="AR673" i="2"/>
  <c r="AS673" i="2"/>
  <c r="AT673" i="2"/>
  <c r="AO676" i="2"/>
  <c r="AP676" i="2"/>
  <c r="AQ676" i="2"/>
  <c r="AR676" i="2"/>
  <c r="AS676" i="2"/>
  <c r="AT676" i="2"/>
  <c r="AU676" i="2"/>
  <c r="AV676" i="2"/>
  <c r="AW676" i="2"/>
  <c r="AV677" i="2"/>
  <c r="AW677" i="2"/>
  <c r="AO678" i="2"/>
  <c r="AP678" i="2"/>
  <c r="AQ678" i="2"/>
  <c r="AR678" i="2"/>
  <c r="AS678" i="2"/>
  <c r="AT678" i="2"/>
  <c r="AU678" i="2"/>
  <c r="AV678" i="2"/>
  <c r="AW678" i="2"/>
  <c r="AO679" i="2"/>
  <c r="AP679" i="2"/>
  <c r="AQ679" i="2"/>
  <c r="AR679" i="2"/>
  <c r="AS679" i="2"/>
  <c r="AT679" i="2"/>
  <c r="AU679" i="2"/>
  <c r="AV679" i="2"/>
  <c r="AW679" i="2"/>
  <c r="AV681" i="2"/>
  <c r="AW681" i="2"/>
  <c r="AV682" i="2"/>
  <c r="AW682" i="2"/>
  <c r="AV683" i="2"/>
  <c r="AW683" i="2"/>
  <c r="AV684" i="2"/>
  <c r="AW684" i="2"/>
  <c r="AV685" i="2"/>
  <c r="AW685" i="2"/>
  <c r="AV686" i="2"/>
  <c r="AW686" i="2"/>
  <c r="AO689" i="2"/>
  <c r="AQ689" i="2"/>
  <c r="AR689" i="2"/>
  <c r="AS689" i="2"/>
  <c r="AT689" i="2"/>
  <c r="AR690" i="2"/>
  <c r="AS690" i="2"/>
  <c r="AT690" i="2"/>
  <c r="AO691" i="2"/>
  <c r="AQ691" i="2"/>
  <c r="AR691" i="2"/>
  <c r="AS691" i="2"/>
  <c r="AT691" i="2"/>
  <c r="AO692" i="2"/>
  <c r="AQ692" i="2"/>
  <c r="AR692" i="2"/>
  <c r="AS692" i="2"/>
  <c r="AT692" i="2"/>
  <c r="AR694" i="2"/>
  <c r="AS694" i="2"/>
  <c r="AT694" i="2"/>
  <c r="AR695" i="2"/>
  <c r="AS695" i="2"/>
  <c r="AT695" i="2"/>
  <c r="AR696" i="2"/>
  <c r="AS696" i="2"/>
  <c r="AT696" i="2"/>
  <c r="AR697" i="2"/>
  <c r="AS697" i="2"/>
  <c r="AT697" i="2"/>
  <c r="AR698" i="2"/>
  <c r="AS698" i="2"/>
  <c r="AT698" i="2"/>
  <c r="AR699" i="2"/>
  <c r="AS699" i="2"/>
  <c r="AT69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Brondolo, Alec</author>
  </authors>
  <commentList>
    <comment ref="A1" authorId="0" shapeId="0" xr:uid="{71369669-223F-4D85-B9E3-1765F8283A2E}">
      <text>
        <r>
          <rPr>
            <b/>
            <sz val="9"/>
            <color indexed="81"/>
            <rFont val="Tahoma"/>
            <family val="2"/>
          </rPr>
          <t>&lt;?xml version="1.0" encoding="utf-8"?&gt;&lt;Schema xmlns:xsd="http://www.w3.org/2001/XMLSchema" xmlns:xsi="http://www.w3.org/2001/XMLSchema-instance" Version="2" Timestamp="1771989129"&gt;&lt;FQL&gt;&lt;Q&gt;GDDY^WAVG(XP_VOLUME(46023,46112),XP_PRICE_VWAP(46023,46112,,,,USD))&lt;/Q&gt;&lt;R&gt;1&lt;/R&gt;&lt;C&gt;1&lt;/C&gt;&lt;D xsi:type="xsd:double"&gt;119.238081881715&lt;/D&gt;&lt;/FQL&gt;&lt;FQL&gt;&lt;Q&gt;GDDY^WAVG(XP_VOLUME(45566,45657),XP_PRICE_VWAP(45566,45657,,,,USD))&lt;/Q&gt;&lt;R&gt;1&lt;/R&gt;&lt;C&gt;1&lt;/C&gt;&lt;D xsi:type="xsd:double"&gt;185.22563882129&lt;/D&gt;&lt;/FQL&gt;&lt;FQL&gt;&lt;Q&gt;GDDY^WAVG(XP_VOLUME(45474,45565),XP_PRICE_VWAP(45474,45565,,,,USD))&lt;/Q&gt;&lt;R&gt;1&lt;/R&gt;&lt;C&gt;1&lt;/C&gt;&lt;D xsi:type="xsd:double"&gt;152.434686760902&lt;/D&gt;&lt;/FQL&gt;&lt;FQL&gt;&lt;Q&gt;GDDY^WAVG(XP_VOLUME(45383,45473),XP_PRICE_VWAP(45383,45473,,,,USD))&lt;/Q&gt;&lt;R&gt;1&lt;/R&gt;&lt;C&gt;1&lt;/C&gt;&lt;D xsi:type="xsd:double"&gt;133.840418644186&lt;/D&gt;&lt;/FQL&gt;&lt;FQL&gt;&lt;Q&gt;GDDY^WAVG(XP_VOLUME(45292,45382),XP_PRICE_VWAP(45292,45382,,,,USD))&lt;/Q&gt;&lt;R&gt;1&lt;/R&gt;&lt;C&gt;1&lt;/C&gt;&lt;D xsi:type="xsd:double"&gt;110.84818095794&lt;/D&gt;&lt;/FQL&gt;&lt;FQL&gt;&lt;Q&gt;GDDY^WAVG(XP_VOLUME(45200,45291),XP_PRICE_VWAP(45200,45291,,,,USD))&lt;/Q&gt;&lt;R&gt;1&lt;/R&gt;&lt;C&gt;1&lt;/C&gt;&lt;D xsi:type="xsd:double"&gt;89.9951422475551&lt;/D&gt;&lt;/FQL&gt;&lt;FQL&gt;&lt;Q&gt;GDDY^WAVG(XP_VOLUME(45108,45199),XP_PRICE_VWAP(45108,45199,,,,USD))&lt;/Q&gt;&lt;R&gt;1&lt;/R&gt;&lt;C&gt;1&lt;/C&gt;&lt;D xsi:type="xsd:double"&gt;74.161195113662&lt;/D&gt;&lt;/FQL&gt;&lt;FQL&gt;&lt;Q&gt;GDDY^WAVG(XP_VOLUME(45017,45107),XP_PRICE_VWAP(45017,45107,,,,USD))&lt;/Q&gt;&lt;R&gt;1&lt;/R&gt;&lt;C&gt;1&lt;/C&gt;&lt;D xsi:type="xsd:double"&gt;73.5212121846636&lt;/D&gt;&lt;/FQL&gt;&lt;FQL&gt;&lt;Q&gt;GDDY^WAVG(XP_VOLUME(44927,45016),XP_PRICE_VWAP(44927,45016,,,,USD))&lt;/Q&gt;&lt;R&gt;1&lt;/R&gt;&lt;C&gt;1&lt;/C&gt;&lt;D xsi:type="xsd:double"&gt;76.9338675075549&lt;/D&gt;&lt;/FQL&gt;&lt;FQL&gt;&lt;Q&gt;GDDY^WAVG(XP_VOLUME(44835,44926),XP_PRICE_VWAP(44835,44926,,,,USD))&lt;/Q&gt;&lt;R&gt;1&lt;/R&gt;&lt;C&gt;1&lt;/C&gt;&lt;D xsi:type="xsd:double"&gt;74.3273560191844&lt;/D&gt;&lt;/FQL&gt;&lt;FQL&gt;&lt;Q&gt;GDDY^WAVG(XP_VOLUME(44743,44834),XP_PRICE_VWAP(44743,44834,,,,USD))&lt;/Q&gt;&lt;R&gt;1&lt;/R&gt;&lt;C&gt;1&lt;/C&gt;&lt;D xsi:type="xsd:double"&gt;75.1796929012568&lt;/D&gt;&lt;/FQL&gt;&lt;FQL&gt;&lt;Q&gt;GDDY^WAVG(XP_VOLUME(44652,44742),XP_PRICE_VWAP(44652,44742,,,,USD))&lt;/Q&gt;&lt;R&gt;1&lt;/R&gt;&lt;C&gt;1&lt;/C&gt;&lt;D xsi:type="xsd:double"&gt;76.1142114989938&lt;/D&gt;&lt;/FQL&gt;&lt;FQL&gt;&lt;Q&gt;GDDY^WAVG(XP_VOLUME(44562,44651),XP_PRICE_VWAP(44562,44651,,,,USD))&lt;/Q&gt;&lt;R&gt;1&lt;/R&gt;&lt;C&gt;1&lt;/C&gt;&lt;D xsi:type="xsd:double"&gt;79.3022152023081&lt;/D&gt;&lt;/FQL&gt;&lt;FQL&gt;&lt;Q&gt;GDDY^WAVG(XP_VOLUME(44470,44561),XP_PRICE_VWAP(44470,44561,,,,USD))&lt;/Q&gt;&lt;R&gt;1&lt;/R&gt;&lt;C&gt;1&lt;/C&gt;&lt;D xsi:type="xsd:double"&gt;72.0292082587787&lt;/D&gt;&lt;/FQL&gt;&lt;FQL&gt;&lt;Q&gt;GDDY^WAVG(XP_VOLUME(44378,44469),XP_PRICE_VWAP(44378,44469,,,,USD))&lt;/Q&gt;&lt;R&gt;1&lt;/R&gt;&lt;C&gt;1&lt;/C&gt;&lt;D xsi:type="xsd:double"&gt;76.3390897155441&lt;/D&gt;&lt;/FQL&gt;&lt;FQL&gt;&lt;Q&gt;GDDY^WAVG(XP_VOLUME(44287,44377),XP_PRICE_VWAP(44287,44377,,,,USD))&lt;/Q&gt;&lt;R&gt;1&lt;/R&gt;&lt;C&gt;1&lt;/C&gt;&lt;D xsi:type="xsd:double"&gt;83.5513188527801&lt;/D&gt;&lt;/FQL&gt;&lt;FQL&gt;&lt;Q&gt;GDDY^WAVG(XP_VOLUME(44197,44286),XP_PRICE_VWAP(44197,44286,,,,USD))&lt;/Q&gt;&lt;R&gt;1&lt;/R&gt;&lt;C&gt;1&lt;/C&gt;&lt;D xsi:type="xsd:double"&gt;80.0616828019518&lt;/D&gt;&lt;/FQL&gt;&lt;FQL&gt;&lt;Q&gt;GDDY^WAVG(XP_VOLUME(44105,44196),XP_PRICE_VWAP(44105,44196,,,,USD))&lt;/Q&gt;&lt;R&gt;1&lt;/R&gt;&lt;C&gt;1&lt;/C&gt;&lt;D xsi:type="xsd:double"&gt;78.1231797569361&lt;/D&gt;&lt;/FQL&gt;&lt;FQL&gt;&lt;Q&gt;GDDY^WAVG(XP_VOLUME(44013,44104),XP_PRICE_VWAP(44013,44104,,,,USD))&lt;/Q&gt;&lt;R&gt;1&lt;/R&gt;&lt;C&gt;1&lt;/C&gt;&lt;D xsi:type="xsd:double"&gt;75.4018007223862&lt;/D&gt;&lt;/FQL&gt;&lt;FQL&gt;&lt;Q&gt;GDDY^WAVG(XP_VOLUME(43922,44012),XP_PRICE_VWAP(43922,44012,,,,USD))&lt;/Q&gt;&lt;R&gt;1&lt;/R&gt;&lt;C&gt;1&lt;/C&gt;&lt;D xsi:type="xsd:double"&gt;70.1638654150577&lt;/D&gt;&lt;/FQL&gt;&lt;FQL&gt;&lt;Q&gt;GDDY^WAVG(XP_VOLUME(43831,43921),XP_PRICE_VWAP(43831,43921,,,,USD))&lt;/Q&gt;&lt;R&gt;1&lt;/R&gt;&lt;C&gt;1&lt;/C&gt;&lt;D xsi:type="xsd:double"&gt;62.9329065906835&lt;/D&gt;&lt;/FQL&gt;&lt;FQL&gt;&lt;Q&gt;GDDY^WAVG(XP_VOLUME(43739,43830),XP_PRICE_VWAP(43739,43830,,,,USD))&lt;/Q&gt;&lt;R&gt;1&lt;/R&gt;&lt;C&gt;1&lt;/C&gt;&lt;D xsi:type="xsd:double"&gt;65.9630916356887&lt;/D&gt;&lt;/FQL&gt;&lt;FQL&gt;&lt;Q&gt;GDDY^WAVG(XP_VOLUME(43647,43738),XP_PRICE_VWAP(43647,43738,,,,USD))&lt;/Q&gt;&lt;R&gt;1&lt;/R&gt;&lt;C&gt;1&lt;/C&gt;&lt;D xsi:type="xsd:double"&gt;67.4582474568807&lt;/D&gt;&lt;/FQL&gt;&lt;FQL&gt;&lt;Q&gt;GDDY^WAVG(XP_VOLUME(43556,43646),XP_PRICE_VWAP(43556,43646,,,,USD))&lt;/Q&gt;&lt;R&gt;1&lt;/R&gt;&lt;C&gt;1&lt;/C&gt;&lt;D xsi:type="xsd:double"&gt;75.2954035499118&lt;/D&gt;&lt;/FQL&gt;&lt;FQL&gt;&lt;Q&gt;GDDY^WAVG(XP_VOLUME(43466,43555),XP_PRICE_VWAP(43466,43555,,,,USD))&lt;/Q&gt;&lt;R&gt;1&lt;/R&gt;&lt;C&gt;1&lt;/C&gt;&lt;D xsi:type="xsd:double"&gt;71.1211615115329&lt;/D&gt;&lt;/FQL&gt;&lt;FQL&gt;&lt;Q&gt;GDDY^WAVG(XP_VOLUME(43374,43465),XP_PRICE_VWAP(43374,43465,,,,USD))&lt;/Q&gt;&lt;R&gt;1&lt;/R&gt;&lt;C&gt;1&lt;/C&gt;&lt;D xsi:type="xsd:double"&gt;68.1918940678807&lt;/D&gt;&lt;/FQL&gt;&lt;FQL&gt;&lt;Q&gt;GDDY^WAVG(XP_VOLUME(43282,43373),XP_PRICE_VWAP(43282,43373,,,,USD))&lt;/Q&gt;&lt;R&gt;1&lt;/R&gt;&lt;C&gt;1&lt;/C&gt;&lt;D xsi:type="xsd:double"&gt;77.7192775893984&lt;/D&gt;&lt;/FQL&gt;&lt;FQL&gt;&lt;Q&gt;GDDY^WAVG(XP_VOLUME(43191,43281),XP_PRICE_VWAP(43191,43281,,,,USD))&lt;/Q&gt;&lt;R&gt;1&lt;/R&gt;&lt;C&gt;1&lt;/C&gt;&lt;D xsi:type="xsd:double"&gt;68.7095093742952&lt;/D&gt;&lt;/FQL&gt;&lt;FQL&gt;&lt;Q&gt;GDDY^WAVG(XP_VOLUME(43101,43190),XP_PRICE_VWAP(43101,43190,,,,USD))&lt;/Q&gt;&lt;R&gt;1&lt;/R&gt;&lt;C&gt;1&lt;/C&gt;&lt;D xsi:type="xsd:double"&gt;57.3620008308979&lt;/D&gt;&lt;/FQL&gt;&lt;FQL&gt;&lt;Q&gt;GDDY^WAVG(XP_VOLUME(43009,43100),XP_PRICE_VWAP(43009,43100,,,,USD))&lt;/Q&gt;&lt;R&gt;1&lt;/R&gt;&lt;C&gt;1&lt;/C&gt;&lt;D xsi:type="xsd:double"&gt;47.4497399587736&lt;/D&gt;&lt;/FQL&gt;&lt;FQL&gt;&lt;Q&gt;GDDY^WAVG(XP_VOLUME(42917,43008),XP_PRICE_VWAP(42917,43008,,,,USD))&lt;/Q&gt;&lt;R&gt;1&lt;/R&gt;&lt;C&gt;1&lt;/C&gt;&lt;D xsi:type="xsd:double"&gt;43.3099805059239&lt;/D&gt;&lt;/FQL&gt;&lt;FQL&gt;&lt;Q&gt;GDDY^WAVG(XP_VOLUME(42826,42916),XP_PRICE_VWAP(42826,42916,,,,USD))&lt;/Q&gt;&lt;R&gt;1&lt;/R&gt;&lt;C&gt;1&lt;/C&gt;&lt;D xsi:type="xsd:double"&gt;40.1233107228059&lt;/D&gt;&lt;/FQL&gt;&lt;FQL&gt;&lt;Q&gt;GDDY^WAVG(XP_VOLUME(42736,42825),XP_PRICE_VWAP(42736,42825,,,,USD))&lt;/Q&gt;&lt;R&gt;1&lt;/R&gt;&lt;C&gt;1&lt;/C&gt;&lt;D xsi:type="xsd:double"&gt;36.1609825166362&lt;/D&gt;&lt;/FQL&gt;&lt;FQL&gt;&lt;Q&gt;GDDY^WAVG(XP_VOLUME(42644,42735),XP_PRICE_VWAP(42644,42735,,,,USD))&lt;/Q&gt;&lt;R&gt;1&lt;/R&gt;&lt;C&gt;1&lt;/C&gt;&lt;D xsi:type="xsd:double"&gt;34.9671117074121&lt;/D&gt;&lt;/FQL&gt;&lt;FQL&gt;&lt;Q&gt;GDDY^WAVG(XP_VOLUME(42552,42643),XP_PRICE_VWAP(42552,42643,,,,USD))&lt;/Q&gt;&lt;R&gt;1&lt;/R&gt;&lt;C&gt;1&lt;/C&gt;&lt;D xsi:type="xsd:double"&gt;31.8651578427107&lt;/D&gt;&lt;/FQL&gt;&lt;FQL&gt;&lt;Q&gt;GDDY^WAVG(XP_VOLUME(42461,42551),XP_PRICE_VWAP(42461,42551,,,,USD))&lt;/Q&gt;&lt;R&gt;1&lt;/R&gt;&lt;C&gt;1&lt;/C&gt;&lt;D xsi:type="xsd:double"&gt;31.2679769196535&lt;/D&gt;&lt;/FQL&gt;&lt;FQL&gt;&lt;Q&gt;GDDY^WAVG(XP_VOLUME(42370,42460),XP_PRICE_VWAP(42370,42460,,,,USD))&lt;/Q&gt;&lt;R&gt;1&lt;/R&gt;&lt;C&gt;1&lt;/C&gt;&lt;D xsi:type="xsd:double"&gt;29.3916231299092&lt;/D&gt;&lt;/FQL&gt;&lt;FQL&gt;&lt;Q&gt;GDDY^WAVG(XP_VOLUME(42278,42369),XP_PRICE_VWAP(42278,42369,,,,USD))&lt;/Q&gt;&lt;R&gt;1&lt;/R&gt;&lt;C&gt;1&lt;/C&gt;&lt;D xsi:type="xsd:double"&gt;30.6748454179131&lt;/D&gt;&lt;/FQL&gt;&lt;FQL&gt;&lt;Q&gt;GDDY^WAVG(XP_VOLUME(42186,42277),XP_PRICE_VWAP(42186,42277,,,,USD))&lt;/Q&gt;&lt;R&gt;1&lt;/R&gt;&lt;C&gt;1&lt;/C&gt;&lt;D xsi:type="xsd:double"&gt;26.1533456924516&lt;/D&gt;&lt;/FQL&gt;&lt;FQL&gt;&lt;Q&gt;GDDY^WAVG(XP_VOLUME(42095,42185),XP_PRICE_VWAP(42095,42185,,,,USD))&lt;/Q&gt;&lt;R&gt;1&lt;/R&gt;&lt;C&gt;1&lt;/C&gt;&lt;D xsi:type="xsd:double"&gt;26.9135829578614&lt;/D&gt;&lt;/FQL&gt;&lt;FQL&gt;&lt;Q&gt;GDDY^WAVG(XP_VOLUME(42005,42094),XP_PRICE_VWAP(42005,42094,,,,USD))&lt;/Q&gt;&lt;R&gt;0&lt;/R&gt;&lt;C&gt;0&lt;/C&gt;&lt;/FQL&gt;&lt;FQL&gt;&lt;Q&gt;GDDY^WAVG(XP_VOLUME(44927,45291),XP_PRICE_VWAP(44927,45291,,,,USD))&lt;/Q&gt;&lt;R&gt;1&lt;/R&gt;&lt;C&gt;1&lt;/C&gt;&lt;D xsi:type="xsd:double"&gt;78.6580910393295&lt;/D&gt;&lt;/FQL&gt;&lt;FQL&gt;&lt;Q&gt;GDDY^WAVG(XP_VOLUME(44562,44926),XP_PRICE_VWAP(44562,44926,,,,USD))&lt;/Q&gt;&lt;R&gt;1&lt;/R&gt;&lt;C&gt;1&lt;/C&gt;&lt;D xsi:type="xsd:double"&gt;76.7650434104955&lt;/D&gt;&lt;/FQL&gt;&lt;FQL&gt;&lt;Q&gt;GDDY^WAVG(XP_VOLUME(44197,44561),XP_PRICE_VWAP(44197,44561,,,,USD))&lt;/Q&gt;&lt;R&gt;1&lt;/R&gt;&lt;C&gt;1&lt;/C&gt;&lt;D xsi:type="xsd:double"&gt;77.428029487249&lt;/D&gt;&lt;/FQL&gt;&lt;FQL&gt;&lt;Q&gt;GDDY^WAVG(XP_VOLUME(43831,44196),XP_PRICE_VWAP(43831,44196,,,,USD))&lt;/Q&gt;&lt;R&gt;1&lt;/R&gt;&lt;C&gt;1&lt;/C&gt;&lt;D xsi:type="xsd:double"&gt;70.8178085758546&lt;/D&gt;&lt;/FQL&gt;&lt;FQL&gt;&lt;Q&gt;GDDY^WAVG(XP_VOLUME(43466,43830),XP_PRICE_VWAP(43466,43830,,,,USD))&lt;/Q&gt;&lt;R&gt;1&lt;/R&gt;&lt;C&gt;1&lt;/C&gt;&lt;D xsi:type="xsd:double"&gt;69.7710123604352&lt;/D&gt;&lt;/FQL&gt;&lt;FQL&gt;&lt;Q&gt;GDDY^WAVG(XP_VOLUME(43101,43465),XP_PRICE_VWAP(43101,43465,,,,USD))&lt;/Q&gt;&lt;R&gt;1&lt;/R&gt;&lt;C&gt;1&lt;/C&gt;&lt;D xsi:type="xsd:double"&gt;68.7374196265319&lt;/D&gt;&lt;/FQL&gt;&lt;FQL&gt;&lt;Q&gt;GDDY^WAVG(XP_VOLUME(42736,43100),XP_PRICE_VWAP(42736,43100,,,,USD))&lt;/Q&gt;&lt;R&gt;1&lt;/R&gt;&lt;C&gt;1&lt;/C&gt;&lt;D xsi:type="xsd:double"&gt;42.538141754244&lt;/D&gt;&lt;/FQL&gt;&lt;FQL&gt;&lt;Q&gt;GDDY^WAVG(XP_VOLUME(42370,42735),XP_PRICE_VWAP(42370,42735,,,,USD))&lt;/Q&gt;&lt;R&gt;1&lt;/R&gt;&lt;C&gt;1&lt;/C&gt;&lt;D xsi:type="xsd:double"&gt;32.0856321866051&lt;/D&gt;&lt;/FQL&gt;&lt;FQL&gt;&lt;Q&gt;GDDY^WAVG(XP_VOLUME(42005,42369),XP_PRICE_VWAP(42005,42369,,,,USD))&lt;/Q&gt;&lt;R&gt;1&lt;/R&gt;&lt;C&gt;1&lt;/C&gt;&lt;D xsi:type="xsd:double"&gt;27.6112951987275&lt;/D&gt;&lt;/FQL&gt;&lt;FQL&gt;&lt;Q&gt;GDDY^WAVG(XP_VOLUME(45658,45747),XP_PRICE_VWAP(45658,45747,,,,USD))&lt;/Q&gt;&lt;R&gt;1&lt;/R&gt;&lt;C&gt;1&lt;/C&gt;&lt;D xsi:type="xsd:double"&gt;188.346410689724&lt;/D&gt;&lt;/FQL&gt;&lt;FQL&gt;&lt;Q&gt;GDDY^WAVG(XP_VOLUME(45748,45838),XP_PRICE_VWAP(45748,45838,,,,USD))&lt;/Q&gt;&lt;R&gt;1&lt;/R&gt;&lt;C&gt;1&lt;/C&gt;&lt;D xsi:type="xsd:double"&gt;178.185580388247&lt;/D&gt;&lt;/FQL&gt;&lt;FQL&gt;&lt;Q&gt;GDDY^WAVG(XP_VOLUME(45931,46022),XP_PRICE_VWAP(45931,46022,,,,USD))&lt;/Q&gt;&lt;R&gt;1&lt;/R&gt;&lt;C&gt;1&lt;/C&gt;&lt;D xsi:type="xsd:double"&gt;129.512382105665&lt;/D&gt;&lt;/FQL&gt;&lt;FQL&gt;&lt;Q&gt;GDDY^WAVG(XP_VOLUME(45839,45930),XP_PRICE_VWAP(45839,45930,,,,USD))&lt;/Q&gt;&lt;R&gt;1&lt;/R&gt;&lt;C&gt;1&lt;/C&gt;&lt;D xsi:type="xsd:double"&gt;151.782211671237&lt;/D&gt;&lt;/FQL&gt;&lt;/Schema&gt;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Shah, Riya [WELLS FARGO SEC RES ANLT]</author>
  </authors>
  <commentList>
    <comment ref="AB372" authorId="0" shapeId="0" xr:uid="{9D76AD8D-D96B-4D77-B797-E868E0343C59}">
      <text>
        <r>
          <rPr>
            <sz val="9"/>
            <color indexed="81"/>
            <rFont val="Tahoma"/>
            <family val="2"/>
          </rPr>
          <t>excluding restructuring expense</t>
        </r>
      </text>
    </comment>
    <comment ref="Q445" authorId="0" shapeId="0" xr:uid="{687F6A76-1971-416D-A7A7-DD65BA89E324}">
      <text>
        <r>
          <rPr>
            <sz val="9"/>
            <color indexed="81"/>
            <rFont val="Tahoma"/>
            <family val="2"/>
          </rPr>
          <t>includes tax receivable agreements liability adjustment-674.7</t>
        </r>
      </text>
    </comment>
  </commentList>
</comments>
</file>

<file path=xl/sharedStrings.xml><?xml version="1.0" encoding="utf-8"?>
<sst xmlns="http://schemas.openxmlformats.org/spreadsheetml/2006/main" count="4111" uniqueCount="401">
  <si>
    <t>Effect of exchange rate changes on cash and cash equivalents</t>
  </si>
  <si>
    <t>Cash Flow from Financing</t>
  </si>
  <si>
    <t>Other financing obligations</t>
  </si>
  <si>
    <t>Repayment of long-term debt</t>
  </si>
  <si>
    <t>Repurchases of Class A common stock(1)</t>
  </si>
  <si>
    <t>Issuance of Class A common stock under ESPP</t>
  </si>
  <si>
    <t>Stock option exercises</t>
  </si>
  <si>
    <t>Issuance of senior notes</t>
  </si>
  <si>
    <t>Issuance of term loans</t>
  </si>
  <si>
    <t>Cash Flow from Investing</t>
  </si>
  <si>
    <t>Other investing activities</t>
  </si>
  <si>
    <t>Purchases of property and equipment</t>
  </si>
  <si>
    <t>Purchases of intangible assets</t>
  </si>
  <si>
    <t>Business acquisitions</t>
  </si>
  <si>
    <t>Maturities of short-term investments</t>
  </si>
  <si>
    <t>Purchase of short-term investments</t>
  </si>
  <si>
    <t>Other operating assets and liabilities</t>
  </si>
  <si>
    <t>Deferred revenue</t>
  </si>
  <si>
    <t>Accrued expenses and other current liabilities</t>
  </si>
  <si>
    <t>Accounts payable</t>
  </si>
  <si>
    <t>Prepaid domain name registry fees</t>
  </si>
  <si>
    <t>Other</t>
  </si>
  <si>
    <t>Non Cash restructuring and other charges</t>
  </si>
  <si>
    <t>Gain on derivative instruments</t>
  </si>
  <si>
    <t>Equity-based compensation expense</t>
  </si>
  <si>
    <t>Depreciation and amortization</t>
  </si>
  <si>
    <t>check</t>
  </si>
  <si>
    <t>Cash Flow from Operations</t>
  </si>
  <si>
    <t>Changes in operating assets and liabilities, net of amounts acquired:</t>
  </si>
  <si>
    <t>Net income</t>
  </si>
  <si>
    <t>Cash Flow Statement</t>
  </si>
  <si>
    <t>Total liabilities and stockholders' equity</t>
  </si>
  <si>
    <t>Total stockholders' equity</t>
  </si>
  <si>
    <t>Non- controilling interests</t>
  </si>
  <si>
    <t>Accumulated other comprehensive income</t>
  </si>
  <si>
    <t>Additional paid-in capital</t>
  </si>
  <si>
    <t>Class B common stock, $0.001 par value</t>
  </si>
  <si>
    <t>Class A common stock, $0.001 par value</t>
  </si>
  <si>
    <t>Preferred stock, $0.001 par value</t>
  </si>
  <si>
    <t>Total liabilities</t>
  </si>
  <si>
    <t>Deferred tax liabilities</t>
  </si>
  <si>
    <t>Other long-term liabilities</t>
  </si>
  <si>
    <t>Operating lease liabilities, net of current portion</t>
  </si>
  <si>
    <t>Long-term debt, net of current portion</t>
  </si>
  <si>
    <t>Deferred revenue, net of current portion</t>
  </si>
  <si>
    <t>Total current liabilities</t>
  </si>
  <si>
    <t>Others</t>
  </si>
  <si>
    <t>Long-term debt</t>
  </si>
  <si>
    <t>ST Deferred revenue</t>
  </si>
  <si>
    <t>Liabilities and stockholders' equity</t>
  </si>
  <si>
    <t>Total assets</t>
  </si>
  <si>
    <t>Other assets</t>
  </si>
  <si>
    <t>Deferred tax assets</t>
  </si>
  <si>
    <t>Intangible assets, net</t>
  </si>
  <si>
    <t>Goodwill</t>
  </si>
  <si>
    <t>Prepaid domain name registry fees, net of current portion</t>
  </si>
  <si>
    <t>Operating lease assets</t>
  </si>
  <si>
    <t>Property and equipment, net</t>
  </si>
  <si>
    <t>Total current assets</t>
  </si>
  <si>
    <t>Prepaid expenses and other current assets</t>
  </si>
  <si>
    <t>Registry deposits</t>
  </si>
  <si>
    <t>Accounts and other receivables</t>
  </si>
  <si>
    <t>Short-term investments</t>
  </si>
  <si>
    <t>Cash and cash equivalents</t>
  </si>
  <si>
    <t>Balance Sheet</t>
  </si>
  <si>
    <t>Provision for income taxes</t>
  </si>
  <si>
    <t>Restructuring &amp; Other</t>
  </si>
  <si>
    <t>Acquisition Expenses</t>
  </si>
  <si>
    <t>Interest expense</t>
  </si>
  <si>
    <t>Stock Compensation</t>
  </si>
  <si>
    <t>Depreciation &amp; Amortization</t>
  </si>
  <si>
    <t>Net Income</t>
  </si>
  <si>
    <t>NEBITDA Reconciliation</t>
  </si>
  <si>
    <t>Diluted Shares Outstanding</t>
  </si>
  <si>
    <t>Basic Shares Outstanding</t>
  </si>
  <si>
    <t>Diluted EPS</t>
  </si>
  <si>
    <t>Basic EPS</t>
  </si>
  <si>
    <t>Income contributed to NCI</t>
  </si>
  <si>
    <t>Income from continuing operations</t>
  </si>
  <si>
    <t>Provision for Income Taxes</t>
  </si>
  <si>
    <t>Other Income</t>
  </si>
  <si>
    <t>Interest Expense</t>
  </si>
  <si>
    <t>General &amp; Admin</t>
  </si>
  <si>
    <t>Customer Care</t>
  </si>
  <si>
    <t>Marketing &amp; Advertising</t>
  </si>
  <si>
    <t>Technology &amp; Development</t>
  </si>
  <si>
    <t>Cost of Revenue</t>
  </si>
  <si>
    <t>Revenue</t>
  </si>
  <si>
    <t>Income Statement</t>
  </si>
  <si>
    <t>Cost Drivers</t>
  </si>
  <si>
    <t>Total Revenue</t>
  </si>
  <si>
    <t>International Revenue</t>
  </si>
  <si>
    <t>US Revenue</t>
  </si>
  <si>
    <t>Total Bookings</t>
  </si>
  <si>
    <t>Domains Revenue</t>
  </si>
  <si>
    <t>Core Platform Revenue</t>
  </si>
  <si>
    <t>Applications &amp; Commerce Revenue</t>
  </si>
  <si>
    <t>Revenue Summary</t>
  </si>
  <si>
    <t>FY-2027</t>
  </si>
  <si>
    <t>FY-2026</t>
  </si>
  <si>
    <t>FY-2025</t>
  </si>
  <si>
    <t>4QFY-2025</t>
  </si>
  <si>
    <t>3QFY-2025</t>
  </si>
  <si>
    <t>2QFY-2025</t>
  </si>
  <si>
    <t>1QFY-2025</t>
  </si>
  <si>
    <t>FY-2024</t>
  </si>
  <si>
    <t>4QFY-2024</t>
  </si>
  <si>
    <t>3QFY-2024</t>
  </si>
  <si>
    <t>2QFY-2024</t>
  </si>
  <si>
    <t>1QFY-2024</t>
  </si>
  <si>
    <t>FY-2023</t>
  </si>
  <si>
    <t>4QFY-2023</t>
  </si>
  <si>
    <t>3QFY-2023</t>
  </si>
  <si>
    <t>2QFY-2023</t>
  </si>
  <si>
    <t>1QFY-2023</t>
  </si>
  <si>
    <t>FY-2022</t>
  </si>
  <si>
    <t>4QFY-2022</t>
  </si>
  <si>
    <t>3QFY-2022</t>
  </si>
  <si>
    <t>2QFY-2022</t>
  </si>
  <si>
    <t>1QFY-2022</t>
  </si>
  <si>
    <t>FY-2021</t>
  </si>
  <si>
    <t>4QFY-2021</t>
  </si>
  <si>
    <t>3QFY-2021</t>
  </si>
  <si>
    <t>2QFY-2021</t>
  </si>
  <si>
    <t>1QFY-2021</t>
  </si>
  <si>
    <t>FY-2020</t>
  </si>
  <si>
    <t>4QFY-2020</t>
  </si>
  <si>
    <t>3QFY-2020</t>
  </si>
  <si>
    <t>2QFY-2020</t>
  </si>
  <si>
    <t>1QFY-2020</t>
  </si>
  <si>
    <t>FY-2019</t>
  </si>
  <si>
    <t>4QFY-2019</t>
  </si>
  <si>
    <t>3QFY-2019</t>
  </si>
  <si>
    <t>2QFY-2019</t>
  </si>
  <si>
    <t>1QFY-2019</t>
  </si>
  <si>
    <t>FY-2018</t>
  </si>
  <si>
    <t>4QFY-2018</t>
  </si>
  <si>
    <t>3QFY-2018</t>
  </si>
  <si>
    <t>2QFY-2018</t>
  </si>
  <si>
    <t>1QFY-2018</t>
  </si>
  <si>
    <t>Visible Alpha Code</t>
  </si>
  <si>
    <t>Months</t>
  </si>
  <si>
    <t>Days</t>
  </si>
  <si>
    <t>Date</t>
  </si>
  <si>
    <t>2027E</t>
  </si>
  <si>
    <t>2026E</t>
  </si>
  <si>
    <t>2Q24A</t>
  </si>
  <si>
    <t>1Q24A</t>
  </si>
  <si>
    <t>2023A</t>
  </si>
  <si>
    <t>4Q23A</t>
  </si>
  <si>
    <t>3Q23A</t>
  </si>
  <si>
    <t>2Q23A</t>
  </si>
  <si>
    <t>1Q23A</t>
  </si>
  <si>
    <t>2022A</t>
  </si>
  <si>
    <t>4Q22A</t>
  </si>
  <si>
    <t>3Q22A</t>
  </si>
  <si>
    <t>2Q22A</t>
  </si>
  <si>
    <t>1Q22A</t>
  </si>
  <si>
    <t>2021A</t>
  </si>
  <si>
    <t>4Q21A</t>
  </si>
  <si>
    <t>3Q21A</t>
  </si>
  <si>
    <t>2Q21A</t>
  </si>
  <si>
    <t>1Q21A</t>
  </si>
  <si>
    <t>2020A</t>
  </si>
  <si>
    <t>4Q20A</t>
  </si>
  <si>
    <t>3Q20A</t>
  </si>
  <si>
    <t>2Q20A</t>
  </si>
  <si>
    <t>1Q20A</t>
  </si>
  <si>
    <t>2019A</t>
  </si>
  <si>
    <t>4Q19A</t>
  </si>
  <si>
    <t>3Q19A</t>
  </si>
  <si>
    <t>2Q19A</t>
  </si>
  <si>
    <t>1Q19A</t>
  </si>
  <si>
    <t>2018A</t>
  </si>
  <si>
    <t>4Q18A</t>
  </si>
  <si>
    <t>3Q18A</t>
  </si>
  <si>
    <t>2Q18A</t>
  </si>
  <si>
    <t>1Q18A</t>
  </si>
  <si>
    <t>alec.brondolo@wellsfargo.com</t>
  </si>
  <si>
    <t>Alec Brondolo; Office: 212-214-5435</t>
  </si>
  <si>
    <t>Wells Fargo Securities, LLC</t>
  </si>
  <si>
    <t>GoDaddy (GDDY)</t>
  </si>
  <si>
    <t>Accumulated deficit/earnings</t>
  </si>
  <si>
    <t>Payments</t>
  </si>
  <si>
    <t>Primary Market Domains</t>
  </si>
  <si>
    <t>Secondary Market Domains</t>
  </si>
  <si>
    <t>Other Core Platform</t>
  </si>
  <si>
    <t>Y/Y Growth</t>
  </si>
  <si>
    <t>Q/Q Growth</t>
  </si>
  <si>
    <t>Y/Y ex. F/X</t>
  </si>
  <si>
    <t>Total Domains Revenue</t>
  </si>
  <si>
    <t>(+ / -) Change in Deferred</t>
  </si>
  <si>
    <t>(=) Total Bookings</t>
  </si>
  <si>
    <t>Applications &amp; Commerce</t>
  </si>
  <si>
    <t>Core Platform</t>
  </si>
  <si>
    <t>(+) Refunds &amp; Other</t>
  </si>
  <si>
    <t>Refunds &amp; Other Mix</t>
  </si>
  <si>
    <t>Total Refunds &amp; Other</t>
  </si>
  <si>
    <t>Applications &amp; Commerce % of Revenue</t>
  </si>
  <si>
    <t>Applications &amp; Commerce Bookings</t>
  </si>
  <si>
    <t>Core Platform Bookings</t>
  </si>
  <si>
    <t>Bookings Calculation</t>
  </si>
  <si>
    <t>BoP: Total Deferred Revenue</t>
  </si>
  <si>
    <t>EoP: Total Deferred Revenue</t>
  </si>
  <si>
    <t>BoP: Applications &amp; Commerce Deferred</t>
  </si>
  <si>
    <t>EoP: Applications &amp; Commerce Deferred</t>
  </si>
  <si>
    <t>BoP: Core Platform Deferred</t>
  </si>
  <si>
    <t>EoP: Core Platform Deferred</t>
  </si>
  <si>
    <t>Web Builders (W&amp;M, Wordpress)</t>
  </si>
  <si>
    <t>Productivity (O365 Resale)</t>
  </si>
  <si>
    <t>(x) Take-Rate</t>
  </si>
  <si>
    <t>(=) Payments Revenue</t>
  </si>
  <si>
    <t>N/A</t>
  </si>
  <si>
    <t>Gross Merchandise Value</t>
  </si>
  <si>
    <t>(x) Payments Penetration</t>
  </si>
  <si>
    <t>(=) Gross Payment Volume</t>
  </si>
  <si>
    <t>Gross Payment Volume</t>
  </si>
  <si>
    <t>Y/Y Growth ex. F/X</t>
  </si>
  <si>
    <t>Commerce (Poynt + Payments)</t>
  </si>
  <si>
    <t>Payments Revenue</t>
  </si>
  <si>
    <t>Poynt Legacy Revenue</t>
  </si>
  <si>
    <t>Total Commerce Revenue</t>
  </si>
  <si>
    <t>(=) Core Platorm Bookings</t>
  </si>
  <si>
    <t>(=) Applications &amp; Commerce Bookings</t>
  </si>
  <si>
    <t># of Customers</t>
  </si>
  <si>
    <t>Revenue / Customer</t>
  </si>
  <si>
    <t>Customer Net Additions</t>
  </si>
  <si>
    <t>Bookings / Customer</t>
  </si>
  <si>
    <t>Commerce Revenue Build</t>
  </si>
  <si>
    <t>Domains Revenue Build</t>
  </si>
  <si>
    <t>Domains Under Management</t>
  </si>
  <si>
    <t>Domain Revenue / Domain</t>
  </si>
  <si>
    <t>Domain Under Management</t>
  </si>
  <si>
    <t>(x) Domain Revenue / Domain</t>
  </si>
  <si>
    <t>Primary Domain Revenue</t>
  </si>
  <si>
    <t>Q/Q Growth ex. F/X</t>
  </si>
  <si>
    <t>Secondary Market Domain Revenue</t>
  </si>
  <si>
    <t>Primary Market Mix</t>
  </si>
  <si>
    <t>Product Bookings Estimate</t>
  </si>
  <si>
    <t>Total Domains Bookings</t>
  </si>
  <si>
    <t>Total Domains</t>
  </si>
  <si>
    <t>Hosting &amp; Security</t>
  </si>
  <si>
    <t>GAAP Cost of Revenue</t>
  </si>
  <si>
    <t>(+) Stock Based Compensation</t>
  </si>
  <si>
    <t>(+) Acquistion Expenses</t>
  </si>
  <si>
    <t>(=) Non-GAAP Cost of Revenue</t>
  </si>
  <si>
    <t>GAAP Revenue</t>
  </si>
  <si>
    <t>(-) Non-GAAP Cost of Revenue</t>
  </si>
  <si>
    <t>(=) Non-GAAP Gross Profit</t>
  </si>
  <si>
    <t>Non-GAAP Gross Margin</t>
  </si>
  <si>
    <t>Gross Margin Mix</t>
  </si>
  <si>
    <t>Domains</t>
  </si>
  <si>
    <t>Commerce</t>
  </si>
  <si>
    <t>Gross Profit Mix</t>
  </si>
  <si>
    <t>Non-GAAP Gross Profit</t>
  </si>
  <si>
    <t>GAAP Technology &amp; Dev</t>
  </si>
  <si>
    <t>(=) Non-GAAP Technology &amp; Dev</t>
  </si>
  <si>
    <t>GAAP Marketing &amp; Adv</t>
  </si>
  <si>
    <t>(=) Non-GAAP Marketing &amp; Adv</t>
  </si>
  <si>
    <t>BoP: # of Customers</t>
  </si>
  <si>
    <t>Gross Additions</t>
  </si>
  <si>
    <t>Churn</t>
  </si>
  <si>
    <t>EoP: # of Customers</t>
  </si>
  <si>
    <t>Marketing &amp; Adv</t>
  </si>
  <si>
    <t>( / ) Gross Additions</t>
  </si>
  <si>
    <t>(=) Estimated CAC</t>
  </si>
  <si>
    <t>Monthly Churn Rate</t>
  </si>
  <si>
    <t>Gross Adds Y/Y Growth</t>
  </si>
  <si>
    <t>GAAP Customer Care</t>
  </si>
  <si>
    <t>(=) Non-GAAP Customer Care</t>
  </si>
  <si>
    <t>Customer Care % of Revenue</t>
  </si>
  <si>
    <t>Customer Care % of Gross Bookings</t>
  </si>
  <si>
    <t>GAAP General &amp; Admin</t>
  </si>
  <si>
    <t>(=) Non-GAAP General &amp; Admin</t>
  </si>
  <si>
    <t>Non-GAAP Headcount Expense</t>
  </si>
  <si>
    <t># of Employees</t>
  </si>
  <si>
    <t>Net Adds</t>
  </si>
  <si>
    <t>Headcount Expense / Employee</t>
  </si>
  <si>
    <t>Gross Profit</t>
  </si>
  <si>
    <t>Income before taxes</t>
  </si>
  <si>
    <t>Operating Income</t>
  </si>
  <si>
    <t>(+) Other Restructuring</t>
  </si>
  <si>
    <t>YTD Cash Flow Data</t>
  </si>
  <si>
    <t>Capital Structure &amp; Returns</t>
  </si>
  <si>
    <t>Adjusted EBITDA</t>
  </si>
  <si>
    <t>(-) Capital Expenditures</t>
  </si>
  <si>
    <t>(-) Interest Income / Expense</t>
  </si>
  <si>
    <t>(+ / -) Other</t>
  </si>
  <si>
    <t>(=) Free Cash Flow</t>
  </si>
  <si>
    <t>Free Cash Flow Conversion</t>
  </si>
  <si>
    <t>BoP: Basic Share Count</t>
  </si>
  <si>
    <t>(+) Shares Issued</t>
  </si>
  <si>
    <t>(-) Shares Repurchased</t>
  </si>
  <si>
    <t>(=) EoP: Basic Share Count</t>
  </si>
  <si>
    <t>Y/Y Change</t>
  </si>
  <si>
    <t>Shared Issued % of BoP</t>
  </si>
  <si>
    <t>Share Repurchase $s</t>
  </si>
  <si>
    <t>( / ) Average Share Price</t>
  </si>
  <si>
    <t>(=) Shares Repurchased</t>
  </si>
  <si>
    <t>Share Price Y/Y</t>
  </si>
  <si>
    <t xml:space="preserve">Share Price Q/Q </t>
  </si>
  <si>
    <t>Share Repo % of FCF</t>
  </si>
  <si>
    <t>Basic Share Count</t>
  </si>
  <si>
    <t>(+) Dilution</t>
  </si>
  <si>
    <t>(=) Diluted Share Count</t>
  </si>
  <si>
    <t>(+ / -) Deferred Revenue</t>
  </si>
  <si>
    <t>(+ / -) Other Working Capital</t>
  </si>
  <si>
    <t>TTM EBITDA</t>
  </si>
  <si>
    <t>Gross Leverage</t>
  </si>
  <si>
    <t>Net Leverage</t>
  </si>
  <si>
    <t>Foreign Exchange</t>
  </si>
  <si>
    <t>International % of Revenue</t>
  </si>
  <si>
    <t>International Bookings</t>
  </si>
  <si>
    <t>US Bookings</t>
  </si>
  <si>
    <t>International Revenue Mix</t>
  </si>
  <si>
    <t>EUR/USD</t>
  </si>
  <si>
    <t>CAD/USD</t>
  </si>
  <si>
    <t>INR/USD</t>
  </si>
  <si>
    <t>This sheet contains FactSet XML data for use with this workbook's =FDS codes.  Modifying the worksheet's contents may damage the workbook's =FDS functionality.</t>
  </si>
  <si>
    <t>F/X Values</t>
  </si>
  <si>
    <t>F/X Values Y/Y</t>
  </si>
  <si>
    <t>Revenue Y/Y $ F/X Impact</t>
  </si>
  <si>
    <t>Revenue Y/Y % F/X Impact</t>
  </si>
  <si>
    <t>Reported</t>
  </si>
  <si>
    <t>WFS Estimate</t>
  </si>
  <si>
    <t>Delta</t>
  </si>
  <si>
    <t>MXN/USD</t>
  </si>
  <si>
    <t>BRL/USD</t>
  </si>
  <si>
    <t>ARS/USD</t>
  </si>
  <si>
    <t>GBP/USD</t>
  </si>
  <si>
    <t>CHF/USD</t>
  </si>
  <si>
    <t>PLN/USD</t>
  </si>
  <si>
    <t>JPY/USD</t>
  </si>
  <si>
    <t>AUD/USD</t>
  </si>
  <si>
    <t>NZD/USD</t>
  </si>
  <si>
    <t>Revenue Q/Q $ F/X Impact</t>
  </si>
  <si>
    <t>Revenue Q/Q % F/X Impact</t>
  </si>
  <si>
    <t>F/X Values Q/Q</t>
  </si>
  <si>
    <t>Bookings Y/Y $ F/X Impact</t>
  </si>
  <si>
    <t>Bookings Y/Y % F/X Impact</t>
  </si>
  <si>
    <t>Bookings Q/Q $ F/X Impact</t>
  </si>
  <si>
    <t>Bookings Q/Q % F/X Impact</t>
  </si>
  <si>
    <t>Revenue Y/Y $ F/X Impact -- Product</t>
  </si>
  <si>
    <t>Revenue Q/Q $ F/X Impact -- Product</t>
  </si>
  <si>
    <t>Bookings Q/Q $ F/X Impact -- Product</t>
  </si>
  <si>
    <t>Bookings Y/Y $ F/X Impact -- Product</t>
  </si>
  <si>
    <t>Incremental EBITDA Margin</t>
  </si>
  <si>
    <t>% of Revenue - Total</t>
  </si>
  <si>
    <t>% of Revenue - Segment</t>
  </si>
  <si>
    <t>Deferred Revenue Recognized</t>
  </si>
  <si>
    <t>Bookings Not Recognized</t>
  </si>
  <si>
    <t>Deferred Recognized % of BoP Balance</t>
  </si>
  <si>
    <t>Bookings Not Recognized In Period</t>
  </si>
  <si>
    <t>Refunds &amp; Other % of Bookings</t>
  </si>
  <si>
    <t>Core Platform Bookings To Revenue</t>
  </si>
  <si>
    <t>A&amp;C Bookings To Revenue</t>
  </si>
  <si>
    <t>Interest Rate</t>
  </si>
  <si>
    <t>Income Statement Interest Expense</t>
  </si>
  <si>
    <t>EBITDA Recon Interest Expense</t>
  </si>
  <si>
    <t>Prepaid Domain Fees % of Domain Revenue</t>
  </si>
  <si>
    <t>Change in Cash &amp; CE</t>
  </si>
  <si>
    <t>Adjusted EBITDA Margin</t>
  </si>
  <si>
    <t>3Q24A</t>
  </si>
  <si>
    <t>Free Cash Flow</t>
  </si>
  <si>
    <t>(+ / - ) Mgmt Adjustments</t>
  </si>
  <si>
    <t>Adjusted Free Cash Flow</t>
  </si>
  <si>
    <t>Adjusted Free Cash Flow Conversion</t>
  </si>
  <si>
    <t>Implied Annual Retention</t>
  </si>
  <si>
    <t>1Q26E</t>
  </si>
  <si>
    <t>2Q26E</t>
  </si>
  <si>
    <t>3Q26E</t>
  </si>
  <si>
    <t>4Q26E</t>
  </si>
  <si>
    <t>Equity Research</t>
  </si>
  <si>
    <t>Financial Model</t>
  </si>
  <si>
    <t>Internet Sector</t>
  </si>
  <si>
    <t>Wells Fargo Internet Team</t>
  </si>
  <si>
    <t>Alec Brondolo</t>
  </si>
  <si>
    <t>Senior Analyst</t>
  </si>
  <si>
    <t>+1 (212) 214-5435</t>
  </si>
  <si>
    <t>Important Disclaimers:</t>
  </si>
  <si>
    <t>2024A</t>
  </si>
  <si>
    <t>1QFY-2026</t>
  </si>
  <si>
    <t>2QFY-2026</t>
  </si>
  <si>
    <t>3QFY-2026</t>
  </si>
  <si>
    <t>4QFY-2026</t>
  </si>
  <si>
    <t>4Q24A</t>
  </si>
  <si>
    <t>Deferred Taxes</t>
  </si>
  <si>
    <t>GAAP Tax Expense</t>
  </si>
  <si>
    <t>(+) Deferred Taxes</t>
  </si>
  <si>
    <t>(=) Cash Tax Expense</t>
  </si>
  <si>
    <t>1Q25A</t>
  </si>
  <si>
    <t>Source: Wells Fargo Securities, LLC estimates, company reports</t>
  </si>
  <si>
    <t>2028E</t>
  </si>
  <si>
    <t>FY-2028</t>
  </si>
  <si>
    <t>2Q25A</t>
  </si>
  <si>
    <t>3Q25A</t>
  </si>
  <si>
    <t>$M, except per share figures</t>
  </si>
  <si>
    <t>Free Cash Flow Per Share</t>
  </si>
  <si>
    <t>4Q25A</t>
  </si>
  <si>
    <t>2025A</t>
  </si>
  <si>
    <t>Tax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</si>
</sst>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_);_(* \(#,##0.0\);_(* &quot;-&quot;??_);_(@_)"/>
    <numFmt numFmtId="165" formatCode="_(* #,##0_);_(* \(#,##0\);_(* &quot;-&quot;??_);_(@_)"/>
    <numFmt numFmtId="166" formatCode="0.0%"/>
    <numFmt numFmtId="167" formatCode="_(* #,##0.0_);_(* \(#,##0.0\);_(* &quot;-&quot;?_);_(@_)"/>
    <numFmt numFmtId="168" formatCode="0.0%_);\(0.0%\);0.0%_);@_)"/>
    <numFmt numFmtId="169" formatCode="_(* #,##0_);_(* \(#,##0\);_(* &quot;-&quot;?_);_(@_)"/>
    <numFmt numFmtId="170" formatCode="[$-409]mmmm\ d\,\ yyyy;@"/>
    <numFmt numFmtId="171" formatCode="0.0000%"/>
  </numFmts>
  <fonts count="41">
    <font>
      <sz val="11"/>
      <color theme="1"/>
      <name val="Calibri"/>
      <family val="2"/>
      <scheme val="minor"/>
    </font>
    <font>
      <sz val="10"/>
      <color theme="1"/>
      <name val="Wells Fargo Sans"/>
      <family val="2"/>
    </font>
    <font>
      <sz val="11"/>
      <color theme="1"/>
      <name val="Calibri"/>
      <family val="2"/>
      <scheme val="minor"/>
    </font>
    <font>
      <sz val="10"/>
      <color theme="1"/>
      <name val="Wells Fargo Sans"/>
      <family val="2"/>
    </font>
    <font>
      <sz val="10"/>
      <color rgb="FF0000FF"/>
      <name val="Wells Fargo Sans"/>
      <family val="2"/>
    </font>
    <font>
      <b/>
      <sz val="10"/>
      <color theme="1"/>
      <name val="Wells Fargo Sans"/>
      <family val="2"/>
    </font>
    <font>
      <b/>
      <sz val="10"/>
      <color rgb="FF0000FF"/>
      <name val="Wells Fargo Sans"/>
      <family val="2"/>
    </font>
    <font>
      <u/>
      <sz val="10"/>
      <color theme="1"/>
      <name val="Wells Fargo Sans"/>
      <family val="2"/>
    </font>
    <font>
      <i/>
      <sz val="10"/>
      <color theme="1"/>
      <name val="Wells Fargo Sans"/>
      <family val="2"/>
    </font>
    <font>
      <b/>
      <sz val="10"/>
      <color theme="0"/>
      <name val="Wells Fargo Sans"/>
      <family val="2"/>
    </font>
    <font>
      <i/>
      <sz val="10"/>
      <name val="Wells Fargo Sans"/>
      <family val="2"/>
    </font>
    <font>
      <sz val="10"/>
      <name val="Wells Fargo Sans"/>
      <family val="2"/>
    </font>
    <font>
      <b/>
      <sz val="10"/>
      <name val="Wells Fargo Sans"/>
      <family val="2"/>
    </font>
    <font>
      <sz val="10"/>
      <color theme="0"/>
      <name val="Wells Fargo Sans"/>
      <family val="2"/>
    </font>
    <font>
      <sz val="9"/>
      <color indexed="81"/>
      <name val="Tahoma"/>
      <family val="2"/>
    </font>
    <font>
      <sz val="8"/>
      <color rgb="FF0000FF"/>
      <name val="Wells Fargo Sans"/>
      <family val="2"/>
    </font>
    <font>
      <sz val="8"/>
      <color theme="1"/>
      <name val="Wells Fargo Sans"/>
      <family val="2"/>
    </font>
    <font>
      <b/>
      <sz val="9"/>
      <color indexed="81"/>
      <name val="Tahoma"/>
      <family val="2"/>
    </font>
    <font>
      <b/>
      <u/>
      <sz val="10"/>
      <color theme="1"/>
      <name val="Wells Fargo Sans"/>
      <family val="2"/>
    </font>
    <font>
      <sz val="10"/>
      <name val="Arial"/>
      <family val="2"/>
    </font>
    <font>
      <sz val="10"/>
      <name val="Verdana"/>
      <family val="2"/>
    </font>
    <font>
      <sz val="24"/>
      <color theme="1"/>
      <name val="Georgia"/>
      <family val="1"/>
    </font>
    <font>
      <b/>
      <sz val="12"/>
      <color theme="1"/>
      <name val="Verdana"/>
      <family val="2"/>
    </font>
    <font>
      <b/>
      <sz val="9"/>
      <color theme="1"/>
      <name val="Arial"/>
      <family val="2"/>
    </font>
    <font>
      <b/>
      <sz val="9"/>
      <color theme="1"/>
      <name val="Verdana"/>
      <family val="2"/>
    </font>
    <font>
      <sz val="13"/>
      <name val="Wells Fargo Sans"/>
      <family val="2"/>
    </font>
    <font>
      <b/>
      <sz val="9"/>
      <name val="Verdana"/>
      <family val="2"/>
    </font>
    <font>
      <sz val="13"/>
      <color rgb="FF0000FF"/>
      <name val="Wells Fargo Sans"/>
      <family val="2"/>
    </font>
    <font>
      <sz val="26"/>
      <color rgb="FFD71E28"/>
      <name val="Georgia"/>
      <family val="1"/>
    </font>
    <font>
      <b/>
      <sz val="18"/>
      <color theme="3"/>
      <name val="Georgia"/>
      <family val="1"/>
    </font>
    <font>
      <sz val="10"/>
      <color theme="1"/>
      <name val="Verdana"/>
      <family val="2"/>
    </font>
    <font>
      <sz val="13"/>
      <color rgb="FFD71E28"/>
      <name val="Georgia"/>
      <family val="1"/>
    </font>
    <font>
      <b/>
      <sz val="11"/>
      <name val="Verdana"/>
      <family val="2"/>
    </font>
    <font>
      <sz val="9"/>
      <name val="Arial"/>
      <family val="2"/>
    </font>
    <font>
      <sz val="11"/>
      <name val="Wells Fargo Sans"/>
      <family val="2"/>
    </font>
    <font>
      <sz val="9"/>
      <name val="Wells Fargo Sans"/>
      <family val="2"/>
    </font>
    <font>
      <sz val="10"/>
      <color theme="1"/>
      <name val="Arial"/>
      <family val="2"/>
    </font>
    <font>
      <u/>
      <sz val="9.5"/>
      <color rgb="FF0000FF"/>
      <name val="Verdana"/>
      <family val="2"/>
    </font>
    <font>
      <u/>
      <sz val="10"/>
      <color theme="10"/>
      <name val="Arial"/>
      <family val="2"/>
    </font>
    <font>
      <u/>
      <sz val="9.5"/>
      <color theme="10"/>
      <name val="Verdana"/>
      <family val="2"/>
    </font>
    <font>
      <b/>
      <sz val="10.5"/>
      <name val="Arial"/>
      <family val="2"/>
    </font>
  </fonts>
  <fills count="10">
    <fill>
      <patternFill patternType="none"/>
    </fill>
    <fill>
      <patternFill patternType="gray125"/>
    </fill>
    <fill>
      <patternFill patternType="solid">
        <fgColor rgb="FF002060"/>
        <bgColor indexed="64"/>
      </patternFill>
    </fill>
    <fill>
      <patternFill patternType="solid">
        <fgColor theme="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bgColor indexed="64"/>
      </patternFill>
    </fill>
    <fill>
      <patternFill patternType="solid">
        <fgColor rgb="FFFFCD41"/>
        <bgColor indexed="64"/>
      </patternFill>
    </fill>
    <fill>
      <patternFill patternType="solid">
        <fgColor theme="3" tint="0.59999389629810485"/>
        <bgColor indexed="64"/>
      </patternFill>
    </fill>
    <fill>
      <patternFill patternType="solid">
        <fgColor indexed="9"/>
        <bgColor indexed="64"/>
      </patternFill>
    </fill>
  </fills>
  <borders count="13">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8">
    <xf numFmtId="0" fontId="0"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19" fillId="0" borderId="0"/>
    <xf numFmtId="3" fontId="33" fillId="0" borderId="0"/>
    <xf numFmtId="0" fontId="36" fillId="0" borderId="0"/>
    <xf numFmtId="0" fontId="38" fillId="0" borderId="0" applyNumberFormat="0" applyFill="0" applyBorder="0" applyAlignment="0" applyProtection="0"/>
  </cellStyleXfs>
  <cellXfs count="248">
    <xf numFmtId="0" fontId="0" fillId="0" borderId="0" xfId="0"/>
    <xf numFmtId="0" fontId="3" fillId="0" borderId="0" xfId="0" applyFont="1"/>
    <xf numFmtId="0" fontId="3" fillId="0" borderId="1" xfId="0" applyFont="1" applyBorder="1"/>
    <xf numFmtId="164" fontId="4" fillId="0" borderId="0" xfId="1" applyNumberFormat="1" applyFont="1"/>
    <xf numFmtId="164" fontId="4" fillId="0" borderId="1" xfId="1" applyNumberFormat="1" applyFont="1" applyBorder="1"/>
    <xf numFmtId="0" fontId="5" fillId="0" borderId="0" xfId="0" applyFont="1"/>
    <xf numFmtId="0" fontId="5" fillId="0" borderId="1" xfId="0" applyFont="1" applyBorder="1"/>
    <xf numFmtId="164" fontId="5" fillId="0" borderId="1" xfId="1" applyNumberFormat="1" applyFont="1" applyBorder="1"/>
    <xf numFmtId="164" fontId="5" fillId="0" borderId="0" xfId="1" applyNumberFormat="1" applyFont="1"/>
    <xf numFmtId="0" fontId="5" fillId="0" borderId="0" xfId="0" applyFont="1" applyAlignment="1">
      <alignment horizontal="left"/>
    </xf>
    <xf numFmtId="0" fontId="5" fillId="0" borderId="0" xfId="0" applyFont="1" applyAlignment="1">
      <alignment horizontal="left" indent="1"/>
    </xf>
    <xf numFmtId="0" fontId="3" fillId="0" borderId="0" xfId="0" applyFont="1" applyAlignment="1">
      <alignment horizontal="left" indent="1"/>
    </xf>
    <xf numFmtId="0" fontId="7" fillId="0" borderId="0" xfId="0" applyFont="1"/>
    <xf numFmtId="0" fontId="8" fillId="0" borderId="0" xfId="0" applyFont="1"/>
    <xf numFmtId="164" fontId="3" fillId="0" borderId="1" xfId="1" applyNumberFormat="1" applyFont="1" applyBorder="1"/>
    <xf numFmtId="164" fontId="3" fillId="0" borderId="0" xfId="1" applyNumberFormat="1" applyFont="1"/>
    <xf numFmtId="0" fontId="9" fillId="2" borderId="1" xfId="0" applyFont="1" applyFill="1" applyBorder="1"/>
    <xf numFmtId="0" fontId="9" fillId="2" borderId="0" xfId="0" applyFont="1" applyFill="1"/>
    <xf numFmtId="165" fontId="8" fillId="0" borderId="0" xfId="1" applyNumberFormat="1" applyFont="1"/>
    <xf numFmtId="165" fontId="8" fillId="0" borderId="0" xfId="0" applyNumberFormat="1" applyFont="1"/>
    <xf numFmtId="165" fontId="10" fillId="0" borderId="1" xfId="0" applyNumberFormat="1" applyFont="1" applyBorder="1"/>
    <xf numFmtId="165" fontId="8" fillId="0" borderId="1" xfId="0" applyNumberFormat="1" applyFont="1" applyBorder="1"/>
    <xf numFmtId="0" fontId="12" fillId="0" borderId="1" xfId="0" applyFont="1" applyBorder="1"/>
    <xf numFmtId="164" fontId="12" fillId="0" borderId="1" xfId="1" applyNumberFormat="1" applyFont="1" applyBorder="1"/>
    <xf numFmtId="164" fontId="11" fillId="0" borderId="1" xfId="1" applyNumberFormat="1" applyFont="1" applyBorder="1"/>
    <xf numFmtId="166" fontId="3" fillId="0" borderId="0" xfId="0" applyNumberFormat="1" applyFont="1"/>
    <xf numFmtId="43" fontId="3" fillId="0" borderId="0" xfId="0" applyNumberFormat="1" applyFont="1"/>
    <xf numFmtId="164" fontId="11" fillId="0" borderId="0" xfId="1" applyNumberFormat="1" applyFont="1"/>
    <xf numFmtId="0" fontId="11" fillId="0" borderId="0" xfId="0" applyFont="1"/>
    <xf numFmtId="166" fontId="11" fillId="0" borderId="0" xfId="0" applyNumberFormat="1" applyFont="1"/>
    <xf numFmtId="165" fontId="4" fillId="0" borderId="0" xfId="1" applyNumberFormat="1" applyFont="1"/>
    <xf numFmtId="165" fontId="3" fillId="0" borderId="1" xfId="1" applyNumberFormat="1" applyFont="1" applyBorder="1"/>
    <xf numFmtId="0" fontId="9" fillId="3" borderId="2" xfId="0" applyFont="1" applyFill="1" applyBorder="1" applyAlignment="1">
      <alignment horizontal="right"/>
    </xf>
    <xf numFmtId="0" fontId="9" fillId="3" borderId="3" xfId="0" applyFont="1" applyFill="1" applyBorder="1" applyAlignment="1">
      <alignment horizontal="right"/>
    </xf>
    <xf numFmtId="14" fontId="9" fillId="3" borderId="4" xfId="0" applyNumberFormat="1" applyFont="1" applyFill="1" applyBorder="1"/>
    <xf numFmtId="166" fontId="4" fillId="0" borderId="0" xfId="2" applyNumberFormat="1" applyFont="1"/>
    <xf numFmtId="166" fontId="4" fillId="0" borderId="1" xfId="2" applyNumberFormat="1" applyFont="1" applyBorder="1"/>
    <xf numFmtId="0" fontId="4" fillId="0" borderId="1" xfId="0" applyFont="1" applyBorder="1" applyAlignment="1">
      <alignment horizontal="right"/>
    </xf>
    <xf numFmtId="0" fontId="4" fillId="0" borderId="0" xfId="0" applyFont="1" applyAlignment="1">
      <alignment horizontal="right"/>
    </xf>
    <xf numFmtId="164" fontId="4" fillId="0" borderId="1" xfId="1" applyNumberFormat="1" applyFont="1" applyFill="1" applyBorder="1" applyAlignment="1">
      <alignment horizontal="right"/>
    </xf>
    <xf numFmtId="0" fontId="13" fillId="2" borderId="0" xfId="0" applyFont="1" applyFill="1" applyAlignment="1">
      <alignment horizontal="left"/>
    </xf>
    <xf numFmtId="164" fontId="4" fillId="0" borderId="0" xfId="1" applyNumberFormat="1" applyFont="1" applyFill="1"/>
    <xf numFmtId="166" fontId="11" fillId="0" borderId="0" xfId="2" applyNumberFormat="1" applyFont="1"/>
    <xf numFmtId="166" fontId="11" fillId="0" borderId="0" xfId="2" applyNumberFormat="1" applyFont="1" applyAlignment="1">
      <alignment horizontal="right"/>
    </xf>
    <xf numFmtId="166" fontId="11" fillId="0" borderId="1" xfId="2" applyNumberFormat="1" applyFont="1" applyBorder="1" applyAlignment="1">
      <alignment horizontal="right"/>
    </xf>
    <xf numFmtId="164" fontId="3" fillId="4" borderId="0" xfId="1" applyNumberFormat="1" applyFont="1" applyFill="1"/>
    <xf numFmtId="164" fontId="3" fillId="4" borderId="1" xfId="1" applyNumberFormat="1" applyFont="1" applyFill="1" applyBorder="1"/>
    <xf numFmtId="164" fontId="4" fillId="4" borderId="0" xfId="1" applyNumberFormat="1" applyFont="1" applyFill="1"/>
    <xf numFmtId="164" fontId="4" fillId="4" borderId="1" xfId="1" applyNumberFormat="1" applyFont="1" applyFill="1" applyBorder="1"/>
    <xf numFmtId="164" fontId="11" fillId="4" borderId="0" xfId="1" applyNumberFormat="1" applyFont="1" applyFill="1"/>
    <xf numFmtId="164" fontId="11" fillId="4" borderId="1" xfId="1" applyNumberFormat="1" applyFont="1" applyFill="1" applyBorder="1"/>
    <xf numFmtId="164" fontId="3" fillId="0" borderId="1" xfId="0" applyNumberFormat="1" applyFont="1" applyBorder="1"/>
    <xf numFmtId="0" fontId="3" fillId="0" borderId="5" xfId="0" applyFont="1" applyBorder="1"/>
    <xf numFmtId="164" fontId="3" fillId="0" borderId="0" xfId="0" applyNumberFormat="1" applyFont="1"/>
    <xf numFmtId="0" fontId="3" fillId="0" borderId="0" xfId="0" applyFont="1" applyAlignment="1">
      <alignment horizontal="left"/>
    </xf>
    <xf numFmtId="164" fontId="3" fillId="0" borderId="5" xfId="0" applyNumberFormat="1" applyFont="1" applyBorder="1"/>
    <xf numFmtId="0" fontId="15" fillId="0" borderId="0" xfId="0" applyFont="1" applyAlignment="1">
      <alignment horizontal="right"/>
    </xf>
    <xf numFmtId="0" fontId="15" fillId="0" borderId="1" xfId="0" applyFont="1" applyBorder="1" applyAlignment="1">
      <alignment horizontal="right"/>
    </xf>
    <xf numFmtId="14" fontId="15" fillId="0" borderId="0" xfId="0" applyNumberFormat="1" applyFont="1" applyAlignment="1">
      <alignment horizontal="right"/>
    </xf>
    <xf numFmtId="14" fontId="16" fillId="0" borderId="0" xfId="0" applyNumberFormat="1" applyFont="1" applyAlignment="1">
      <alignment horizontal="right"/>
    </xf>
    <xf numFmtId="14" fontId="16" fillId="0" borderId="1" xfId="0" applyNumberFormat="1" applyFont="1" applyBorder="1"/>
    <xf numFmtId="14" fontId="16" fillId="0" borderId="1" xfId="0" applyNumberFormat="1" applyFont="1" applyBorder="1" applyAlignment="1">
      <alignment horizontal="right"/>
    </xf>
    <xf numFmtId="164" fontId="4" fillId="0" borderId="0" xfId="0" applyNumberFormat="1" applyFont="1"/>
    <xf numFmtId="164" fontId="4" fillId="0" borderId="5" xfId="1" applyNumberFormat="1" applyFont="1" applyBorder="1"/>
    <xf numFmtId="164" fontId="11" fillId="0" borderId="6" xfId="1" applyNumberFormat="1" applyFont="1" applyBorder="1"/>
    <xf numFmtId="164" fontId="3" fillId="0" borderId="6" xfId="1" applyNumberFormat="1" applyFont="1" applyBorder="1"/>
    <xf numFmtId="43" fontId="3" fillId="0" borderId="1" xfId="0" applyNumberFormat="1" applyFont="1" applyBorder="1"/>
    <xf numFmtId="164" fontId="3" fillId="0" borderId="6" xfId="0" applyNumberFormat="1" applyFont="1" applyBorder="1"/>
    <xf numFmtId="164" fontId="4" fillId="0" borderId="0" xfId="1" applyNumberFormat="1" applyFont="1" applyAlignment="1">
      <alignment horizontal="right"/>
    </xf>
    <xf numFmtId="165" fontId="3" fillId="0" borderId="0" xfId="0" applyNumberFormat="1" applyFont="1"/>
    <xf numFmtId="165" fontId="3" fillId="0" borderId="1" xfId="0" applyNumberFormat="1" applyFont="1" applyBorder="1"/>
    <xf numFmtId="164" fontId="4" fillId="0" borderId="6" xfId="1" applyNumberFormat="1" applyFont="1" applyBorder="1"/>
    <xf numFmtId="9" fontId="3" fillId="0" borderId="1" xfId="2" applyFont="1" applyBorder="1"/>
    <xf numFmtId="166" fontId="3" fillId="0" borderId="1" xfId="2" applyNumberFormat="1" applyFont="1" applyBorder="1"/>
    <xf numFmtId="164" fontId="4" fillId="0" borderId="5" xfId="0" applyNumberFormat="1" applyFont="1" applyBorder="1"/>
    <xf numFmtId="166" fontId="3" fillId="0" borderId="9" xfId="2" applyNumberFormat="1" applyFont="1" applyBorder="1"/>
    <xf numFmtId="164" fontId="11" fillId="0" borderId="5" xfId="0" applyNumberFormat="1" applyFont="1" applyBorder="1"/>
    <xf numFmtId="166" fontId="3" fillId="0" borderId="8" xfId="2" applyNumberFormat="1" applyFont="1" applyBorder="1"/>
    <xf numFmtId="165" fontId="3" fillId="0" borderId="0" xfId="1" applyNumberFormat="1" applyFont="1"/>
    <xf numFmtId="167" fontId="3" fillId="0" borderId="0" xfId="0" applyNumberFormat="1" applyFont="1"/>
    <xf numFmtId="164" fontId="11" fillId="0" borderId="0" xfId="0" applyNumberFormat="1" applyFont="1"/>
    <xf numFmtId="164" fontId="3" fillId="0" borderId="5" xfId="1" applyNumberFormat="1" applyFont="1" applyBorder="1"/>
    <xf numFmtId="166" fontId="3" fillId="0" borderId="0" xfId="2" applyNumberFormat="1" applyFont="1"/>
    <xf numFmtId="164" fontId="4" fillId="0" borderId="1" xfId="0" applyNumberFormat="1" applyFont="1" applyBorder="1"/>
    <xf numFmtId="164" fontId="11" fillId="0" borderId="5" xfId="1" applyNumberFormat="1" applyFont="1" applyBorder="1"/>
    <xf numFmtId="164" fontId="4" fillId="0" borderId="0" xfId="0" applyNumberFormat="1" applyFont="1" applyAlignment="1">
      <alignment horizontal="right"/>
    </xf>
    <xf numFmtId="164" fontId="4" fillId="0" borderId="1" xfId="0" applyNumberFormat="1" applyFont="1" applyBorder="1" applyAlignment="1">
      <alignment horizontal="right"/>
    </xf>
    <xf numFmtId="164" fontId="4" fillId="0" borderId="1" xfId="1" applyNumberFormat="1" applyFont="1" applyBorder="1" applyAlignment="1">
      <alignment horizontal="right"/>
    </xf>
    <xf numFmtId="164" fontId="4" fillId="0" borderId="5" xfId="1" applyNumberFormat="1" applyFont="1" applyBorder="1" applyAlignment="1">
      <alignment horizontal="right"/>
    </xf>
    <xf numFmtId="164" fontId="4" fillId="0" borderId="6" xfId="0" applyNumberFormat="1" applyFont="1" applyBorder="1" applyAlignment="1">
      <alignment horizontal="right"/>
    </xf>
    <xf numFmtId="164" fontId="4" fillId="0" borderId="0" xfId="1" applyNumberFormat="1" applyFont="1" applyBorder="1" applyAlignment="1">
      <alignment horizontal="right"/>
    </xf>
    <xf numFmtId="0" fontId="3" fillId="0" borderId="5" xfId="0" applyFont="1" applyBorder="1" applyAlignment="1">
      <alignment horizontal="left"/>
    </xf>
    <xf numFmtId="164" fontId="4" fillId="0" borderId="5" xfId="0" applyNumberFormat="1" applyFont="1" applyBorder="1" applyAlignment="1">
      <alignment horizontal="right"/>
    </xf>
    <xf numFmtId="164" fontId="11" fillId="0" borderId="5" xfId="1" applyNumberFormat="1" applyFont="1" applyBorder="1" applyAlignment="1">
      <alignment horizontal="right"/>
    </xf>
    <xf numFmtId="164" fontId="11" fillId="0" borderId="6" xfId="1" applyNumberFormat="1" applyFont="1" applyBorder="1" applyAlignment="1">
      <alignment horizontal="right"/>
    </xf>
    <xf numFmtId="164" fontId="11" fillId="0" borderId="0" xfId="1" applyNumberFormat="1" applyFont="1" applyAlignment="1">
      <alignment horizontal="right"/>
    </xf>
    <xf numFmtId="43" fontId="11" fillId="0" borderId="0" xfId="1" applyFont="1" applyAlignment="1">
      <alignment horizontal="right"/>
    </xf>
    <xf numFmtId="43" fontId="11" fillId="0" borderId="1" xfId="1" applyFont="1" applyBorder="1" applyAlignment="1">
      <alignment horizontal="right"/>
    </xf>
    <xf numFmtId="43" fontId="11" fillId="0" borderId="0" xfId="1" applyFont="1"/>
    <xf numFmtId="164" fontId="11" fillId="0" borderId="1" xfId="1" applyNumberFormat="1" applyFont="1" applyBorder="1" applyAlignment="1">
      <alignment horizontal="right"/>
    </xf>
    <xf numFmtId="0" fontId="7" fillId="0" borderId="0" xfId="0" applyFont="1" applyAlignment="1">
      <alignment horizontal="left"/>
    </xf>
    <xf numFmtId="166" fontId="11" fillId="0" borderId="5" xfId="2" applyNumberFormat="1" applyFont="1" applyBorder="1" applyAlignment="1">
      <alignment horizontal="right"/>
    </xf>
    <xf numFmtId="166" fontId="11" fillId="0" borderId="6" xfId="2" applyNumberFormat="1" applyFont="1" applyBorder="1" applyAlignment="1">
      <alignment horizontal="right"/>
    </xf>
    <xf numFmtId="166" fontId="11" fillId="0" borderId="5" xfId="2" applyNumberFormat="1" applyFont="1" applyBorder="1"/>
    <xf numFmtId="164" fontId="11" fillId="0" borderId="1" xfId="0" applyNumberFormat="1" applyFont="1" applyBorder="1"/>
    <xf numFmtId="164" fontId="11" fillId="0" borderId="6" xfId="0" applyNumberFormat="1" applyFont="1" applyBorder="1"/>
    <xf numFmtId="166" fontId="4" fillId="0" borderId="0" xfId="2" applyNumberFormat="1" applyFont="1" applyAlignment="1">
      <alignment horizontal="right"/>
    </xf>
    <xf numFmtId="168" fontId="3" fillId="0" borderId="0" xfId="0" applyNumberFormat="1" applyFont="1" applyAlignment="1">
      <alignment horizontal="left" indent="1"/>
    </xf>
    <xf numFmtId="165" fontId="3" fillId="0" borderId="0" xfId="1" applyNumberFormat="1" applyFont="1" applyBorder="1" applyAlignment="1">
      <alignment horizontal="right"/>
    </xf>
    <xf numFmtId="165" fontId="3" fillId="0" borderId="1" xfId="1" applyNumberFormat="1" applyFont="1" applyFill="1" applyBorder="1" applyAlignment="1">
      <alignment horizontal="right"/>
    </xf>
    <xf numFmtId="164" fontId="11" fillId="0" borderId="0" xfId="0" applyNumberFormat="1" applyFont="1" applyAlignment="1">
      <alignment horizontal="right"/>
    </xf>
    <xf numFmtId="164" fontId="11" fillId="0" borderId="1" xfId="0" applyNumberFormat="1" applyFont="1" applyBorder="1" applyAlignment="1">
      <alignment horizontal="right"/>
    </xf>
    <xf numFmtId="165" fontId="11" fillId="0" borderId="5" xfId="1" applyNumberFormat="1" applyFont="1" applyBorder="1"/>
    <xf numFmtId="165" fontId="11" fillId="0" borderId="6" xfId="1" applyNumberFormat="1" applyFont="1" applyBorder="1" applyAlignment="1">
      <alignment horizontal="right"/>
    </xf>
    <xf numFmtId="165" fontId="11" fillId="0" borderId="1" xfId="1" applyNumberFormat="1" applyFont="1" applyBorder="1" applyAlignment="1">
      <alignment horizontal="right"/>
    </xf>
    <xf numFmtId="165" fontId="11" fillId="0" borderId="1" xfId="0" applyNumberFormat="1" applyFont="1" applyBorder="1" applyAlignment="1">
      <alignment horizontal="right"/>
    </xf>
    <xf numFmtId="165" fontId="4" fillId="0" borderId="0" xfId="0" applyNumberFormat="1" applyFont="1" applyAlignment="1">
      <alignment horizontal="right"/>
    </xf>
    <xf numFmtId="43" fontId="4" fillId="0" borderId="0" xfId="1" applyFont="1" applyAlignment="1">
      <alignment horizontal="right"/>
    </xf>
    <xf numFmtId="43" fontId="4" fillId="0" borderId="1" xfId="1" applyFont="1" applyBorder="1" applyAlignment="1">
      <alignment horizontal="right"/>
    </xf>
    <xf numFmtId="43" fontId="3" fillId="0" borderId="0" xfId="1" applyFont="1"/>
    <xf numFmtId="165" fontId="4" fillId="0" borderId="1" xfId="1" applyNumberFormat="1" applyFont="1" applyBorder="1" applyAlignment="1">
      <alignment horizontal="right"/>
    </xf>
    <xf numFmtId="165" fontId="11" fillId="0" borderId="0" xfId="1" applyNumberFormat="1" applyFont="1"/>
    <xf numFmtId="164" fontId="5" fillId="0" borderId="5" xfId="1" applyNumberFormat="1" applyFont="1" applyBorder="1"/>
    <xf numFmtId="164" fontId="5" fillId="0" borderId="6" xfId="1" applyNumberFormat="1" applyFont="1" applyBorder="1"/>
    <xf numFmtId="0" fontId="5" fillId="0" borderId="5" xfId="0" applyFont="1" applyBorder="1"/>
    <xf numFmtId="164" fontId="12" fillId="0" borderId="0" xfId="1" applyNumberFormat="1" applyFont="1"/>
    <xf numFmtId="164" fontId="6" fillId="0" borderId="0" xfId="0" applyNumberFormat="1" applyFont="1" applyAlignment="1">
      <alignment horizontal="right"/>
    </xf>
    <xf numFmtId="164" fontId="6" fillId="0" borderId="1" xfId="0" applyNumberFormat="1" applyFont="1" applyBorder="1" applyAlignment="1">
      <alignment horizontal="right"/>
    </xf>
    <xf numFmtId="43" fontId="3" fillId="0" borderId="1" xfId="1" applyFont="1" applyBorder="1"/>
    <xf numFmtId="43" fontId="5" fillId="0" borderId="0" xfId="1" applyFont="1"/>
    <xf numFmtId="43" fontId="5" fillId="0" borderId="1" xfId="1" applyFont="1" applyBorder="1"/>
    <xf numFmtId="0" fontId="5" fillId="0" borderId="5" xfId="0" applyFont="1" applyBorder="1" applyAlignment="1">
      <alignment horizontal="left"/>
    </xf>
    <xf numFmtId="0" fontId="5" fillId="5" borderId="3" xfId="0" applyFont="1" applyFill="1" applyBorder="1"/>
    <xf numFmtId="164" fontId="5" fillId="5" borderId="3" xfId="1" applyNumberFormat="1" applyFont="1" applyFill="1" applyBorder="1"/>
    <xf numFmtId="164" fontId="5" fillId="5" borderId="2" xfId="1" applyNumberFormat="1" applyFont="1" applyFill="1" applyBorder="1"/>
    <xf numFmtId="166" fontId="3" fillId="0" borderId="0" xfId="2" applyNumberFormat="1" applyFont="1" applyBorder="1"/>
    <xf numFmtId="43" fontId="4" fillId="0" borderId="0" xfId="1" applyFont="1"/>
    <xf numFmtId="43" fontId="11" fillId="0" borderId="1" xfId="1" applyFont="1" applyBorder="1"/>
    <xf numFmtId="164" fontId="6" fillId="5" borderId="3" xfId="1" applyNumberFormat="1" applyFont="1" applyFill="1" applyBorder="1"/>
    <xf numFmtId="43" fontId="6" fillId="5" borderId="3" xfId="1" applyFont="1" applyFill="1" applyBorder="1" applyAlignment="1">
      <alignment horizontal="right"/>
    </xf>
    <xf numFmtId="43" fontId="6" fillId="5" borderId="2" xfId="1" applyFont="1" applyFill="1" applyBorder="1" applyAlignment="1">
      <alignment horizontal="right"/>
    </xf>
    <xf numFmtId="164" fontId="4" fillId="0" borderId="6" xfId="1" applyNumberFormat="1" applyFont="1" applyBorder="1" applyAlignment="1">
      <alignment horizontal="right"/>
    </xf>
    <xf numFmtId="166" fontId="3" fillId="0" borderId="5" xfId="2" applyNumberFormat="1" applyFont="1" applyBorder="1"/>
    <xf numFmtId="166" fontId="4" fillId="0" borderId="5" xfId="2" applyNumberFormat="1" applyFont="1" applyBorder="1" applyAlignment="1">
      <alignment horizontal="right"/>
    </xf>
    <xf numFmtId="43" fontId="4" fillId="0" borderId="5" xfId="1" applyFont="1" applyBorder="1" applyAlignment="1">
      <alignment horizontal="right"/>
    </xf>
    <xf numFmtId="43" fontId="4" fillId="0" borderId="6" xfId="1" applyFont="1" applyBorder="1" applyAlignment="1">
      <alignment horizontal="right"/>
    </xf>
    <xf numFmtId="168" fontId="3" fillId="0" borderId="0" xfId="0" applyNumberFormat="1" applyFont="1"/>
    <xf numFmtId="166" fontId="3" fillId="0" borderId="6" xfId="2" applyNumberFormat="1" applyFont="1" applyBorder="1"/>
    <xf numFmtId="166" fontId="11" fillId="0" borderId="1" xfId="2" applyNumberFormat="1" applyFont="1" applyBorder="1"/>
    <xf numFmtId="166" fontId="11" fillId="0" borderId="0" xfId="2" applyNumberFormat="1" applyFont="1" applyBorder="1"/>
    <xf numFmtId="166" fontId="11" fillId="0" borderId="6" xfId="2" applyNumberFormat="1" applyFont="1" applyBorder="1"/>
    <xf numFmtId="0" fontId="5" fillId="5" borderId="3" xfId="0" applyFont="1" applyFill="1" applyBorder="1" applyAlignment="1">
      <alignment horizontal="left"/>
    </xf>
    <xf numFmtId="164" fontId="6" fillId="0" borderId="5" xfId="1" applyNumberFormat="1" applyFont="1" applyBorder="1"/>
    <xf numFmtId="164" fontId="12" fillId="0" borderId="6" xfId="1" applyNumberFormat="1" applyFont="1" applyBorder="1"/>
    <xf numFmtId="164" fontId="6" fillId="0" borderId="7" xfId="1" applyNumberFormat="1" applyFont="1" applyBorder="1"/>
    <xf numFmtId="164" fontId="12" fillId="0" borderId="5" xfId="1" applyNumberFormat="1" applyFont="1" applyBorder="1"/>
    <xf numFmtId="164" fontId="12" fillId="0" borderId="0" xfId="1" applyNumberFormat="1" applyFont="1" applyAlignment="1">
      <alignment horizontal="right"/>
    </xf>
    <xf numFmtId="164" fontId="12" fillId="0" borderId="1" xfId="1" applyNumberFormat="1" applyFont="1" applyBorder="1" applyAlignment="1">
      <alignment horizontal="right"/>
    </xf>
    <xf numFmtId="164" fontId="6" fillId="0" borderId="5" xfId="0" applyNumberFormat="1" applyFont="1" applyBorder="1" applyAlignment="1">
      <alignment horizontal="right"/>
    </xf>
    <xf numFmtId="164" fontId="6" fillId="0" borderId="6" xfId="0" applyNumberFormat="1" applyFont="1" applyBorder="1" applyAlignment="1">
      <alignment horizontal="right"/>
    </xf>
    <xf numFmtId="43" fontId="5" fillId="0" borderId="5" xfId="1" applyFont="1" applyBorder="1"/>
    <xf numFmtId="43" fontId="12" fillId="0" borderId="6" xfId="0" applyNumberFormat="1" applyFont="1" applyBorder="1" applyAlignment="1">
      <alignment horizontal="right"/>
    </xf>
    <xf numFmtId="0" fontId="3" fillId="0" borderId="1" xfId="2" applyNumberFormat="1" applyFont="1" applyBorder="1"/>
    <xf numFmtId="0" fontId="3" fillId="0" borderId="6" xfId="2" applyNumberFormat="1" applyFont="1" applyBorder="1"/>
    <xf numFmtId="166" fontId="11" fillId="0" borderId="0" xfId="2" applyNumberFormat="1" applyFont="1" applyBorder="1" applyAlignment="1">
      <alignment horizontal="right"/>
    </xf>
    <xf numFmtId="166" fontId="3" fillId="0" borderId="1" xfId="0" applyNumberFormat="1" applyFont="1" applyBorder="1"/>
    <xf numFmtId="166" fontId="4" fillId="0" borderId="0" xfId="0" applyNumberFormat="1" applyFont="1"/>
    <xf numFmtId="166" fontId="4" fillId="0" borderId="1" xfId="0" applyNumberFormat="1" applyFont="1" applyBorder="1"/>
    <xf numFmtId="166" fontId="11" fillId="0" borderId="1" xfId="0" applyNumberFormat="1" applyFont="1" applyBorder="1"/>
    <xf numFmtId="169" fontId="3" fillId="0" borderId="0" xfId="0" applyNumberFormat="1" applyFont="1"/>
    <xf numFmtId="166" fontId="4" fillId="0" borderId="0" xfId="2" applyNumberFormat="1" applyFont="1" applyBorder="1"/>
    <xf numFmtId="0" fontId="3" fillId="0" borderId="3" xfId="0" applyFont="1" applyBorder="1"/>
    <xf numFmtId="164" fontId="4" fillId="0" borderId="3" xfId="1" applyNumberFormat="1" applyFont="1" applyBorder="1" applyAlignment="1">
      <alignment horizontal="right"/>
    </xf>
    <xf numFmtId="164" fontId="4" fillId="0" borderId="2" xfId="1" applyNumberFormat="1" applyFont="1" applyBorder="1" applyAlignment="1">
      <alignment horizontal="right"/>
    </xf>
    <xf numFmtId="164" fontId="11" fillId="0" borderId="0" xfId="1" applyNumberFormat="1" applyFont="1" applyBorder="1"/>
    <xf numFmtId="165" fontId="3" fillId="0" borderId="5" xfId="1" applyNumberFormat="1" applyFont="1" applyBorder="1"/>
    <xf numFmtId="165" fontId="4" fillId="0" borderId="5" xfId="1" applyNumberFormat="1" applyFont="1" applyBorder="1"/>
    <xf numFmtId="165" fontId="11" fillId="0" borderId="6" xfId="1" applyNumberFormat="1" applyFont="1" applyBorder="1"/>
    <xf numFmtId="165" fontId="3" fillId="0" borderId="5" xfId="0" applyNumberFormat="1" applyFont="1" applyBorder="1"/>
    <xf numFmtId="165" fontId="3" fillId="0" borderId="6" xfId="0" applyNumberFormat="1" applyFont="1" applyBorder="1"/>
    <xf numFmtId="165" fontId="4" fillId="0" borderId="0" xfId="0" applyNumberFormat="1" applyFont="1"/>
    <xf numFmtId="165" fontId="11" fillId="0" borderId="0" xfId="0" applyNumberFormat="1" applyFont="1"/>
    <xf numFmtId="165" fontId="11" fillId="0" borderId="1" xfId="0" applyNumberFormat="1" applyFont="1" applyBorder="1"/>
    <xf numFmtId="165" fontId="4" fillId="0" borderId="1" xfId="0" applyNumberFormat="1" applyFont="1" applyBorder="1"/>
    <xf numFmtId="165" fontId="3" fillId="0" borderId="3" xfId="1" applyNumberFormat="1" applyFont="1" applyBorder="1"/>
    <xf numFmtId="165" fontId="3" fillId="0" borderId="2" xfId="1" applyNumberFormat="1" applyFont="1" applyBorder="1"/>
    <xf numFmtId="165" fontId="3" fillId="0" borderId="6" xfId="1" applyNumberFormat="1" applyFont="1" applyBorder="1"/>
    <xf numFmtId="165" fontId="3" fillId="0" borderId="3" xfId="0" applyNumberFormat="1" applyFont="1" applyBorder="1"/>
    <xf numFmtId="165" fontId="11" fillId="0" borderId="3" xfId="1" applyNumberFormat="1" applyFont="1" applyBorder="1"/>
    <xf numFmtId="165" fontId="11" fillId="0" borderId="2" xfId="1" applyNumberFormat="1" applyFont="1" applyBorder="1"/>
    <xf numFmtId="0" fontId="18" fillId="0" borderId="0" xfId="0" applyFont="1"/>
    <xf numFmtId="164" fontId="5" fillId="0" borderId="5" xfId="0" applyNumberFormat="1" applyFont="1" applyBorder="1"/>
    <xf numFmtId="165" fontId="4" fillId="0" borderId="0" xfId="1" applyNumberFormat="1" applyFont="1" applyBorder="1" applyAlignment="1">
      <alignment horizontal="right"/>
    </xf>
    <xf numFmtId="43" fontId="6" fillId="0" borderId="5" xfId="1" applyFont="1" applyBorder="1"/>
    <xf numFmtId="43" fontId="6" fillId="0" borderId="6" xfId="0" applyNumberFormat="1" applyFont="1" applyBorder="1" applyAlignment="1">
      <alignment horizontal="right"/>
    </xf>
    <xf numFmtId="165" fontId="4" fillId="0" borderId="1" xfId="1" applyNumberFormat="1" applyFont="1" applyFill="1" applyBorder="1" applyAlignment="1">
      <alignment horizontal="right"/>
    </xf>
    <xf numFmtId="164" fontId="12" fillId="0" borderId="5" xfId="1" applyNumberFormat="1" applyFont="1" applyBorder="1" applyAlignment="1">
      <alignment horizontal="right"/>
    </xf>
    <xf numFmtId="164" fontId="12" fillId="0" borderId="6" xfId="1" applyNumberFormat="1" applyFont="1" applyBorder="1" applyAlignment="1">
      <alignment horizontal="right"/>
    </xf>
    <xf numFmtId="164" fontId="5" fillId="0" borderId="6" xfId="0" applyNumberFormat="1" applyFont="1" applyBorder="1"/>
    <xf numFmtId="166" fontId="12" fillId="0" borderId="0" xfId="2" applyNumberFormat="1" applyFont="1" applyAlignment="1">
      <alignment horizontal="right"/>
    </xf>
    <xf numFmtId="166" fontId="12" fillId="0" borderId="1" xfId="2" applyNumberFormat="1" applyFont="1" applyBorder="1" applyAlignment="1">
      <alignment horizontal="right"/>
    </xf>
    <xf numFmtId="166" fontId="12" fillId="0" borderId="0" xfId="2" applyNumberFormat="1" applyFont="1"/>
    <xf numFmtId="43" fontId="4" fillId="0" borderId="0" xfId="0" applyNumberFormat="1" applyFont="1"/>
    <xf numFmtId="165" fontId="4" fillId="0" borderId="0" xfId="1" applyNumberFormat="1" applyFont="1" applyFill="1"/>
    <xf numFmtId="0" fontId="13" fillId="0" borderId="0" xfId="0" applyFont="1" applyAlignment="1">
      <alignment horizontal="right"/>
    </xf>
    <xf numFmtId="0" fontId="13" fillId="0" borderId="1" xfId="0" applyFont="1" applyBorder="1" applyAlignment="1">
      <alignment horizontal="right"/>
    </xf>
    <xf numFmtId="164" fontId="4" fillId="0" borderId="10" xfId="0" applyNumberFormat="1" applyFont="1" applyBorder="1"/>
    <xf numFmtId="164" fontId="3" fillId="0" borderId="12" xfId="0" applyNumberFormat="1" applyFont="1" applyBorder="1"/>
    <xf numFmtId="166" fontId="4" fillId="0" borderId="1" xfId="2" applyNumberFormat="1" applyFont="1" applyBorder="1" applyAlignment="1">
      <alignment horizontal="right"/>
    </xf>
    <xf numFmtId="165" fontId="4" fillId="0" borderId="5" xfId="0" applyNumberFormat="1" applyFont="1" applyBorder="1"/>
    <xf numFmtId="0" fontId="20" fillId="0" borderId="0" xfId="4" applyFont="1"/>
    <xf numFmtId="0" fontId="20" fillId="7" borderId="0" xfId="4" applyFont="1" applyFill="1"/>
    <xf numFmtId="0" fontId="21" fillId="0" borderId="0" xfId="4" applyFont="1"/>
    <xf numFmtId="0" fontId="22" fillId="0" borderId="0" xfId="4" applyFont="1"/>
    <xf numFmtId="0" fontId="20" fillId="6" borderId="0" xfId="4" applyFont="1" applyFill="1"/>
    <xf numFmtId="0" fontId="23" fillId="0" borderId="0" xfId="4" applyFont="1"/>
    <xf numFmtId="0" fontId="24" fillId="0" borderId="0" xfId="4" applyFont="1"/>
    <xf numFmtId="0" fontId="25" fillId="0" borderId="0" xfId="4" applyFont="1"/>
    <xf numFmtId="0" fontId="26" fillId="0" borderId="0" xfId="4" applyFont="1"/>
    <xf numFmtId="14" fontId="27" fillId="0" borderId="0" xfId="4" applyNumberFormat="1" applyFont="1" applyAlignment="1">
      <alignment horizontal="left"/>
    </xf>
    <xf numFmtId="0" fontId="28" fillId="0" borderId="0" xfId="4" applyFont="1"/>
    <xf numFmtId="0" fontId="29" fillId="0" borderId="0" xfId="4" applyFont="1"/>
    <xf numFmtId="0" fontId="30" fillId="0" borderId="0" xfId="4" applyFont="1"/>
    <xf numFmtId="0" fontId="20" fillId="8" borderId="0" xfId="4" applyFont="1" applyFill="1"/>
    <xf numFmtId="0" fontId="31" fillId="0" borderId="0" xfId="4" applyFont="1"/>
    <xf numFmtId="0" fontId="32" fillId="0" borderId="0" xfId="4" applyFont="1"/>
    <xf numFmtId="170" fontId="34" fillId="9" borderId="0" xfId="5" applyNumberFormat="1" applyFont="1" applyFill="1" applyAlignment="1">
      <alignment horizontal="left"/>
    </xf>
    <xf numFmtId="0" fontId="35" fillId="9" borderId="0" xfId="5" applyNumberFormat="1" applyFont="1" applyFill="1" applyAlignment="1">
      <alignment horizontal="left" vertical="center"/>
    </xf>
    <xf numFmtId="49" fontId="35" fillId="9" borderId="0" xfId="5" applyNumberFormat="1" applyFont="1" applyFill="1" applyAlignment="1">
      <alignment horizontal="left" vertical="center"/>
    </xf>
    <xf numFmtId="0" fontId="35" fillId="0" borderId="0" xfId="6" quotePrefix="1" applyFont="1"/>
    <xf numFmtId="0" fontId="37" fillId="9" borderId="0" xfId="5" applyNumberFormat="1" applyFont="1" applyFill="1" applyAlignment="1">
      <alignment horizontal="left" vertical="center"/>
    </xf>
    <xf numFmtId="0" fontId="39" fillId="9" borderId="0" xfId="7" applyNumberFormat="1" applyFont="1" applyFill="1" applyAlignment="1">
      <alignment horizontal="left" vertical="center"/>
    </xf>
    <xf numFmtId="0" fontId="40" fillId="0" borderId="0" xfId="7" applyNumberFormat="1" applyFont="1" applyFill="1" applyAlignment="1">
      <alignment horizontal="left" vertical="center"/>
    </xf>
    <xf numFmtId="0" fontId="37" fillId="0" borderId="0" xfId="5" applyNumberFormat="1" applyFont="1" applyAlignment="1">
      <alignment horizontal="left" vertical="center"/>
    </xf>
    <xf numFmtId="0" fontId="39" fillId="0" borderId="0" xfId="7" applyNumberFormat="1" applyFont="1" applyFill="1" applyAlignment="1">
      <alignment horizontal="left" vertical="center"/>
    </xf>
    <xf numFmtId="165" fontId="4" fillId="0" borderId="1" xfId="1" applyNumberFormat="1" applyFont="1" applyBorder="1"/>
    <xf numFmtId="166" fontId="3" fillId="0" borderId="0" xfId="2" applyNumberFormat="1" applyFont="1" applyFill="1" applyBorder="1"/>
    <xf numFmtId="166" fontId="3" fillId="0" borderId="1" xfId="2" applyNumberFormat="1" applyFont="1" applyFill="1" applyBorder="1"/>
    <xf numFmtId="171" fontId="3" fillId="0" borderId="0" xfId="0" applyNumberFormat="1" applyFont="1"/>
    <xf numFmtId="9" fontId="20" fillId="0" borderId="0" xfId="4" applyNumberFormat="1" applyFont="1"/>
    <xf numFmtId="167" fontId="3" fillId="0" borderId="11" xfId="0" applyNumberFormat="1" applyFont="1" applyBorder="1"/>
    <xf numFmtId="166" fontId="4" fillId="0" borderId="0" xfId="2" applyNumberFormat="1" applyFont="1" applyFill="1"/>
    <xf numFmtId="0" fontId="4" fillId="0" borderId="0" xfId="0" applyFont="1"/>
    <xf numFmtId="0" fontId="6" fillId="0" borderId="0" xfId="0" applyFont="1"/>
    <xf numFmtId="164" fontId="8" fillId="0" borderId="0" xfId="1" applyNumberFormat="1" applyFont="1"/>
    <xf numFmtId="165" fontId="5" fillId="5" borderId="2" xfId="1" applyNumberFormat="1" applyFont="1" applyFill="1" applyBorder="1"/>
    <xf numFmtId="165" fontId="5" fillId="5" borderId="3" xfId="1" applyNumberFormat="1" applyFont="1" applyFill="1" applyBorder="1"/>
    <xf numFmtId="0" fontId="1" fillId="0" borderId="0" xfId="0" applyFont="1"/>
  </cellXfs>
  <cellStyles count="8">
    <cellStyle name="Comma" xfId="1" builtinId="3"/>
    <cellStyle name="Hyperlink 2 2" xfId="7" xr:uid="{FBE6EBDD-230D-45F4-B18F-2BA64F5871CD}"/>
    <cellStyle name="Normal" xfId="0" builtinId="0"/>
    <cellStyle name="Normal 11 2" xfId="3" xr:uid="{5219DBE1-3FFA-498C-B434-28A22ACA83C2}"/>
    <cellStyle name="Normal 2 4 2" xfId="6" xr:uid="{242AE6D4-2352-4663-A4D9-06A9D3DEFD05}"/>
    <cellStyle name="Normal 3 2 3" xfId="4" xr:uid="{F3918C4D-2AD3-4AA2-A0BA-F36C2F4A353B}"/>
    <cellStyle name="Normal_Credit Suisse Software Short Interest Toolbox.1-12-10" xfId="5" xr:uid="{17C440A8-5B95-4A9F-92B0-B22C74C81B11}"/>
    <cellStyle name="Percent" xfId="2"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theme" Target="theme/theme1.xml"/><Relationship Id="rId10" Type="http://schemas.openxmlformats.org/officeDocument/2006/relationships/externalLink" Target="externalLinks/externalLink7.xml"/><Relationship Id="rId19"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10</xdr:col>
      <xdr:colOff>1210308</xdr:colOff>
      <xdr:row>3</xdr:row>
      <xdr:rowOff>21167</xdr:rowOff>
    </xdr:from>
    <xdr:ext cx="935456" cy="1031025"/>
    <xdr:pic>
      <xdr:nvPicPr>
        <xdr:cNvPr id="2" name="Wells Fargo" descr="Wells Fargo">
          <a:extLst>
            <a:ext uri="{FF2B5EF4-FFF2-40B4-BE49-F238E27FC236}">
              <a16:creationId xmlns:a16="http://schemas.microsoft.com/office/drawing/2014/main" id="{6B3D89B2-6F1D-4604-8F9F-69EDF2589185}"/>
            </a:ext>
          </a:extLst>
        </xdr:cNvPr>
        <xdr:cNvPicPr>
          <a:picLocks noChangeAspect="1"/>
        </xdr:cNvPicPr>
      </xdr:nvPicPr>
      <xdr:blipFill>
        <a:blip xmlns:r="http://schemas.openxmlformats.org/officeDocument/2006/relationships" r:embed="rId1"/>
        <a:stretch>
          <a:fillRect/>
        </a:stretch>
      </xdr:blipFill>
      <xdr:spPr>
        <a:xfrm>
          <a:off x="9963783" y="383117"/>
          <a:ext cx="935456" cy="1031025"/>
        </a:xfrm>
        <a:prstGeom prst="rect">
          <a:avLst/>
        </a:prstGeom>
      </xdr:spPr>
    </xdr:pic>
    <xdr:clientData/>
  </xdr:oneCellAnchor>
  <xdr:oneCellAnchor>
    <xdr:from>
      <xdr:col>2</xdr:col>
      <xdr:colOff>17319</xdr:colOff>
      <xdr:row>24</xdr:row>
      <xdr:rowOff>69273</xdr:rowOff>
    </xdr:from>
    <xdr:ext cx="10629134" cy="2720976"/>
    <xdr:pic>
      <xdr:nvPicPr>
        <xdr:cNvPr id="3" name="Picture 2">
          <a:extLst>
            <a:ext uri="{FF2B5EF4-FFF2-40B4-BE49-F238E27FC236}">
              <a16:creationId xmlns:a16="http://schemas.microsoft.com/office/drawing/2014/main" id="{A779547D-695B-4927-B82F-1979E741DE5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6394" y="4822248"/>
          <a:ext cx="10629134" cy="272097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28862</xdr:colOff>
      <xdr:row>44</xdr:row>
      <xdr:rowOff>150091</xdr:rowOff>
    </xdr:from>
    <xdr:ext cx="10664248" cy="232251"/>
    <xdr:pic>
      <xdr:nvPicPr>
        <xdr:cNvPr id="4" name="Picture 3">
          <a:extLst>
            <a:ext uri="{FF2B5EF4-FFF2-40B4-BE49-F238E27FC236}">
              <a16:creationId xmlns:a16="http://schemas.microsoft.com/office/drawing/2014/main" id="{2F55530C-7D18-4C64-9CA3-12053E2250A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7937" y="7893916"/>
          <a:ext cx="10664248" cy="23225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nt.wfb.bank.corp\whlsdfs\DOSHI\Stocks\NFLX\NFLX%203Q14\comp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nt.wfb.bank.corp\whlsdfs\Users\U300950\AppData\Local\Microsoft\Windows\Temporary%20Internet%20Files\Content.Outlook\UWF5CS7N\Match%20dilution%2011-15-15%20vF.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nt.wfb.bank.corp\whlsdfs\rcoolbrith\Desktop\financial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nt.wfb.bank.corp\whlsdfs\C\Heckler\Company%20Folders\POM\Models\Dummy%20Link%20Fi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nt.wfb.bank.corp\whlsdfs\Shared\Equity%20Research\Software%20-%20PW\Production\Models\Formatted%20for%20submission\ADSK\ADSK.off.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orp.bankofamerica.com\ds_dfs\Equity%20Research\Media-Telecom\Janedis_J\Publishing\YHOO-Yahoo\FCF%20Scenario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nt.wfb.bank.corp\whlsdfs\I\Old%20Files\Sebastian\Other\Dan\Models%20II\DUK%20Mode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Equity%20Research\Media-Telecom\Janedis_J\Publishing\Other%20Cos\YHOO-Yahoo\YHOO%20Model\Consumptio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VS1560MSHR01\CA560mIBShr01\TEMP\CPM99c.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nt.wfb.bank.corp\whlsdfs\Equity%20Research\Software%20-%20PW\Companies\Citrix%20Systems\Model\CTXS.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ent.wfb.bank.corp\whlsdfs\Shared\Equity%20Research\Internet-KG\KPI%20Tracking\GOOG%20-%20KPI%20Tracking.xlsx" TargetMode="External"/><Relationship Id="rId1" Type="http://schemas.openxmlformats.org/officeDocument/2006/relationships/externalLinkPath" Target="file:///\\ent.wfb.bank.corp\whlsdfs\Shared\Equity%20Research\Internet-KG\KPI%20Tracking\GOOG%20-%20KPI%20Trac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prices"/>
      <sheetName val="Data Import"/>
      <sheetName val="GRUB"/>
      <sheetName val="Coverage"/>
      <sheetName val="BABA"/>
      <sheetName val="TRIP"/>
      <sheetName val="COMPS"/>
      <sheetName val="Equity Focus"/>
      <sheetName val="Key Stats CAL"/>
      <sheetName val="Key Stats FISC"/>
      <sheetName val="CRT vs. consensus"/>
      <sheetName val="Earnings Calendar"/>
      <sheetName val="__FDS_AUDIT__"/>
      <sheetName val="__APW_ACTIVE_FIELD_RESTORE__"/>
      <sheetName val="EBAY"/>
      <sheetName val="Portrait"/>
      <sheetName val="Coverage Valuation"/>
      <sheetName val="Coverage Summary"/>
      <sheetName val="Landscape"/>
      <sheetName val="Other Cos"/>
      <sheetName val="sample presentation format  CAL"/>
      <sheetName val="sample presentation format FISC"/>
      <sheetName val="sample presentation format"/>
      <sheetName val="Sheet1"/>
      <sheetName val="EA"/>
      <sheetName val="ATVI"/>
      <sheetName val="TTWO"/>
      <sheetName val="Key Sta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DILUTION"/>
      <sheetName val="OUTSTANDING"/>
      <sheetName val="AVP DILUTION"/>
      <sheetName val="Sheet3"/>
      <sheetName val="Sources &amp; Uses"/>
      <sheetName val="AVP"/>
      <sheetName val="SUMMARY &gt;&gt;"/>
      <sheetName val="Match options"/>
      <sheetName val="Match RSU"/>
      <sheetName val="OkCupid"/>
      <sheetName val="Tinder"/>
      <sheetName val="TPR"/>
      <sheetName val="IAC options"/>
      <sheetName val="IAC RSU PSU"/>
      <sheetName val="MATCH &gt;&gt;"/>
      <sheetName val="RSU dilution (Match RSUs)"/>
      <sheetName val="Outstanding Q3"/>
      <sheetName val="Exercises Q3"/>
      <sheetName val="Cancellations Q3"/>
      <sheetName val="Q3 Match dil by grant price"/>
      <sheetName val="Unrecognized Comp"/>
      <sheetName val="Match sub equity at 9-30-15"/>
      <sheetName val="OKCUPID &gt;&gt;"/>
      <sheetName val="Dilutive impact pre settlement"/>
      <sheetName val="Dilutive impact post settlement"/>
      <sheetName val="calculation of value per share"/>
      <sheetName val="Calculation of exercise price"/>
      <sheetName val="OKC Equity as of 9-30-15"/>
      <sheetName val="TINDER &gt;&gt;"/>
      <sheetName val="Dilutive impact on IAC- pre ex."/>
      <sheetName val="Dilutive impact on IAC-post ex."/>
      <sheetName val="Calculation of strike"/>
      <sheetName val="Tinder Equity 9-30-15"/>
      <sheetName val="TPR &gt;&gt;"/>
      <sheetName val="Tutor Equity as of 9-30-15"/>
      <sheetName val="IAC &gt;&gt;"/>
      <sheetName val="Q3 outstanding"/>
      <sheetName val="Q3 exercises"/>
      <sheetName val="Q3 cancellations"/>
      <sheetName val="Q3 IAC dilution by grant price"/>
      <sheetName val="unrecognized comp (2)"/>
      <sheetName val="unvested sorted by grant date"/>
      <sheetName val="RSU dilution (IAC codes only)"/>
      <sheetName val="PSU dilution (IAC codes only)"/>
      <sheetName val="Q3 outstanding only"/>
      <sheetName val="MS database with end vest date"/>
      <sheetName val="DILUTION SUMMARY"/>
      <sheetName val="MATCH EPS&gt;&gt;"/>
      <sheetName val="EPS"/>
      <sheetName val="Assumptions"/>
      <sheetName val="Share Price Calc"/>
    </sheetNames>
    <sheetDataSet>
      <sheetData sheetId="0" refreshError="1"/>
      <sheetData sheetId="1" refreshError="1">
        <row r="2">
          <cell r="B2" t="str">
            <v>Match share price</v>
          </cell>
          <cell r="H2">
            <v>208</v>
          </cell>
          <cell r="J2" t="str">
            <v>Match share price</v>
          </cell>
          <cell r="O2">
            <v>13</v>
          </cell>
          <cell r="Q2" t="str">
            <v>IAC stock price (10/29/15)</v>
          </cell>
          <cell r="U2">
            <v>65</v>
          </cell>
        </row>
        <row r="3">
          <cell r="B3" t="str">
            <v>Basic common shares (pre-split)</v>
          </cell>
          <cell r="H3">
            <v>10.862994898963557</v>
          </cell>
          <cell r="J3" t="str">
            <v>Basic common shares (post-split)</v>
          </cell>
          <cell r="O3">
            <v>173.8079183834169</v>
          </cell>
        </row>
        <row r="4">
          <cell r="J4" t="str">
            <v>Split factor</v>
          </cell>
          <cell r="O4">
            <v>16</v>
          </cell>
        </row>
        <row r="6">
          <cell r="B6" t="str">
            <v>Match (pre-split)</v>
          </cell>
          <cell r="J6" t="str">
            <v>Match (post-split)</v>
          </cell>
          <cell r="Q6" t="str">
            <v>IAC</v>
          </cell>
          <cell r="W6" t="str">
            <v>Subsidiaries</v>
          </cell>
        </row>
        <row r="8">
          <cell r="B8" t="str">
            <v>Options</v>
          </cell>
          <cell r="J8" t="str">
            <v>Options</v>
          </cell>
          <cell r="Q8" t="str">
            <v>Options</v>
          </cell>
        </row>
        <row r="10">
          <cell r="D10" t="str">
            <v>Strike price</v>
          </cell>
          <cell r="F10" t="str">
            <v>Option count</v>
          </cell>
          <cell r="K10" t="str">
            <v>Strike price</v>
          </cell>
          <cell r="M10" t="str">
            <v>Option count</v>
          </cell>
        </row>
        <row r="11">
          <cell r="D11" t="str">
            <v>Original</v>
          </cell>
          <cell r="E11" t="str">
            <v>Adjusted</v>
          </cell>
          <cell r="F11" t="str">
            <v>Original</v>
          </cell>
          <cell r="G11" t="str">
            <v>Adjusted</v>
          </cell>
          <cell r="H11" t="str">
            <v>Sum product</v>
          </cell>
          <cell r="K11" t="str">
            <v>Original</v>
          </cell>
          <cell r="L11" t="str">
            <v>Adjusted</v>
          </cell>
          <cell r="M11" t="str">
            <v>Original</v>
          </cell>
          <cell r="N11" t="str">
            <v>Adjusted</v>
          </cell>
          <cell r="O11" t="str">
            <v>Sum product</v>
          </cell>
          <cell r="S11" t="str">
            <v>Strike price</v>
          </cell>
          <cell r="T11" t="str">
            <v>Option count</v>
          </cell>
          <cell r="U11" t="str">
            <v>Value of options</v>
          </cell>
          <cell r="W11" t="str">
            <v>Company</v>
          </cell>
          <cell r="X11" t="str">
            <v>Value of options</v>
          </cell>
          <cell r="Z11" t="str">
            <v>Checks</v>
          </cell>
        </row>
        <row r="12">
          <cell r="B12" t="str">
            <v>Option 1</v>
          </cell>
          <cell r="D12">
            <v>118.557</v>
          </cell>
          <cell r="E12">
            <v>66.548975582374396</v>
          </cell>
          <cell r="F12">
            <v>32000</v>
          </cell>
          <cell r="G12">
            <v>57008</v>
          </cell>
          <cell r="H12">
            <v>3793823.9999999995</v>
          </cell>
          <cell r="J12" t="str">
            <v>Option 1</v>
          </cell>
          <cell r="K12">
            <v>7.4098125000000001</v>
          </cell>
          <cell r="L12">
            <v>4.1593109738983998</v>
          </cell>
          <cell r="M12">
            <v>512000</v>
          </cell>
          <cell r="N12">
            <v>912128</v>
          </cell>
          <cell r="O12">
            <v>3793823.9999999995</v>
          </cell>
          <cell r="Q12" t="str">
            <v>Option 1</v>
          </cell>
          <cell r="S12">
            <v>20.05</v>
          </cell>
          <cell r="T12">
            <v>19635</v>
          </cell>
          <cell r="U12">
            <v>882593.25</v>
          </cell>
          <cell r="W12" t="str">
            <v>OkCupid</v>
          </cell>
          <cell r="X12">
            <v>19919984.8475</v>
          </cell>
          <cell r="Z12">
            <v>2862176</v>
          </cell>
          <cell r="AA12">
            <v>5201664</v>
          </cell>
          <cell r="AB12">
            <v>8063840</v>
          </cell>
          <cell r="AC12">
            <v>8063840</v>
          </cell>
          <cell r="AD12">
            <v>0</v>
          </cell>
        </row>
        <row r="13">
          <cell r="B13" t="str">
            <v>Option 2</v>
          </cell>
          <cell r="D13">
            <v>201.87</v>
          </cell>
          <cell r="E13">
            <v>113.31462250912152</v>
          </cell>
          <cell r="F13">
            <v>59000</v>
          </cell>
          <cell r="G13">
            <v>105108.5</v>
          </cell>
          <cell r="H13">
            <v>11910330</v>
          </cell>
          <cell r="J13" t="str">
            <v>Option 2</v>
          </cell>
          <cell r="K13">
            <v>12.616875</v>
          </cell>
          <cell r="L13">
            <v>7.082163906820095</v>
          </cell>
          <cell r="M13">
            <v>944000</v>
          </cell>
          <cell r="N13">
            <v>1681736</v>
          </cell>
          <cell r="O13">
            <v>11910330</v>
          </cell>
          <cell r="Q13" t="str">
            <v>Option 2</v>
          </cell>
          <cell r="S13">
            <v>16.28</v>
          </cell>
          <cell r="T13">
            <v>15000</v>
          </cell>
          <cell r="U13">
            <v>730800</v>
          </cell>
          <cell r="W13" t="str">
            <v>Tinder</v>
          </cell>
          <cell r="X13">
            <v>225303766.52726498</v>
          </cell>
          <cell r="Z13">
            <v>361669.99999999971</v>
          </cell>
          <cell r="AA13">
            <v>9590568</v>
          </cell>
          <cell r="AB13">
            <v>9952238</v>
          </cell>
          <cell r="AC13">
            <v>9952238</v>
          </cell>
          <cell r="AD13">
            <v>0</v>
          </cell>
        </row>
        <row r="14">
          <cell r="B14" t="str">
            <v>Option 3</v>
          </cell>
          <cell r="D14">
            <v>211.215</v>
          </cell>
          <cell r="E14">
            <v>118.56020207690149</v>
          </cell>
          <cell r="F14">
            <v>21840</v>
          </cell>
          <cell r="G14">
            <v>38907.96</v>
          </cell>
          <cell r="H14">
            <v>4612935.5999999996</v>
          </cell>
          <cell r="J14" t="str">
            <v>Option 3</v>
          </cell>
          <cell r="K14">
            <v>13.2009375</v>
          </cell>
          <cell r="L14">
            <v>7.4100126298063431</v>
          </cell>
          <cell r="M14">
            <v>349440</v>
          </cell>
          <cell r="N14">
            <v>622527.36</v>
          </cell>
          <cell r="O14">
            <v>4612935.5999999996</v>
          </cell>
          <cell r="Q14" t="str">
            <v>Option 3</v>
          </cell>
          <cell r="S14">
            <v>30.9</v>
          </cell>
          <cell r="T14">
            <v>35250</v>
          </cell>
          <cell r="U14">
            <v>1202025</v>
          </cell>
          <cell r="W14" t="str">
            <v>TPR/Tutor</v>
          </cell>
          <cell r="X14">
            <v>0</v>
          </cell>
          <cell r="Z14">
            <v>-70215.600000000079</v>
          </cell>
          <cell r="AA14">
            <v>3550135.6799999997</v>
          </cell>
          <cell r="AB14">
            <v>3479920.0799999996</v>
          </cell>
          <cell r="AC14">
            <v>3479920.0799999996</v>
          </cell>
          <cell r="AD14">
            <v>0</v>
          </cell>
        </row>
        <row r="15">
          <cell r="B15" t="str">
            <v>Option 4</v>
          </cell>
          <cell r="D15">
            <v>237.04599999999999</v>
          </cell>
          <cell r="E15">
            <v>133.05978108335671</v>
          </cell>
          <cell r="F15">
            <v>73095</v>
          </cell>
          <cell r="G15">
            <v>130218.74250000001</v>
          </cell>
          <cell r="H15">
            <v>17326877.370000001</v>
          </cell>
          <cell r="J15" t="str">
            <v>Option 4</v>
          </cell>
          <cell r="K15">
            <v>14.815375</v>
          </cell>
          <cell r="L15">
            <v>8.3162363177097944</v>
          </cell>
          <cell r="M15">
            <v>1169520</v>
          </cell>
          <cell r="N15">
            <v>2083499.8800000001</v>
          </cell>
          <cell r="O15">
            <v>17326877.370000001</v>
          </cell>
          <cell r="Q15" t="str">
            <v>Option 4</v>
          </cell>
          <cell r="S15">
            <v>35.619999999999997</v>
          </cell>
          <cell r="T15">
            <v>50000</v>
          </cell>
          <cell r="U15">
            <v>1469000.0000000002</v>
          </cell>
          <cell r="W15" t="str">
            <v>Total</v>
          </cell>
          <cell r="X15">
            <v>245223751.37476498</v>
          </cell>
          <cell r="Z15">
            <v>-2123117.3699999996</v>
          </cell>
          <cell r="AA15">
            <v>11881738.439999999</v>
          </cell>
          <cell r="AB15">
            <v>9758621.0700000003</v>
          </cell>
          <cell r="AC15">
            <v>9758621.0700000022</v>
          </cell>
          <cell r="AD15">
            <v>0</v>
          </cell>
        </row>
        <row r="16">
          <cell r="B16" t="str">
            <v>Option 5</v>
          </cell>
          <cell r="D16">
            <v>238.28399999999999</v>
          </cell>
          <cell r="E16">
            <v>133.7547010945832</v>
          </cell>
          <cell r="F16">
            <v>17820</v>
          </cell>
          <cell r="G16">
            <v>31746.33</v>
          </cell>
          <cell r="H16">
            <v>4246220.88</v>
          </cell>
          <cell r="J16" t="str">
            <v>Option 5</v>
          </cell>
          <cell r="K16">
            <v>14.892749999999999</v>
          </cell>
          <cell r="L16">
            <v>8.3596688184114498</v>
          </cell>
          <cell r="M16">
            <v>285120</v>
          </cell>
          <cell r="N16">
            <v>507941.28</v>
          </cell>
          <cell r="O16">
            <v>4246220.88</v>
          </cell>
          <cell r="Q16" t="str">
            <v>Option 5</v>
          </cell>
          <cell r="S16">
            <v>45.78</v>
          </cell>
          <cell r="T16">
            <v>84431</v>
          </cell>
          <cell r="U16">
            <v>1622763.8199999998</v>
          </cell>
          <cell r="Z16">
            <v>-539660.87999999989</v>
          </cell>
          <cell r="AA16">
            <v>2896676.6399999997</v>
          </cell>
          <cell r="AB16">
            <v>2357015.7599999998</v>
          </cell>
          <cell r="AC16">
            <v>2357015.7600000007</v>
          </cell>
          <cell r="AD16">
            <v>0</v>
          </cell>
        </row>
        <row r="17">
          <cell r="B17" t="str">
            <v>Option 6</v>
          </cell>
          <cell r="D17">
            <v>319.76</v>
          </cell>
          <cell r="E17">
            <v>179.48919449901766</v>
          </cell>
          <cell r="F17">
            <v>130700</v>
          </cell>
          <cell r="G17">
            <v>232842.05000000002</v>
          </cell>
          <cell r="H17">
            <v>41792632</v>
          </cell>
          <cell r="J17" t="str">
            <v>Option 6</v>
          </cell>
          <cell r="K17">
            <v>19.984999999999999</v>
          </cell>
          <cell r="L17">
            <v>11.218074656188604</v>
          </cell>
          <cell r="M17">
            <v>2091200</v>
          </cell>
          <cell r="N17">
            <v>3725472.8000000003</v>
          </cell>
          <cell r="O17">
            <v>41792632</v>
          </cell>
          <cell r="Q17" t="str">
            <v>Option 6</v>
          </cell>
          <cell r="S17">
            <v>60</v>
          </cell>
          <cell r="T17">
            <v>50000</v>
          </cell>
          <cell r="U17">
            <v>250000</v>
          </cell>
          <cell r="Z17">
            <v>-14607031.999999998</v>
          </cell>
          <cell r="AA17">
            <v>21245546.399999999</v>
          </cell>
          <cell r="AB17">
            <v>6638514.4000000004</v>
          </cell>
          <cell r="AC17">
            <v>6638514.400000006</v>
          </cell>
          <cell r="AD17">
            <v>0</v>
          </cell>
        </row>
        <row r="18">
          <cell r="B18" t="str">
            <v>Option 7</v>
          </cell>
          <cell r="D18">
            <v>319.76</v>
          </cell>
          <cell r="E18">
            <v>179.48919449901766</v>
          </cell>
          <cell r="F18">
            <v>144534</v>
          </cell>
          <cell r="G18">
            <v>257487.32100000003</v>
          </cell>
          <cell r="H18">
            <v>46216191.839999996</v>
          </cell>
          <cell r="J18" t="str">
            <v>Option 7</v>
          </cell>
          <cell r="K18">
            <v>19.984999999999999</v>
          </cell>
          <cell r="L18">
            <v>11.218074656188604</v>
          </cell>
          <cell r="M18">
            <v>2312544</v>
          </cell>
          <cell r="N18">
            <v>4119797.1360000004</v>
          </cell>
          <cell r="O18">
            <v>46216191.839999996</v>
          </cell>
          <cell r="Q18" t="str">
            <v>Option 7</v>
          </cell>
          <cell r="S18">
            <v>49.11</v>
          </cell>
          <cell r="T18">
            <v>6250</v>
          </cell>
          <cell r="U18">
            <v>99312.5</v>
          </cell>
          <cell r="Z18">
            <v>-16153119.839999998</v>
          </cell>
          <cell r="AA18">
            <v>23494290.767999999</v>
          </cell>
          <cell r="AB18">
            <v>7341170.9280000012</v>
          </cell>
          <cell r="AC18">
            <v>7341170.9280000068</v>
          </cell>
          <cell r="AD18">
            <v>0</v>
          </cell>
        </row>
        <row r="19">
          <cell r="B19" t="str">
            <v>Option 8</v>
          </cell>
          <cell r="D19">
            <v>319.76</v>
          </cell>
          <cell r="E19">
            <v>179.48919449901766</v>
          </cell>
          <cell r="F19">
            <v>1800</v>
          </cell>
          <cell r="G19">
            <v>3206.7000000000003</v>
          </cell>
          <cell r="H19">
            <v>575568</v>
          </cell>
          <cell r="J19" t="str">
            <v>Option 8</v>
          </cell>
          <cell r="K19">
            <v>19.984999999999999</v>
          </cell>
          <cell r="L19">
            <v>11.218074656188604</v>
          </cell>
          <cell r="M19">
            <v>28800</v>
          </cell>
          <cell r="N19">
            <v>51307.200000000004</v>
          </cell>
          <cell r="O19">
            <v>575568</v>
          </cell>
          <cell r="Q19" t="str">
            <v>Option 8</v>
          </cell>
          <cell r="S19">
            <v>44.07</v>
          </cell>
          <cell r="T19">
            <v>1875</v>
          </cell>
          <cell r="U19">
            <v>39243.75</v>
          </cell>
          <cell r="Z19">
            <v>-201167.99999999997</v>
          </cell>
          <cell r="AA19">
            <v>292593.59999999998</v>
          </cell>
          <cell r="AB19">
            <v>91425.600000000006</v>
          </cell>
          <cell r="AC19">
            <v>91425.600000000093</v>
          </cell>
          <cell r="AD19">
            <v>0</v>
          </cell>
        </row>
        <row r="20">
          <cell r="B20" t="str">
            <v>Option 9</v>
          </cell>
          <cell r="D20">
            <v>319.76</v>
          </cell>
          <cell r="E20">
            <v>179.48919449901766</v>
          </cell>
          <cell r="F20">
            <v>11300</v>
          </cell>
          <cell r="G20">
            <v>20130.95</v>
          </cell>
          <cell r="H20">
            <v>3613287.9999999995</v>
          </cell>
          <cell r="J20" t="str">
            <v>Option 9</v>
          </cell>
          <cell r="K20">
            <v>19.984999999999999</v>
          </cell>
          <cell r="L20">
            <v>11.218074656188604</v>
          </cell>
          <cell r="M20">
            <v>180800</v>
          </cell>
          <cell r="N20">
            <v>322095.2</v>
          </cell>
          <cell r="O20">
            <v>3613287.9999999995</v>
          </cell>
          <cell r="Q20" t="str">
            <v>Option 9</v>
          </cell>
          <cell r="S20">
            <v>49.18</v>
          </cell>
          <cell r="T20">
            <v>65000</v>
          </cell>
          <cell r="U20">
            <v>1028300</v>
          </cell>
          <cell r="Z20">
            <v>-1262888</v>
          </cell>
          <cell r="AA20">
            <v>1836837.5999999999</v>
          </cell>
          <cell r="AB20">
            <v>573949.59999999986</v>
          </cell>
          <cell r="AC20">
            <v>573949.60000000056</v>
          </cell>
          <cell r="AD20">
            <v>0</v>
          </cell>
        </row>
        <row r="21">
          <cell r="B21" t="str">
            <v>Option 10</v>
          </cell>
          <cell r="D21">
            <v>393.9</v>
          </cell>
          <cell r="E21">
            <v>221.10580971091775</v>
          </cell>
          <cell r="F21">
            <v>100</v>
          </cell>
          <cell r="G21">
            <v>178.15</v>
          </cell>
          <cell r="H21">
            <v>39390</v>
          </cell>
          <cell r="J21" t="str">
            <v>Option 10</v>
          </cell>
          <cell r="K21">
            <v>24.618749999999999</v>
          </cell>
          <cell r="L21">
            <v>13.81911310693236</v>
          </cell>
          <cell r="M21">
            <v>1600</v>
          </cell>
          <cell r="N21">
            <v>2850.4</v>
          </cell>
          <cell r="O21">
            <v>39390</v>
          </cell>
          <cell r="Q21" t="str">
            <v>Option 10</v>
          </cell>
          <cell r="S21">
            <v>45.98</v>
          </cell>
          <cell r="T21">
            <v>103375</v>
          </cell>
          <cell r="U21">
            <v>1966192.5000000002</v>
          </cell>
          <cell r="Z21">
            <v>-18589.999999999996</v>
          </cell>
          <cell r="AA21">
            <v>16255.199999999999</v>
          </cell>
          <cell r="AB21">
            <v>-2334.7999999999975</v>
          </cell>
          <cell r="AC21">
            <v>-2334.7999999999979</v>
          </cell>
          <cell r="AD21">
            <v>0</v>
          </cell>
        </row>
        <row r="22">
          <cell r="B22" t="str">
            <v>Option 11</v>
          </cell>
          <cell r="D22">
            <v>403.78</v>
          </cell>
          <cell r="E22">
            <v>226.6516980072972</v>
          </cell>
          <cell r="F22">
            <v>358545</v>
          </cell>
          <cell r="G22">
            <v>638747.91749999998</v>
          </cell>
          <cell r="H22">
            <v>144773300.09999999</v>
          </cell>
          <cell r="J22" t="str">
            <v>Option 11</v>
          </cell>
          <cell r="K22">
            <v>25.236249999999998</v>
          </cell>
          <cell r="L22">
            <v>14.165731125456075</v>
          </cell>
          <cell r="M22">
            <v>5736720</v>
          </cell>
          <cell r="N22">
            <v>10219966.68</v>
          </cell>
          <cell r="O22">
            <v>144773300.09999999</v>
          </cell>
          <cell r="Q22" t="str">
            <v>Option 11</v>
          </cell>
          <cell r="S22">
            <v>47.57</v>
          </cell>
          <cell r="T22">
            <v>3480</v>
          </cell>
          <cell r="U22">
            <v>60656.4</v>
          </cell>
          <cell r="Z22">
            <v>-70195940.099999994</v>
          </cell>
          <cell r="AA22">
            <v>58282206.839999996</v>
          </cell>
          <cell r="AB22">
            <v>-11913733.259999998</v>
          </cell>
          <cell r="AC22">
            <v>-11913733.259999985</v>
          </cell>
          <cell r="AD22">
            <v>0</v>
          </cell>
        </row>
        <row r="23">
          <cell r="B23" t="str">
            <v>Option 12</v>
          </cell>
          <cell r="D23">
            <v>446.43</v>
          </cell>
          <cell r="E23">
            <v>250.59219758630366</v>
          </cell>
          <cell r="F23">
            <v>173450</v>
          </cell>
          <cell r="G23">
            <v>309001.17499999999</v>
          </cell>
          <cell r="H23">
            <v>77433283.499999985</v>
          </cell>
          <cell r="J23" t="str">
            <v>Option 12</v>
          </cell>
          <cell r="K23">
            <v>27.901875</v>
          </cell>
          <cell r="L23">
            <v>15.662012349143978</v>
          </cell>
          <cell r="M23">
            <v>2775200</v>
          </cell>
          <cell r="N23">
            <v>4944018.8</v>
          </cell>
          <cell r="O23">
            <v>77433283.499999985</v>
          </cell>
          <cell r="Q23" t="str">
            <v>Option 12</v>
          </cell>
          <cell r="S23">
            <v>49.71</v>
          </cell>
          <cell r="T23">
            <v>7500</v>
          </cell>
          <cell r="U23">
            <v>114675</v>
          </cell>
          <cell r="Z23">
            <v>-41355683.5</v>
          </cell>
          <cell r="AA23">
            <v>28194644.399999999</v>
          </cell>
          <cell r="AB23">
            <v>-13161039.100000001</v>
          </cell>
          <cell r="AC23">
            <v>-13161039.099999992</v>
          </cell>
          <cell r="AD23">
            <v>0</v>
          </cell>
        </row>
        <row r="24">
          <cell r="Q24" t="str">
            <v>Option 13</v>
          </cell>
          <cell r="S24">
            <v>54.67</v>
          </cell>
          <cell r="T24">
            <v>10000</v>
          </cell>
          <cell r="U24">
            <v>103299.99999999999</v>
          </cell>
          <cell r="Z24">
            <v>0</v>
          </cell>
          <cell r="AA24">
            <v>0</v>
          </cell>
          <cell r="AB24">
            <v>0</v>
          </cell>
          <cell r="AC24">
            <v>0</v>
          </cell>
          <cell r="AD24">
            <v>0</v>
          </cell>
        </row>
        <row r="25">
          <cell r="Q25" t="str">
            <v>Option 14</v>
          </cell>
          <cell r="S25">
            <v>55.68</v>
          </cell>
          <cell r="T25">
            <v>10000</v>
          </cell>
          <cell r="U25">
            <v>93200</v>
          </cell>
          <cell r="Z25">
            <v>0</v>
          </cell>
          <cell r="AA25">
            <v>0</v>
          </cell>
          <cell r="AB25">
            <v>0</v>
          </cell>
          <cell r="AC25">
            <v>0</v>
          </cell>
          <cell r="AD25">
            <v>0</v>
          </cell>
        </row>
        <row r="26">
          <cell r="Q26" t="str">
            <v>Option 15</v>
          </cell>
          <cell r="S26">
            <v>66.19</v>
          </cell>
          <cell r="T26">
            <v>4500</v>
          </cell>
          <cell r="U26">
            <v>-5354.99999999999</v>
          </cell>
        </row>
        <row r="27">
          <cell r="B27" t="str">
            <v>Total options</v>
          </cell>
          <cell r="F27">
            <v>1024184</v>
          </cell>
          <cell r="G27">
            <v>1824583.7959999999</v>
          </cell>
          <cell r="H27">
            <v>356333841.28999996</v>
          </cell>
          <cell r="J27" t="str">
            <v>Total options</v>
          </cell>
          <cell r="N27">
            <v>29193340.735999998</v>
          </cell>
          <cell r="Q27" t="str">
            <v>Total options</v>
          </cell>
          <cell r="T27">
            <v>466296</v>
          </cell>
          <cell r="U27">
            <v>9656707.2200000007</v>
          </cell>
        </row>
        <row r="28">
          <cell r="T28">
            <v>466296</v>
          </cell>
        </row>
        <row r="29">
          <cell r="T29" t="b">
            <v>1</v>
          </cell>
        </row>
        <row r="30">
          <cell r="B30" t="str">
            <v>RSUs/PSUs</v>
          </cell>
          <cell r="J30" t="str">
            <v>RSUs/PSUs</v>
          </cell>
          <cell r="Q30" t="str">
            <v>RSUs/PSUs</v>
          </cell>
        </row>
        <row r="32">
          <cell r="B32" t="str">
            <v>RSUs</v>
          </cell>
          <cell r="E32">
            <v>0</v>
          </cell>
          <cell r="F32">
            <v>3583.98</v>
          </cell>
          <cell r="G32">
            <v>6384.8603700000003</v>
          </cell>
          <cell r="J32" t="str">
            <v>RSUs</v>
          </cell>
          <cell r="L32">
            <v>0</v>
          </cell>
          <cell r="N32">
            <v>102157.76592000001</v>
          </cell>
          <cell r="Q32" t="str">
            <v>RSUs</v>
          </cell>
          <cell r="S32">
            <v>0</v>
          </cell>
          <cell r="T32">
            <v>244861.35294117636</v>
          </cell>
          <cell r="U32">
            <v>15915987.941176463</v>
          </cell>
        </row>
        <row r="33">
          <cell r="Q33" t="str">
            <v>PSUs</v>
          </cell>
          <cell r="S33">
            <v>0</v>
          </cell>
          <cell r="T33">
            <v>167049.41176470587</v>
          </cell>
          <cell r="U33">
            <v>10858211.764705881</v>
          </cell>
        </row>
        <row r="34">
          <cell r="B34" t="str">
            <v>Total RSUs/PSUs</v>
          </cell>
          <cell r="G34">
            <v>6384.8603700000003</v>
          </cell>
          <cell r="J34" t="str">
            <v>Total RSUs/PSUs</v>
          </cell>
          <cell r="N34">
            <v>102157.76592000001</v>
          </cell>
          <cell r="Q34" t="str">
            <v>Total RSUs/PSUs</v>
          </cell>
          <cell r="T34">
            <v>411910.76470588223</v>
          </cell>
          <cell r="U34">
            <v>26774199.705882344</v>
          </cell>
        </row>
        <row r="37">
          <cell r="B37" t="str">
            <v>Capitalization</v>
          </cell>
        </row>
        <row r="39">
          <cell r="B39" t="str">
            <v>TLB amount</v>
          </cell>
          <cell r="G39">
            <v>800</v>
          </cell>
        </row>
        <row r="40">
          <cell r="B40" t="str">
            <v>OID</v>
          </cell>
          <cell r="G40">
            <v>0.98499999999999999</v>
          </cell>
        </row>
        <row r="41">
          <cell r="B41" t="str">
            <v>Debt fees ($mm)</v>
          </cell>
          <cell r="G41">
            <v>1.125E-2</v>
          </cell>
        </row>
        <row r="43">
          <cell r="B43" t="str">
            <v>Exchange offer</v>
          </cell>
          <cell r="G43">
            <v>443.5</v>
          </cell>
        </row>
        <row r="45">
          <cell r="B45" t="str">
            <v>Minimum IPO size</v>
          </cell>
          <cell r="G45">
            <v>400</v>
          </cell>
        </row>
        <row r="46">
          <cell r="B46" t="str">
            <v>Bottom range price</v>
          </cell>
          <cell r="G46">
            <v>12</v>
          </cell>
        </row>
        <row r="47">
          <cell r="B47" t="str">
            <v>Shares issued</v>
          </cell>
          <cell r="G47">
            <v>33.333333333333336</v>
          </cell>
        </row>
        <row r="49">
          <cell r="B49" t="str">
            <v>Share price</v>
          </cell>
          <cell r="G49">
            <v>13</v>
          </cell>
        </row>
        <row r="50">
          <cell r="B50" t="str">
            <v>Gross IPO proceeds</v>
          </cell>
          <cell r="G50">
            <v>433.33333333333337</v>
          </cell>
        </row>
        <row r="52">
          <cell r="B52" t="str">
            <v>Greenshoe %</v>
          </cell>
          <cell r="G52">
            <v>0.15</v>
          </cell>
        </row>
        <row r="53">
          <cell r="B53" t="str">
            <v>Greenshoe exercised</v>
          </cell>
          <cell r="G53">
            <v>0</v>
          </cell>
        </row>
        <row r="55">
          <cell r="B55" t="str">
            <v>Gross spread</v>
          </cell>
          <cell r="G55">
            <v>5.5E-2</v>
          </cell>
        </row>
        <row r="56">
          <cell r="B56" t="str">
            <v>IPO fees ($mm)</v>
          </cell>
          <cell r="G56">
            <v>0</v>
          </cell>
        </row>
        <row r="58">
          <cell r="B58" t="str">
            <v>Cash on balance sheet</v>
          </cell>
          <cell r="G58">
            <v>50</v>
          </cell>
        </row>
        <row r="60">
          <cell r="B60" t="str">
            <v>For Intercompany note calculations</v>
          </cell>
        </row>
        <row r="61">
          <cell r="B61" t="str">
            <v>Greenshoe potential shares</v>
          </cell>
          <cell r="G61">
            <v>5</v>
          </cell>
        </row>
        <row r="62">
          <cell r="B62" t="str">
            <v>Gross proceeds on greenshoe</v>
          </cell>
          <cell r="G62">
            <v>65</v>
          </cell>
        </row>
        <row r="63">
          <cell r="B63" t="str">
            <v>Net proceeds on greenshoe (additional intercompany note)</v>
          </cell>
          <cell r="G63">
            <v>61.424999999999997</v>
          </cell>
        </row>
        <row r="65">
          <cell r="B65" t="str">
            <v>For greenshoe exercised calculations (actual cash and shares)</v>
          </cell>
        </row>
        <row r="66">
          <cell r="B66" t="str">
            <v>Greenshoe shares issued</v>
          </cell>
          <cell r="G66">
            <v>0</v>
          </cell>
        </row>
        <row r="67">
          <cell r="B67" t="str">
            <v>Gross proceeds on greenshoe</v>
          </cell>
          <cell r="G67">
            <v>0</v>
          </cell>
        </row>
        <row r="68">
          <cell r="B68" t="str">
            <v>Net proceeds on greenshoe</v>
          </cell>
          <cell r="G68">
            <v>0</v>
          </cell>
        </row>
        <row r="70">
          <cell r="B70" t="str">
            <v>Total shares issued</v>
          </cell>
          <cell r="G70">
            <v>33.333333333333336</v>
          </cell>
        </row>
        <row r="71">
          <cell r="B71" t="str">
            <v>Gross proceeds</v>
          </cell>
          <cell r="G71">
            <v>433.33333333333337</v>
          </cell>
        </row>
        <row r="73">
          <cell r="B73" t="str">
            <v>Revolver issued</v>
          </cell>
          <cell r="G73">
            <v>61.424999999999997</v>
          </cell>
        </row>
        <row r="75">
          <cell r="B75" t="str">
            <v>IAC dividend adjustment</v>
          </cell>
        </row>
        <row r="77">
          <cell r="B77" t="str">
            <v>TLB proceeds (ex OID)</v>
          </cell>
          <cell r="G77">
            <v>788</v>
          </cell>
        </row>
        <row r="78">
          <cell r="B78" t="str">
            <v>Intercompany note</v>
          </cell>
          <cell r="G78">
            <v>-170.2</v>
          </cell>
        </row>
        <row r="79">
          <cell r="B79" t="str">
            <v>Debt related fees</v>
          </cell>
          <cell r="G79">
            <v>-24.9</v>
          </cell>
        </row>
        <row r="80">
          <cell r="B80" t="str">
            <v>Intercompany LT debt</v>
          </cell>
          <cell r="G80">
            <v>-20</v>
          </cell>
        </row>
        <row r="81">
          <cell r="B81" t="str">
            <v>TLB net proceeds</v>
          </cell>
          <cell r="G81">
            <v>-575.5</v>
          </cell>
        </row>
        <row r="82">
          <cell r="B82" t="str">
            <v>Uses of cash</v>
          </cell>
          <cell r="G82">
            <v>-2.6000000000000227</v>
          </cell>
        </row>
        <row r="84">
          <cell r="B84" t="str">
            <v>TLB net proceeds</v>
          </cell>
          <cell r="G84">
            <v>575.5</v>
          </cell>
        </row>
        <row r="85">
          <cell r="B85" t="str">
            <v>Exchange offer proceeds</v>
          </cell>
          <cell r="G85">
            <v>443.5</v>
          </cell>
        </row>
        <row r="86">
          <cell r="B86" t="str">
            <v>IPO net proceeds</v>
          </cell>
          <cell r="G86">
            <v>409.5</v>
          </cell>
        </row>
        <row r="87">
          <cell r="B87" t="str">
            <v>Total estimated dividend</v>
          </cell>
          <cell r="G87">
            <v>1428.5</v>
          </cell>
        </row>
        <row r="89">
          <cell r="B89" t="str">
            <v>Basic common shares</v>
          </cell>
          <cell r="G89">
            <v>10.515796009999999</v>
          </cell>
        </row>
        <row r="90">
          <cell r="B90" t="str">
            <v>Additional shares from PoF</v>
          </cell>
        </row>
        <row r="91">
          <cell r="B91" t="str">
            <v>Total shares owned by IAC</v>
          </cell>
          <cell r="G91">
            <v>10.515796009999999</v>
          </cell>
        </row>
        <row r="93">
          <cell r="B93" t="str">
            <v>Strike price adjustment</v>
          </cell>
          <cell r="G93">
            <v>135.84325890703542</v>
          </cell>
        </row>
        <row r="94">
          <cell r="B94" t="str">
            <v>Strike price adjustment</v>
          </cell>
          <cell r="G94">
            <v>162.55199999999999</v>
          </cell>
        </row>
        <row r="97">
          <cell r="B97" t="str">
            <v>GB options adjustment</v>
          </cell>
        </row>
        <row r="98">
          <cell r="B98" t="str">
            <v>Target share price</v>
          </cell>
          <cell r="G98">
            <v>13</v>
          </cell>
        </row>
        <row r="99">
          <cell r="B99" t="str">
            <v>Split factor</v>
          </cell>
          <cell r="G99">
            <v>16</v>
          </cell>
        </row>
        <row r="100">
          <cell r="B100" t="str">
            <v>Target share price  (based on OLD sahre price)</v>
          </cell>
          <cell r="G100">
            <v>208</v>
          </cell>
        </row>
        <row r="102">
          <cell r="B102" t="str">
            <v>Dividend adjustment</v>
          </cell>
          <cell r="G102">
            <v>370.55200000000002</v>
          </cell>
        </row>
        <row r="104">
          <cell r="B104" t="str">
            <v>Ratio before and after</v>
          </cell>
        </row>
        <row r="105">
          <cell r="B105" t="str">
            <v>Value Pre Dividend (A):</v>
          </cell>
          <cell r="G105">
            <v>370.55200000000002</v>
          </cell>
        </row>
        <row r="106">
          <cell r="B106" t="str">
            <v>Value Post-Dividend (B):</v>
          </cell>
          <cell r="G106">
            <v>208</v>
          </cell>
        </row>
        <row r="107">
          <cell r="B107" t="str">
            <v>Adjustment Ratio (A) / (B):</v>
          </cell>
          <cell r="G107">
            <v>1.7815000000000001</v>
          </cell>
        </row>
        <row r="110">
          <cell r="B110" t="str">
            <v>Cash and Debt @ IPO</v>
          </cell>
        </row>
        <row r="112">
          <cell r="B112" t="str">
            <v>TLB amount</v>
          </cell>
          <cell r="G112">
            <v>800</v>
          </cell>
        </row>
        <row r="113">
          <cell r="B113" t="str">
            <v>Exchange offer</v>
          </cell>
          <cell r="G113">
            <v>443.5</v>
          </cell>
        </row>
        <row r="114">
          <cell r="B114" t="str">
            <v>Revolver</v>
          </cell>
          <cell r="G114">
            <v>61.424999999999997</v>
          </cell>
        </row>
        <row r="115">
          <cell r="B115" t="str">
            <v>Total debt @ IPO</v>
          </cell>
          <cell r="G115">
            <v>1304.925</v>
          </cell>
        </row>
        <row r="117">
          <cell r="B117" t="str">
            <v>Cash on balance sheet</v>
          </cell>
          <cell r="G117">
            <v>50</v>
          </cell>
        </row>
        <row r="118">
          <cell r="B118" t="str">
            <v>Total cash</v>
          </cell>
          <cell r="G118">
            <v>50</v>
          </cell>
        </row>
        <row r="121">
          <cell r="B121" t="str">
            <v>Total IPO fees</v>
          </cell>
          <cell r="G121">
            <v>23.833333333333371</v>
          </cell>
        </row>
        <row r="122">
          <cell r="B122" t="str">
            <v>Total fees</v>
          </cell>
          <cell r="G122">
            <v>23.833333333333371</v>
          </cell>
        </row>
        <row r="125">
          <cell r="B125" t="str">
            <v>Management Dilution</v>
          </cell>
        </row>
        <row r="127">
          <cell r="B127" t="str">
            <v>Management dilution</v>
          </cell>
          <cell r="H127" t="str">
            <v>As % of total</v>
          </cell>
        </row>
        <row r="128">
          <cell r="B128" t="str">
            <v>Match options</v>
          </cell>
          <cell r="H128">
            <v>1.4364652882326575E-2</v>
          </cell>
        </row>
        <row r="129">
          <cell r="B129" t="str">
            <v>IAC options</v>
          </cell>
          <cell r="H129">
            <v>1.0553998360912033E-2</v>
          </cell>
        </row>
        <row r="130">
          <cell r="B130" t="str">
            <v>OKCupid options</v>
          </cell>
          <cell r="H130">
            <v>5.7708002674110121E-3</v>
          </cell>
        </row>
        <row r="131">
          <cell r="B131" t="str">
            <v>Tinder options</v>
          </cell>
          <cell r="H131">
            <v>6.527028238615476E-2</v>
          </cell>
        </row>
        <row r="132">
          <cell r="B132" t="str">
            <v>Total management dilution</v>
          </cell>
          <cell r="H132">
            <v>9.5959733896804386E-2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ment Highlights"/>
      <sheetName val="GOOG Preso"/>
      <sheetName val="FB Preso"/>
      <sheetName val="LNKD Preso"/>
      <sheetName val="AMZN Preso"/>
      <sheetName val="NFLX Preso"/>
      <sheetName val="Z Preso"/>
      <sheetName val="YELP Preso"/>
      <sheetName val="P Preso"/>
      <sheetName val="AOL Preso"/>
      <sheetName val="YHOO Preso"/>
    </sheetNames>
    <sheetDataSet>
      <sheetData sheetId="0">
        <row r="1">
          <cell r="A1">
            <v>0</v>
          </cell>
          <cell r="B1">
            <v>0</v>
          </cell>
          <cell r="C1" t="str">
            <v>Name</v>
          </cell>
          <cell r="D1" t="str">
            <v>Ticker</v>
          </cell>
          <cell r="E1" t="str">
            <v>Sector</v>
          </cell>
          <cell r="F1" t="str">
            <v>Rating</v>
          </cell>
          <cell r="G1" t="str">
            <v>Price Target</v>
          </cell>
          <cell r="H1">
            <v>0</v>
          </cell>
          <cell r="I1">
            <v>0</v>
          </cell>
          <cell r="J1">
            <v>0</v>
          </cell>
          <cell r="K1">
            <v>0</v>
          </cell>
          <cell r="L1">
            <v>0</v>
          </cell>
          <cell r="M1">
            <v>0</v>
          </cell>
          <cell r="N1">
            <v>0</v>
          </cell>
          <cell r="O1">
            <v>0</v>
          </cell>
          <cell r="P1">
            <v>0</v>
          </cell>
          <cell r="Q1">
            <v>0</v>
          </cell>
          <cell r="R1">
            <v>0</v>
          </cell>
          <cell r="S1">
            <v>0</v>
          </cell>
          <cell r="T1">
            <v>0</v>
          </cell>
          <cell r="U1">
            <v>0</v>
          </cell>
          <cell r="V1">
            <v>0</v>
          </cell>
          <cell r="W1">
            <v>0</v>
          </cell>
          <cell r="X1">
            <v>0</v>
          </cell>
          <cell r="Y1">
            <v>0</v>
          </cell>
          <cell r="Z1">
            <v>0</v>
          </cell>
          <cell r="AA1">
            <v>0</v>
          </cell>
          <cell r="AB1">
            <v>0</v>
          </cell>
          <cell r="AC1">
            <v>0</v>
          </cell>
          <cell r="AD1">
            <v>0</v>
          </cell>
          <cell r="AE1">
            <v>0</v>
          </cell>
          <cell r="AF1">
            <v>0</v>
          </cell>
          <cell r="AG1">
            <v>0</v>
          </cell>
          <cell r="AH1">
            <v>0</v>
          </cell>
          <cell r="AI1">
            <v>0</v>
          </cell>
          <cell r="AJ1">
            <v>0</v>
          </cell>
          <cell r="AK1">
            <v>0</v>
          </cell>
          <cell r="AL1" t="str">
            <v>c</v>
          </cell>
          <cell r="AM1">
            <v>0</v>
          </cell>
          <cell r="AN1">
            <v>0</v>
          </cell>
          <cell r="AO1" t="str">
            <v>2010 Revenue</v>
          </cell>
          <cell r="AP1" t="str">
            <v>2011 Revenue</v>
          </cell>
          <cell r="AQ1" t="str">
            <v>2012 Revenue</v>
          </cell>
          <cell r="AR1" t="str">
            <v>2013 Revenue</v>
          </cell>
          <cell r="AS1" t="str">
            <v>2014 Revenue</v>
          </cell>
          <cell r="AT1" t="str">
            <v>2015 Revenue</v>
          </cell>
          <cell r="AU1" t="str">
            <v>2016 Revenue</v>
          </cell>
          <cell r="AV1">
            <v>0</v>
          </cell>
          <cell r="AW1" t="str">
            <v>2010 EBITDA</v>
          </cell>
          <cell r="AX1" t="str">
            <v>2011 EBITDA</v>
          </cell>
          <cell r="AY1" t="str">
            <v>2012 EBITDA</v>
          </cell>
          <cell r="AZ1" t="str">
            <v>2013 EBITDA</v>
          </cell>
          <cell r="BA1" t="str">
            <v>2014 EBITDA</v>
          </cell>
          <cell r="BB1" t="str">
            <v>2015 EBITDA</v>
          </cell>
          <cell r="BC1" t="str">
            <v>2016 EBITDA</v>
          </cell>
          <cell r="BD1">
            <v>0</v>
          </cell>
          <cell r="BE1" t="str">
            <v>2010 GAAP EPS</v>
          </cell>
          <cell r="BF1" t="str">
            <v>2011 GAAP EPS</v>
          </cell>
          <cell r="BG1" t="str">
            <v>2012 GAAP EPS</v>
          </cell>
          <cell r="BH1" t="str">
            <v>2013 GAAP EPS</v>
          </cell>
          <cell r="BI1" t="str">
            <v>2014 GAAP EPS</v>
          </cell>
          <cell r="BJ1" t="str">
            <v>2015 GAAP EPS</v>
          </cell>
          <cell r="BK1" t="str">
            <v>2016 GAAP EPS</v>
          </cell>
          <cell r="BL1">
            <v>0</v>
          </cell>
          <cell r="BM1" t="str">
            <v>2010 PF EPS</v>
          </cell>
          <cell r="BN1" t="str">
            <v>2011 PF EPS</v>
          </cell>
          <cell r="BO1" t="str">
            <v>2012 PF EPS</v>
          </cell>
          <cell r="BP1" t="str">
            <v>2013 PF EPS</v>
          </cell>
          <cell r="BQ1" t="str">
            <v>2014 PF EPS</v>
          </cell>
          <cell r="BR1" t="str">
            <v>2015 PF EPS</v>
          </cell>
          <cell r="BS1" t="str">
            <v>2016 PF EPS</v>
          </cell>
          <cell r="BT1">
            <v>0</v>
          </cell>
          <cell r="BU1" t="str">
            <v>2010 FCF</v>
          </cell>
          <cell r="BV1" t="str">
            <v>2011 FCF</v>
          </cell>
          <cell r="BW1" t="str">
            <v>2012 FCF</v>
          </cell>
          <cell r="BX1" t="str">
            <v>2013 FCF</v>
          </cell>
          <cell r="BY1" t="str">
            <v>2014 FCF</v>
          </cell>
          <cell r="BZ1" t="str">
            <v>2015 FCF</v>
          </cell>
          <cell r="CA1" t="str">
            <v>2016 FCF</v>
          </cell>
        </row>
        <row r="2">
          <cell r="A2">
            <v>0</v>
          </cell>
          <cell r="B2">
            <v>0</v>
          </cell>
          <cell r="C2" t="str">
            <v>CRT Internet Sector Coverage Summary</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0</v>
          </cell>
          <cell r="X2">
            <v>0</v>
          </cell>
          <cell r="Y2">
            <v>0</v>
          </cell>
          <cell r="Z2">
            <v>0</v>
          </cell>
          <cell r="AA2">
            <v>0</v>
          </cell>
          <cell r="AB2">
            <v>0</v>
          </cell>
          <cell r="AC2">
            <v>0</v>
          </cell>
          <cell r="AD2">
            <v>0</v>
          </cell>
          <cell r="AE2">
            <v>0</v>
          </cell>
          <cell r="AF2">
            <v>0</v>
          </cell>
          <cell r="AG2">
            <v>0</v>
          </cell>
          <cell r="AH2">
            <v>0</v>
          </cell>
          <cell r="AI2">
            <v>0</v>
          </cell>
          <cell r="AJ2">
            <v>0</v>
          </cell>
          <cell r="AK2">
            <v>0</v>
          </cell>
          <cell r="AL2">
            <v>0</v>
          </cell>
          <cell r="AM2" t="str">
            <v>Neil Doshi, Senior Internet Analyst, CRT Capital Group LLC</v>
          </cell>
          <cell r="AN2">
            <v>0</v>
          </cell>
          <cell r="AO2">
            <v>0</v>
          </cell>
          <cell r="AP2">
            <v>0</v>
          </cell>
          <cell r="AQ2">
            <v>0</v>
          </cell>
          <cell r="AR2">
            <v>0</v>
          </cell>
          <cell r="AS2">
            <v>0</v>
          </cell>
          <cell r="AT2">
            <v>0</v>
          </cell>
          <cell r="AU2">
            <v>0</v>
          </cell>
          <cell r="AV2">
            <v>0</v>
          </cell>
          <cell r="AW2">
            <v>0</v>
          </cell>
          <cell r="AX2">
            <v>0</v>
          </cell>
          <cell r="AY2">
            <v>0</v>
          </cell>
          <cell r="AZ2">
            <v>0</v>
          </cell>
          <cell r="BA2">
            <v>0</v>
          </cell>
          <cell r="BB2">
            <v>0</v>
          </cell>
          <cell r="BC2">
            <v>0</v>
          </cell>
          <cell r="BD2">
            <v>0</v>
          </cell>
          <cell r="BE2">
            <v>0</v>
          </cell>
          <cell r="BF2">
            <v>0</v>
          </cell>
          <cell r="BG2">
            <v>0</v>
          </cell>
          <cell r="BH2">
            <v>0</v>
          </cell>
          <cell r="BI2">
            <v>0</v>
          </cell>
          <cell r="BJ2">
            <v>0</v>
          </cell>
          <cell r="BK2">
            <v>0</v>
          </cell>
          <cell r="BL2">
            <v>0</v>
          </cell>
          <cell r="BM2">
            <v>0</v>
          </cell>
          <cell r="BN2">
            <v>0</v>
          </cell>
          <cell r="BO2">
            <v>0</v>
          </cell>
          <cell r="BP2">
            <v>0</v>
          </cell>
          <cell r="BQ2">
            <v>0</v>
          </cell>
          <cell r="BR2">
            <v>0</v>
          </cell>
          <cell r="BS2">
            <v>0</v>
          </cell>
          <cell r="BT2">
            <v>0</v>
          </cell>
          <cell r="BU2">
            <v>0</v>
          </cell>
          <cell r="BV2">
            <v>0</v>
          </cell>
          <cell r="BW2">
            <v>0</v>
          </cell>
          <cell r="BX2">
            <v>0</v>
          </cell>
          <cell r="BY2">
            <v>0</v>
          </cell>
          <cell r="BZ2">
            <v>0</v>
          </cell>
          <cell r="CA2">
            <v>0</v>
          </cell>
        </row>
        <row r="3">
          <cell r="A3">
            <v>0</v>
          </cell>
          <cell r="B3">
            <v>0</v>
          </cell>
          <cell r="C3" t="str">
            <v>Comparable Companies Analysis</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cell r="AM3" t="str">
            <v>ndoshi@crtllc.com</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row>
        <row r="4">
          <cell r="A4">
            <v>0</v>
          </cell>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row>
        <row r="5">
          <cell r="A5">
            <v>0</v>
          </cell>
          <cell r="B5">
            <v>0</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row>
        <row r="6">
          <cell r="A6">
            <v>0</v>
          </cell>
          <cell r="B6">
            <v>0</v>
          </cell>
          <cell r="C6">
            <v>0</v>
          </cell>
          <cell r="D6">
            <v>0</v>
          </cell>
          <cell r="E6">
            <v>0</v>
          </cell>
          <cell r="F6">
            <v>0</v>
          </cell>
          <cell r="G6" t="str">
            <v>Price</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t="str">
            <v>EBITDA Mgn.</v>
          </cell>
          <cell r="AM6">
            <v>0</v>
          </cell>
          <cell r="AN6">
            <v>0</v>
          </cell>
          <cell r="AO6" t="str">
            <v>Sales</v>
          </cell>
          <cell r="AP6">
            <v>0</v>
          </cell>
          <cell r="AQ6">
            <v>0</v>
          </cell>
          <cell r="AR6">
            <v>0</v>
          </cell>
          <cell r="AS6">
            <v>0</v>
          </cell>
          <cell r="AT6">
            <v>0</v>
          </cell>
          <cell r="AU6">
            <v>0</v>
          </cell>
          <cell r="AV6">
            <v>0</v>
          </cell>
          <cell r="AW6" t="str">
            <v>EBITDA</v>
          </cell>
          <cell r="AX6">
            <v>0</v>
          </cell>
          <cell r="AY6">
            <v>0</v>
          </cell>
          <cell r="AZ6">
            <v>0</v>
          </cell>
          <cell r="BA6">
            <v>0</v>
          </cell>
          <cell r="BB6">
            <v>0</v>
          </cell>
          <cell r="BC6">
            <v>0</v>
          </cell>
          <cell r="BD6">
            <v>0</v>
          </cell>
          <cell r="BE6" t="str">
            <v>GAAP EPS</v>
          </cell>
          <cell r="BF6">
            <v>0</v>
          </cell>
          <cell r="BG6">
            <v>0</v>
          </cell>
          <cell r="BH6">
            <v>0</v>
          </cell>
          <cell r="BI6">
            <v>0</v>
          </cell>
          <cell r="BJ6">
            <v>0</v>
          </cell>
          <cell r="BK6">
            <v>0</v>
          </cell>
          <cell r="BL6">
            <v>0</v>
          </cell>
          <cell r="BM6" t="str">
            <v>Non-GAAP EPS</v>
          </cell>
          <cell r="BN6">
            <v>0</v>
          </cell>
          <cell r="BO6">
            <v>0</v>
          </cell>
          <cell r="BP6">
            <v>0</v>
          </cell>
          <cell r="BQ6">
            <v>0</v>
          </cell>
          <cell r="BR6">
            <v>0</v>
          </cell>
          <cell r="BS6">
            <v>0</v>
          </cell>
          <cell r="BT6">
            <v>0</v>
          </cell>
          <cell r="BU6" t="str">
            <v>FCF</v>
          </cell>
          <cell r="BV6">
            <v>0</v>
          </cell>
          <cell r="BW6">
            <v>0</v>
          </cell>
          <cell r="BX6">
            <v>0</v>
          </cell>
          <cell r="BY6">
            <v>0</v>
          </cell>
          <cell r="BZ6">
            <v>0</v>
          </cell>
          <cell r="CA6">
            <v>0</v>
          </cell>
        </row>
        <row r="7">
          <cell r="A7">
            <v>0</v>
          </cell>
          <cell r="B7">
            <v>0</v>
          </cell>
          <cell r="C7" t="str">
            <v>Name</v>
          </cell>
          <cell r="D7" t="str">
            <v>Ticker</v>
          </cell>
          <cell r="E7" t="str">
            <v>Sector</v>
          </cell>
          <cell r="F7" t="str">
            <v>Rating</v>
          </cell>
          <cell r="G7" t="str">
            <v>Target</v>
          </cell>
          <cell r="H7" t="str">
            <v>Investment Highlights</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2013</v>
          </cell>
          <cell r="AM7">
            <v>2014</v>
          </cell>
          <cell r="AN7">
            <v>0</v>
          </cell>
          <cell r="AO7">
            <v>2010</v>
          </cell>
          <cell r="AP7">
            <v>2011</v>
          </cell>
          <cell r="AQ7">
            <v>2012</v>
          </cell>
          <cell r="AR7">
            <v>2013</v>
          </cell>
          <cell r="AS7">
            <v>2014</v>
          </cell>
          <cell r="AT7">
            <v>2015</v>
          </cell>
          <cell r="AU7">
            <v>2016</v>
          </cell>
          <cell r="AV7">
            <v>0</v>
          </cell>
          <cell r="AW7">
            <v>2010</v>
          </cell>
          <cell r="AX7">
            <v>2011</v>
          </cell>
          <cell r="AY7">
            <v>2012</v>
          </cell>
          <cell r="AZ7">
            <v>2013</v>
          </cell>
          <cell r="BA7">
            <v>2014</v>
          </cell>
          <cell r="BB7">
            <v>2015</v>
          </cell>
          <cell r="BC7">
            <v>2016</v>
          </cell>
          <cell r="BD7">
            <v>0</v>
          </cell>
          <cell r="BE7">
            <v>2010</v>
          </cell>
          <cell r="BF7">
            <v>2011</v>
          </cell>
          <cell r="BG7">
            <v>2012</v>
          </cell>
          <cell r="BH7">
            <v>2013</v>
          </cell>
          <cell r="BI7">
            <v>2014</v>
          </cell>
          <cell r="BJ7">
            <v>2015</v>
          </cell>
          <cell r="BK7">
            <v>2016</v>
          </cell>
          <cell r="BL7">
            <v>0</v>
          </cell>
          <cell r="BM7">
            <v>2010</v>
          </cell>
          <cell r="BN7">
            <v>2011</v>
          </cell>
          <cell r="BO7">
            <v>2012</v>
          </cell>
          <cell r="BP7">
            <v>2013</v>
          </cell>
          <cell r="BQ7">
            <v>2014</v>
          </cell>
          <cell r="BR7">
            <v>2015</v>
          </cell>
          <cell r="BS7">
            <v>2016</v>
          </cell>
          <cell r="BT7">
            <v>0</v>
          </cell>
          <cell r="BU7">
            <v>2016</v>
          </cell>
          <cell r="BV7">
            <v>2016</v>
          </cell>
          <cell r="BW7">
            <v>2016</v>
          </cell>
          <cell r="BX7">
            <v>2016</v>
          </cell>
          <cell r="BY7">
            <v>2016</v>
          </cell>
          <cell r="BZ7">
            <v>2016</v>
          </cell>
          <cell r="CA7">
            <v>2016</v>
          </cell>
        </row>
        <row r="8">
          <cell r="A8">
            <v>0</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row>
        <row r="9">
          <cell r="A9">
            <v>3</v>
          </cell>
          <cell r="B9">
            <v>0</v>
          </cell>
          <cell r="C9" t="str">
            <v>Google, Inc.</v>
          </cell>
          <cell r="D9" t="str">
            <v>GOOG</v>
          </cell>
          <cell r="E9" t="str">
            <v>Online Media</v>
          </cell>
          <cell r="F9" t="str">
            <v>Buy</v>
          </cell>
          <cell r="G9">
            <v>1090</v>
          </cell>
          <cell r="H9" t="str">
            <v>GOOG is one of the leading innovators and disruptors of the Internet over the past 15 years.  We are bullish on GOOG because: 1) Strong mid-to-high teens revenue growth at Core Google; 2) GOOG is growing faster than the overall online ad market, thus should continue taking share; 3) GOOG scored highest on our MAP framework for Mobile, Online Video and Hardware thus should be well positioned to capitalize on the key Internet Mega Trends over the coming yearsl; and 4) Valuation attractive at ~16x 2014 PF P/E.</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0.35006805104567879</v>
          </cell>
          <cell r="AM9">
            <v>0.38099367001304252</v>
          </cell>
          <cell r="AN9">
            <v>0</v>
          </cell>
          <cell r="AO9">
            <v>29321</v>
          </cell>
          <cell r="AP9">
            <v>37905</v>
          </cell>
          <cell r="AQ9">
            <v>51379</v>
          </cell>
          <cell r="AR9">
            <v>59983.475200000001</v>
          </cell>
          <cell r="AS9">
            <v>69700.726281130628</v>
          </cell>
          <cell r="AT9">
            <v>79543.77480168824</v>
          </cell>
          <cell r="AU9">
            <v>89903.843692037088</v>
          </cell>
          <cell r="AV9">
            <v>0</v>
          </cell>
          <cell r="AW9">
            <v>13154</v>
          </cell>
          <cell r="AX9">
            <v>16067</v>
          </cell>
          <cell r="AY9">
            <v>18919</v>
          </cell>
          <cell r="AZ9">
            <v>20998.298258210809</v>
          </cell>
          <cell r="BA9">
            <v>26555.535508422483</v>
          </cell>
          <cell r="BB9">
            <v>31787.742179339053</v>
          </cell>
          <cell r="BC9">
            <v>37228.226173605493</v>
          </cell>
          <cell r="BD9">
            <v>0</v>
          </cell>
          <cell r="BE9">
            <v>26.310762432067264</v>
          </cell>
          <cell r="BF9">
            <v>31.285240591048701</v>
          </cell>
          <cell r="BG9">
            <v>32.29563202479649</v>
          </cell>
          <cell r="BH9">
            <v>36.032251163105229</v>
          </cell>
          <cell r="BI9">
            <v>43.01877593208561</v>
          </cell>
          <cell r="BJ9">
            <v>53.240665428241314</v>
          </cell>
          <cell r="BK9">
            <v>63.968337472606528</v>
          </cell>
          <cell r="BL9">
            <v>0</v>
          </cell>
          <cell r="BM9">
            <v>29.611595296854539</v>
          </cell>
          <cell r="BN9">
            <v>36.055804287700752</v>
          </cell>
          <cell r="BO9">
            <v>42.20155613886859</v>
          </cell>
          <cell r="BP9">
            <v>44.524880500702622</v>
          </cell>
          <cell r="BQ9">
            <v>54.167123758172565</v>
          </cell>
          <cell r="BR9">
            <v>64.284796856812747</v>
          </cell>
          <cell r="BS9">
            <v>75.326218329749381</v>
          </cell>
          <cell r="BT9">
            <v>0</v>
          </cell>
          <cell r="BU9">
            <v>7064</v>
          </cell>
          <cell r="BV9">
            <v>11127</v>
          </cell>
          <cell r="BW9">
            <v>13346</v>
          </cell>
          <cell r="BX9">
            <v>10884.312676285677</v>
          </cell>
          <cell r="BY9">
            <v>15062.027726408687</v>
          </cell>
          <cell r="BZ9">
            <v>19515.563188503482</v>
          </cell>
          <cell r="CA9">
            <v>23820.517394346785</v>
          </cell>
        </row>
        <row r="10">
          <cell r="A10">
            <v>0</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row>
        <row r="11">
          <cell r="A11">
            <v>21</v>
          </cell>
          <cell r="B11">
            <v>0</v>
          </cell>
          <cell r="C11" t="str">
            <v>Amazon.com, Inc.</v>
          </cell>
          <cell r="D11" t="str">
            <v>AMZN</v>
          </cell>
          <cell r="E11" t="str">
            <v>eCommerce</v>
          </cell>
          <cell r="F11" t="str">
            <v>Buy</v>
          </cell>
          <cell r="G11">
            <v>350</v>
          </cell>
          <cell r="H11" t="str">
            <v xml:space="preserve"> 1) AMZN ranked highly in our MAP framework for Mobile, Online Video, and Hardware as a Service; 2) With 21% revenue CAGR, AMZN should continue taking share of eCommerce market, which we expect to grow in the low-to-mid teens; 3) Leader in mCommerce with greatest share of time spent across mobile+desktop; 4) Consistent YoY gross margin expansion over the past 7 quarters; 5) Third Party services are material—11% of total sales in 2012 and 40% of total units sold; and 6) Investing in growth through vertical expansion.  </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6.8285102102915426E-2</v>
          </cell>
          <cell r="AM11">
            <v>7.8349395685588533E-2</v>
          </cell>
          <cell r="AN11">
            <v>0</v>
          </cell>
          <cell r="AO11">
            <v>34205</v>
          </cell>
          <cell r="AP11">
            <v>48077</v>
          </cell>
          <cell r="AQ11">
            <v>61093</v>
          </cell>
          <cell r="AR11">
            <v>74590.345600000001</v>
          </cell>
          <cell r="AS11">
            <v>90346.796529825195</v>
          </cell>
          <cell r="AT11">
            <v>107920.62667268999</v>
          </cell>
          <cell r="AU11">
            <v>126267.79280747508</v>
          </cell>
          <cell r="AV11">
            <v>0</v>
          </cell>
          <cell r="AW11">
            <v>2504</v>
          </cell>
          <cell r="AX11">
            <v>2656</v>
          </cell>
          <cell r="AY11">
            <v>3826</v>
          </cell>
          <cell r="AZ11">
            <v>5093.4093651877483</v>
          </cell>
          <cell r="BA11">
            <v>7078.6169102406311</v>
          </cell>
          <cell r="BB11">
            <v>9268.1529470281384</v>
          </cell>
          <cell r="BC11">
            <v>11944.122223699367</v>
          </cell>
          <cell r="BD11">
            <v>0</v>
          </cell>
          <cell r="BE11">
            <v>2.5298957761930883</v>
          </cell>
          <cell r="BF11">
            <v>1.3724212812160694</v>
          </cell>
          <cell r="BG11">
            <v>-8.700380641653073E-2</v>
          </cell>
          <cell r="BH11">
            <v>0.63032557181197935</v>
          </cell>
          <cell r="BI11">
            <v>3.0824610854749692</v>
          </cell>
          <cell r="BJ11">
            <v>6.1064208390381083</v>
          </cell>
          <cell r="BK11">
            <v>9.874139769228357</v>
          </cell>
          <cell r="BL11">
            <v>0</v>
          </cell>
          <cell r="BM11">
            <v>3.4199635671353268</v>
          </cell>
          <cell r="BN11">
            <v>2.4358642953776122</v>
          </cell>
          <cell r="BO11">
            <v>0.37224857945333278</v>
          </cell>
          <cell r="BP11">
            <v>2.7422276348709027</v>
          </cell>
          <cell r="BQ11">
            <v>5.1630256891666102</v>
          </cell>
          <cell r="BR11">
            <v>8.3278356842792078</v>
          </cell>
          <cell r="BS11">
            <v>12.092321016395196</v>
          </cell>
          <cell r="BT11">
            <v>0</v>
          </cell>
          <cell r="BU11">
            <v>2508</v>
          </cell>
          <cell r="BV11">
            <v>2093</v>
          </cell>
          <cell r="BW11">
            <v>396</v>
          </cell>
          <cell r="BX11">
            <v>4321.7754437619742</v>
          </cell>
          <cell r="BY11">
            <v>4492.7673676678787</v>
          </cell>
          <cell r="BZ11">
            <v>6267.578688541118</v>
          </cell>
          <cell r="CA11">
            <v>8096.1046149495232</v>
          </cell>
        </row>
        <row r="12">
          <cell r="A12">
            <v>0</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row>
        <row r="13">
          <cell r="A13">
            <v>4</v>
          </cell>
          <cell r="B13">
            <v>0</v>
          </cell>
          <cell r="C13" t="str">
            <v>Facebook, Inc.</v>
          </cell>
          <cell r="D13" t="str">
            <v>FB</v>
          </cell>
          <cell r="E13" t="str">
            <v>Online Media</v>
          </cell>
          <cell r="F13" t="str">
            <v xml:space="preserve">Buy </v>
          </cell>
          <cell r="G13">
            <v>52</v>
          </cell>
          <cell r="H13" t="str">
            <v xml:space="preserve">1) Top 3 mobile MAP score – Facebook scored 2nd highest in our Mobile MAP framework, with 41% of ad rev from mobile and 819M mobile users; 2) Strong &amp; growing user engagement– On share of total time across PC and mobile, FB has the leading share at 16%; &amp; 3) Online video and Instagramare not in numbers and could be multi-$B rev opportunities over the next 2-3 years for FB. </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0.5455943332767903</v>
          </cell>
          <cell r="AM13">
            <v>0.55052453374433907</v>
          </cell>
          <cell r="AN13">
            <v>0</v>
          </cell>
          <cell r="AO13">
            <v>1972</v>
          </cell>
          <cell r="AP13">
            <v>3711</v>
          </cell>
          <cell r="AQ13">
            <v>5089</v>
          </cell>
          <cell r="AR13">
            <v>7401.827020507706</v>
          </cell>
          <cell r="AS13">
            <v>9845.2117873290154</v>
          </cell>
          <cell r="AT13">
            <v>12101.464873727758</v>
          </cell>
          <cell r="AU13">
            <v>14358.556800464639</v>
          </cell>
          <cell r="AV13">
            <v>0</v>
          </cell>
          <cell r="AW13">
            <v>1190</v>
          </cell>
          <cell r="AX13">
            <v>2297</v>
          </cell>
          <cell r="AY13">
            <v>2851</v>
          </cell>
          <cell r="AZ13">
            <v>4038.3948782840334</v>
          </cell>
          <cell r="BA13">
            <v>5420.0306288335769</v>
          </cell>
          <cell r="BB13">
            <v>6697.7201171927154</v>
          </cell>
          <cell r="BC13">
            <v>7806.941486839276</v>
          </cell>
          <cell r="BD13">
            <v>0</v>
          </cell>
          <cell r="BE13">
            <v>0.2585763293310463</v>
          </cell>
          <cell r="BF13">
            <v>0.42967409948542024</v>
          </cell>
          <cell r="BG13">
            <v>2.140477232187931E-2</v>
          </cell>
          <cell r="BH13">
            <v>0.31344649744010283</v>
          </cell>
          <cell r="BI13">
            <v>0.24409114027508533</v>
          </cell>
          <cell r="BJ13">
            <v>0.97948935872508835</v>
          </cell>
          <cell r="BK13">
            <v>1.155769364514228</v>
          </cell>
          <cell r="BL13">
            <v>0</v>
          </cell>
          <cell r="BM13">
            <v>0.27255574614065181</v>
          </cell>
          <cell r="BN13">
            <v>0.50496569468267583</v>
          </cell>
          <cell r="BO13">
            <v>0.51088749032410052</v>
          </cell>
          <cell r="BP13">
            <v>0.72010272721136459</v>
          </cell>
          <cell r="BQ13">
            <v>0.96611155906746204</v>
          </cell>
          <cell r="BR13">
            <v>1.2212893587250884</v>
          </cell>
          <cell r="BS13">
            <v>1.3905818645142278</v>
          </cell>
          <cell r="BT13">
            <v>0</v>
          </cell>
          <cell r="BU13">
            <v>410</v>
          </cell>
          <cell r="BV13">
            <v>943</v>
          </cell>
          <cell r="BW13">
            <v>379</v>
          </cell>
          <cell r="BX13">
            <v>2399.9850965356932</v>
          </cell>
          <cell r="BY13">
            <v>1761.1064165559255</v>
          </cell>
          <cell r="BZ13">
            <v>3516.5173663180849</v>
          </cell>
          <cell r="CA13">
            <v>4725.7263916904431</v>
          </cell>
        </row>
        <row r="14">
          <cell r="A14">
            <v>0</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row>
        <row r="15">
          <cell r="A15">
            <v>5</v>
          </cell>
          <cell r="B15">
            <v>0</v>
          </cell>
          <cell r="C15" t="str">
            <v>Yahoo!, Inc.</v>
          </cell>
          <cell r="D15" t="str">
            <v>YHOO</v>
          </cell>
          <cell r="E15" t="str">
            <v>Online Media</v>
          </cell>
          <cell r="F15" t="str">
            <v>Fair Value</v>
          </cell>
          <cell r="G15" t="str">
            <v>NA</v>
          </cell>
          <cell r="H15" t="str">
            <v xml:space="preserve">YHOO stock has had a nice run over the past year, up ~40%.  This was partially due to Marissa Mayer joining as CEO and turning YHOO into a technology company first.  Stock appreciation has also come from speculation about a possible Alibaba IPO which would leave YHOO with considerable cash.  Other catalysts include potential Y!Japan tax-free transaction which would net YHOO several billions in cash.  We remain on the sidelines because YHOO's core Display business has been declining for several quarters, Search business also declining due to issues at Microsoft, and YHOO is playing significant catch up in Mobile and Online Video - two of our big Map Mega Trends. </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0.33669035454937885</v>
          </cell>
          <cell r="AM15">
            <v>0.34073936997140114</v>
          </cell>
          <cell r="AN15">
            <v>0</v>
          </cell>
          <cell r="AO15">
            <v>4588.2290000000003</v>
          </cell>
          <cell r="AP15">
            <v>4380.8280000000004</v>
          </cell>
          <cell r="AQ15">
            <v>4467.66</v>
          </cell>
          <cell r="AR15">
            <v>4427.6746501199996</v>
          </cell>
          <cell r="AS15">
            <v>4587.5133371521306</v>
          </cell>
          <cell r="AT15">
            <v>4843.0233463307331</v>
          </cell>
          <cell r="AU15">
            <v>5061.8149241772253</v>
          </cell>
          <cell r="AV15">
            <v>0</v>
          </cell>
          <cell r="AW15">
            <v>1693.1679999999999</v>
          </cell>
          <cell r="AX15">
            <v>1676.9580000000001</v>
          </cell>
          <cell r="AY15">
            <v>1688.0039999999999</v>
          </cell>
          <cell r="AZ15">
            <v>1490.7553477781996</v>
          </cell>
          <cell r="BA15">
            <v>1563.1464042366169</v>
          </cell>
          <cell r="BB15">
            <v>1742.8251867776444</v>
          </cell>
          <cell r="BC15">
            <v>1891.6703638454467</v>
          </cell>
          <cell r="BD15">
            <v>0</v>
          </cell>
          <cell r="BE15">
            <v>0.90257377188534171</v>
          </cell>
          <cell r="BF15">
            <v>0.81793770443285785</v>
          </cell>
          <cell r="BG15">
            <v>3.2799548427080576</v>
          </cell>
          <cell r="BH15">
            <v>1.2755233435522213</v>
          </cell>
          <cell r="BI15">
            <v>1.3467980706720712</v>
          </cell>
          <cell r="BJ15">
            <v>1.519232165897846</v>
          </cell>
          <cell r="BK15">
            <v>1.6733996146309702</v>
          </cell>
          <cell r="BL15">
            <v>0</v>
          </cell>
          <cell r="BM15">
            <v>0.89542800444375403</v>
          </cell>
          <cell r="BN15">
            <v>0.89679463080453747</v>
          </cell>
          <cell r="BO15">
            <v>1.392967782616521</v>
          </cell>
          <cell r="BP15">
            <v>1.4663384027957636</v>
          </cell>
          <cell r="BQ15">
            <v>1.5797806858205139</v>
          </cell>
          <cell r="BR15">
            <v>1.8945995437754</v>
          </cell>
          <cell r="BS15">
            <v>2.0638901631555044</v>
          </cell>
          <cell r="BT15">
            <v>0</v>
          </cell>
          <cell r="BU15">
            <v>526.11199999999997</v>
          </cell>
          <cell r="BV15">
            <v>733.72</v>
          </cell>
          <cell r="BW15">
            <v>-773.44600000000003</v>
          </cell>
          <cell r="BX15">
            <v>797.40857698737716</v>
          </cell>
          <cell r="BY15">
            <v>1018.8230445538184</v>
          </cell>
          <cell r="BZ15">
            <v>1156.5810253910997</v>
          </cell>
          <cell r="CA15">
            <v>1270.901198783806</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row>
        <row r="17">
          <cell r="A17">
            <v>39</v>
          </cell>
          <cell r="B17">
            <v>0</v>
          </cell>
          <cell r="C17" t="str">
            <v>LinkedIn Corp.</v>
          </cell>
          <cell r="D17" t="str">
            <v>LNKD</v>
          </cell>
          <cell r="E17" t="str">
            <v>Internet Services</v>
          </cell>
          <cell r="F17" t="str">
            <v>Buy</v>
          </cell>
          <cell r="G17">
            <v>302</v>
          </cell>
          <cell r="H17" t="str">
            <v>LNKD is out top 3 Large Cap pick: 1) LinkedIn is the world’s largest social network for professionals with 238M members; 2) LinkedIn ranks highest in our SaaS Audiencec MAP framework, as the Company successfully monetizes its large audience primarily via subscription services to recruiters; 3) We believe the Company should be able to produce EBITDA margin in the low 30% range over time; 4) New and emerging products (Sales Navigator, native ads) could become material revenue contributors over the next 12-24 months.  LNKD has one of the highest growth rates in the sector with '12-'15 EBITDA CAGR of 50%+.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0.24409923918267218</v>
          </cell>
          <cell r="AM17">
            <v>0.26530274755277522</v>
          </cell>
          <cell r="AN17">
            <v>0</v>
          </cell>
          <cell r="AO17">
            <v>243.09899999999999</v>
          </cell>
          <cell r="AP17">
            <v>522.18899999999996</v>
          </cell>
          <cell r="AQ17">
            <v>972.30899999999997</v>
          </cell>
          <cell r="AR17">
            <v>1515.0615479999999</v>
          </cell>
          <cell r="AS17">
            <v>2136.2106274592425</v>
          </cell>
          <cell r="AT17">
            <v>2907.2096110162997</v>
          </cell>
          <cell r="AU17">
            <v>3740.8612471498341</v>
          </cell>
          <cell r="AV17">
            <v>0</v>
          </cell>
          <cell r="AW17">
            <v>45.728000000000002</v>
          </cell>
          <cell r="AX17">
            <v>98.712999999999994</v>
          </cell>
          <cell r="AY17">
            <v>223.03</v>
          </cell>
          <cell r="AZ17">
            <v>369.82537118172155</v>
          </cell>
          <cell r="BA17">
            <v>566.74254881637501</v>
          </cell>
          <cell r="BB17">
            <v>826.52232549315966</v>
          </cell>
          <cell r="BC17">
            <v>1127.1248818919166</v>
          </cell>
          <cell r="BD17">
            <v>0</v>
          </cell>
          <cell r="BE17">
            <v>2.5746830002149151E-2</v>
          </cell>
          <cell r="BF17">
            <v>0.11760582500308528</v>
          </cell>
          <cell r="BG17">
            <v>0.19151858909026453</v>
          </cell>
          <cell r="BH17">
            <v>0.29992300994517812</v>
          </cell>
          <cell r="BI17">
            <v>0.77205041132859309</v>
          </cell>
          <cell r="BJ17">
            <v>1.562834293027572</v>
          </cell>
          <cell r="BK17">
            <v>2.531818289692823</v>
          </cell>
          <cell r="BL17">
            <v>0</v>
          </cell>
          <cell r="BM17">
            <v>0.20823488661579259</v>
          </cell>
          <cell r="BN17">
            <v>0.3505444833532681</v>
          </cell>
          <cell r="BO17">
            <v>0.889236495768157</v>
          </cell>
          <cell r="BP17">
            <v>1.5113293814385642</v>
          </cell>
          <cell r="BQ17">
            <v>2.1093664862207278</v>
          </cell>
          <cell r="BR17">
            <v>3.2785067992981829</v>
          </cell>
          <cell r="BS17">
            <v>4.6447990809698814</v>
          </cell>
          <cell r="BT17">
            <v>0</v>
          </cell>
          <cell r="BU17">
            <v>4.4560000000000004</v>
          </cell>
          <cell r="BV17">
            <v>44.445999999999998</v>
          </cell>
          <cell r="BW17">
            <v>141.65</v>
          </cell>
          <cell r="BX17">
            <v>185.49327525078604</v>
          </cell>
          <cell r="BY17">
            <v>290.39339944828981</v>
          </cell>
          <cell r="BZ17">
            <v>480.10478206804675</v>
          </cell>
          <cell r="CA17">
            <v>634.08859406902127</v>
          </cell>
        </row>
        <row r="18">
          <cell r="A18">
            <v>0</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row>
        <row r="19">
          <cell r="A19">
            <v>40</v>
          </cell>
          <cell r="B19">
            <v>0</v>
          </cell>
          <cell r="C19" t="str">
            <v>Netflix, Inc.</v>
          </cell>
          <cell r="D19" t="str">
            <v>NFLX</v>
          </cell>
          <cell r="E19" t="str">
            <v>Internet Services</v>
          </cell>
          <cell r="F19" t="str">
            <v>Fair Value</v>
          </cell>
          <cell r="G19" t="str">
            <v>NA</v>
          </cell>
          <cell r="H19" t="str">
            <v xml:space="preserve">1. Strong Online Video MAP score as NFLX is the dominant online video service company. But it won't participate in the $60B+ offline TV ad budget coming online with the current strategy. 2. NFLX has 78% of time spent market share across PC and Mobile vs. other online video subscription services. 3. Impressive margin expansion with contribution margin leverage in its domestic streaming biz by over 2000 bps over the past 2 years and should continue. 4. New International markets - could generate up to $1B in incremental revenue. But with NFLX trading at 36x 2014 EV/EBITDA, we believe risk-reward is fairly balanced.  </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7.2978078050003017E-2</v>
          </cell>
          <cell r="AM19">
            <v>9.8139820777840364E-2</v>
          </cell>
          <cell r="AN19">
            <v>0</v>
          </cell>
          <cell r="AO19">
            <v>2162.625</v>
          </cell>
          <cell r="AP19">
            <v>3204.5770000000002</v>
          </cell>
          <cell r="AQ19">
            <v>3609.2820000000002</v>
          </cell>
          <cell r="AR19">
            <v>4340.9871133760398</v>
          </cell>
          <cell r="AS19">
            <v>5029.4230055743756</v>
          </cell>
          <cell r="AT19">
            <v>5790.4582479607179</v>
          </cell>
          <cell r="AU19">
            <v>6437.1002376965735</v>
          </cell>
          <cell r="AV19">
            <v>0</v>
          </cell>
          <cell r="AW19">
            <v>349.73599999999999</v>
          </cell>
          <cell r="AX19">
            <v>481.39699999999999</v>
          </cell>
          <cell r="AY19">
            <v>169.40899999999999</v>
          </cell>
          <cell r="AZ19">
            <v>316.79689637401395</v>
          </cell>
          <cell r="BA19">
            <v>493.58667238301643</v>
          </cell>
          <cell r="BB19">
            <v>775.78398277132862</v>
          </cell>
          <cell r="BC19">
            <v>954.57902500479463</v>
          </cell>
          <cell r="BD19">
            <v>0</v>
          </cell>
          <cell r="BE19">
            <v>2.9619747357566384</v>
          </cell>
          <cell r="BF19">
            <v>4.0951881690762608</v>
          </cell>
          <cell r="BG19">
            <v>0.29495369852884279</v>
          </cell>
          <cell r="BH19">
            <v>1.8425315292235291</v>
          </cell>
          <cell r="BI19">
            <v>3.2752153905830284</v>
          </cell>
          <cell r="BJ19">
            <v>5.863996114841787</v>
          </cell>
          <cell r="BK19">
            <v>7.3415601850332806</v>
          </cell>
          <cell r="BL19">
            <v>0</v>
          </cell>
          <cell r="BM19">
            <v>3.2719687040111043</v>
          </cell>
          <cell r="BN19">
            <v>4.7877567854718892</v>
          </cell>
          <cell r="BO19">
            <v>1.0607328332933676</v>
          </cell>
          <cell r="BP19">
            <v>2.5937094548275148</v>
          </cell>
          <cell r="BQ19">
            <v>4.0303224931760386</v>
          </cell>
          <cell r="BR19">
            <v>6.6341400235890511</v>
          </cell>
          <cell r="BS19">
            <v>8.1258609071126813</v>
          </cell>
          <cell r="BT19">
            <v>0</v>
          </cell>
          <cell r="BU19">
            <v>118.663</v>
          </cell>
          <cell r="BV19">
            <v>182.876</v>
          </cell>
          <cell r="BW19">
            <v>-66.966999999999999</v>
          </cell>
          <cell r="BX19">
            <v>-64.970924498112097</v>
          </cell>
          <cell r="BY19">
            <v>215.77345210254694</v>
          </cell>
          <cell r="BZ19">
            <v>679.36455270454962</v>
          </cell>
          <cell r="CA19">
            <v>994.66817911565749</v>
          </cell>
        </row>
        <row r="20">
          <cell r="A20">
            <v>0</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row>
        <row r="21">
          <cell r="A21">
            <v>8</v>
          </cell>
          <cell r="B21">
            <v>0</v>
          </cell>
          <cell r="C21" t="str">
            <v>Pandora Media, Inc.</v>
          </cell>
          <cell r="D21" t="str">
            <v>P</v>
          </cell>
          <cell r="E21" t="str">
            <v>Online Media</v>
          </cell>
          <cell r="F21" t="str">
            <v>Fair Value</v>
          </cell>
          <cell r="G21" t="str">
            <v>NA</v>
          </cell>
          <cell r="H21" t="str">
            <v xml:space="preserve">With the company facing a significant new competitor through Apple's new iTunes Radio free streaming music service, CEO Joe Kennedy leaving the company and no successor named in his place, and P expecting to invest heavily in Marketing &amp; Sales and R&amp;D over the next 6-12 months, we are staying on the sidelines.  But, P did score well on our Mobile Map, with approximately 80% of usage and 70%+ of monetization derived from mobile;2) P has 80%+ share of the pure-play online radio and on-demand streaming music market and accounts for 7% of total radio listening and only 1% of radio ad dollars.  
</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2.2364940073049129E-2</v>
          </cell>
          <cell r="AM21">
            <v>5.0000861452593554E-2</v>
          </cell>
          <cell r="AN21">
            <v>0</v>
          </cell>
          <cell r="AO21">
            <v>137.76400000000001</v>
          </cell>
          <cell r="AP21">
            <v>274.33999999999997</v>
          </cell>
          <cell r="AQ21">
            <v>427.14499999999998</v>
          </cell>
          <cell r="AR21">
            <v>650.96620395731111</v>
          </cell>
          <cell r="AS21">
            <v>898.34215957312074</v>
          </cell>
          <cell r="AT21">
            <v>1179.5941549520307</v>
          </cell>
          <cell r="AU21">
            <v>1508.3852213325094</v>
          </cell>
          <cell r="AV21">
            <v>0</v>
          </cell>
          <cell r="AW21">
            <v>2.7120000000000002</v>
          </cell>
          <cell r="AX21">
            <v>2.6520000000000001</v>
          </cell>
          <cell r="AY21">
            <v>-3.0059999999999998</v>
          </cell>
          <cell r="AZ21">
            <v>14.55882014108554</v>
          </cell>
          <cell r="BA21">
            <v>44.917881857839298</v>
          </cell>
          <cell r="BB21">
            <v>122.74799795043445</v>
          </cell>
          <cell r="BC21">
            <v>216.41096053606131</v>
          </cell>
          <cell r="BD21">
            <v>0</v>
          </cell>
          <cell r="BE21">
            <v>-1.0272344582180153</v>
          </cell>
          <cell r="BF21">
            <v>-0.18748525317351705</v>
          </cell>
          <cell r="BG21">
            <v>-0.22669663695883741</v>
          </cell>
          <cell r="BH21">
            <v>-0.20882890002661117</v>
          </cell>
          <cell r="BI21">
            <v>-0.14742097330121304</v>
          </cell>
          <cell r="BJ21">
            <v>0.12274117099037465</v>
          </cell>
          <cell r="BK21">
            <v>0.3660526212192084</v>
          </cell>
          <cell r="BL21">
            <v>0</v>
          </cell>
          <cell r="BM21">
            <v>-2.8746191594762424E-2</v>
          </cell>
          <cell r="BN21">
            <v>-6.5310745127648534E-2</v>
          </cell>
          <cell r="BO21">
            <v>-7.5161451825924694E-2</v>
          </cell>
          <cell r="BP21">
            <v>1.5417548121797926E-2</v>
          </cell>
          <cell r="BQ21">
            <v>0.14784332613580145</v>
          </cell>
          <cell r="BR21">
            <v>0.45684576120412429</v>
          </cell>
          <cell r="BS21">
            <v>0.74693304802299232</v>
          </cell>
          <cell r="BT21">
            <v>0</v>
          </cell>
          <cell r="BU21">
            <v>-5.0339999999999998</v>
          </cell>
          <cell r="BV21">
            <v>-5.766</v>
          </cell>
          <cell r="BW21">
            <v>-10.102</v>
          </cell>
          <cell r="BX21">
            <v>-9.1301798589144596</v>
          </cell>
          <cell r="BY21">
            <v>32.572434499941636</v>
          </cell>
          <cell r="BZ21">
            <v>86.08288350983139</v>
          </cell>
          <cell r="CA21">
            <v>150.22656758779115</v>
          </cell>
        </row>
        <row r="22">
          <cell r="A22">
            <v>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row>
        <row r="23">
          <cell r="A23">
            <v>10</v>
          </cell>
          <cell r="B23">
            <v>0</v>
          </cell>
          <cell r="C23" t="str">
            <v>Yelp, Inc.</v>
          </cell>
          <cell r="D23" t="str">
            <v>YELP</v>
          </cell>
          <cell r="E23" t="str">
            <v>Online Media</v>
          </cell>
          <cell r="F23" t="str">
            <v>Fair Value</v>
          </cell>
          <cell r="G23" t="str">
            <v>NA</v>
          </cell>
          <cell r="H23" t="str">
            <v xml:space="preserve">While we like YELP's fundamentals, we are on the sidelines due to valuation.  1) YELP is a leader Local reviews destination site with 108M uniques and 43M reviews; 2) YELP scores highly in our SaaS Audience MAP as 80% of its revenue comes from selling 6-12 month subscriptions to local businesses to help them advertise across the Yelp platform; 3) Yelp has a strong mobile offering with over half of its queries coming from mobile devices; and 4) Yelp is building a platform for users to transact with local businesses - a pivot in the company's strategy which we applaud.  Our concerns include competition from Google, Yelp's under-indexing on Android as it relates to time spent, and churn among local businesses. </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0.12222393631710209</v>
          </cell>
          <cell r="AM23">
            <v>0.17025835398754108</v>
          </cell>
          <cell r="AN23">
            <v>0</v>
          </cell>
          <cell r="AO23">
            <v>47.731000000000002</v>
          </cell>
          <cell r="AP23">
            <v>83.284999999999997</v>
          </cell>
          <cell r="AQ23">
            <v>137.53399999999999</v>
          </cell>
          <cell r="AR23">
            <v>223.99476000000001</v>
          </cell>
          <cell r="AS23">
            <v>327.89028398165772</v>
          </cell>
          <cell r="AT23">
            <v>451.87454341262026</v>
          </cell>
          <cell r="AU23">
            <v>578.3849083946958</v>
          </cell>
          <cell r="AV23">
            <v>0</v>
          </cell>
          <cell r="AW23">
            <v>-5.7409999999999997</v>
          </cell>
          <cell r="AX23">
            <v>-1.1279999999999999</v>
          </cell>
          <cell r="AY23">
            <v>4.5970000000000004</v>
          </cell>
          <cell r="AZ23">
            <v>27.377521281604569</v>
          </cell>
          <cell r="BA23">
            <v>55.826060039224451</v>
          </cell>
          <cell r="BB23">
            <v>99.288901090078468</v>
          </cell>
          <cell r="BC23">
            <v>145.87394817144843</v>
          </cell>
          <cell r="BD23">
            <v>0</v>
          </cell>
          <cell r="BE23">
            <v>-0.17684864109220966</v>
          </cell>
          <cell r="BF23">
            <v>-0.29038009353763466</v>
          </cell>
          <cell r="BG23">
            <v>-0.35382937828047606</v>
          </cell>
          <cell r="BH23">
            <v>-0.10780084109936508</v>
          </cell>
          <cell r="BI23">
            <v>0.26831403149030708</v>
          </cell>
          <cell r="BJ23">
            <v>0.56815564695614451</v>
          </cell>
          <cell r="BK23">
            <v>0.94616240243053673</v>
          </cell>
          <cell r="BL23">
            <v>0</v>
          </cell>
          <cell r="BM23">
            <v>-0.15086872061146311</v>
          </cell>
          <cell r="BN23">
            <v>-0.10425225877022988</v>
          </cell>
          <cell r="BO23">
            <v>-5.5518592444740146E-2</v>
          </cell>
          <cell r="BP23">
            <v>0.23879999357454004</v>
          </cell>
          <cell r="BQ23">
            <v>0.61216717874839965</v>
          </cell>
          <cell r="BR23">
            <v>0.95861093425424782</v>
          </cell>
          <cell r="BS23">
            <v>1.3806689435657931</v>
          </cell>
          <cell r="BT23">
            <v>0</v>
          </cell>
          <cell r="BU23">
            <v>-11.382</v>
          </cell>
          <cell r="BV23">
            <v>-4.548</v>
          </cell>
          <cell r="BW23">
            <v>-8.6479999999999997</v>
          </cell>
          <cell r="BX23">
            <v>4.8606344902627647</v>
          </cell>
          <cell r="BY23">
            <v>28.524946204433078</v>
          </cell>
          <cell r="BZ23">
            <v>51.155037131245699</v>
          </cell>
          <cell r="CA23">
            <v>82.704078162030228</v>
          </cell>
        </row>
        <row r="24">
          <cell r="A24">
            <v>0</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row>
        <row r="25">
          <cell r="A25">
            <v>11</v>
          </cell>
          <cell r="B25">
            <v>0</v>
          </cell>
          <cell r="C25" t="str">
            <v>Zillow, Inc.</v>
          </cell>
          <cell r="D25" t="str">
            <v>Z</v>
          </cell>
          <cell r="E25" t="str">
            <v>Online Media</v>
          </cell>
          <cell r="F25" t="str">
            <v>Fair Value</v>
          </cell>
          <cell r="G25" t="str">
            <v>NA</v>
          </cell>
          <cell r="H25" t="str">
            <v xml:space="preserve">We are on the sidelines as 1) valuation is one of the highest in the sector at ~77x 2014 EV/EBITDA; 2) 2014 Street EBITDA numbers could be high &amp; Street EBITDA margins are expected to snap back to 2012 levels after heavy investment in advertising.  We believe Zillow will continue investing in advertising next year to build its brand, and are modeling for EBTIDA margins to be lower than the Street.  We believe Management is one of the best in class, Z ranks among top 2 in our SaaS Audience MAP, and Z is well positioned for a rebound in the housing market. </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0.11204972285372526</v>
          </cell>
          <cell r="AM25">
            <v>0.18047110414809442</v>
          </cell>
          <cell r="AN25">
            <v>0</v>
          </cell>
          <cell r="AO25">
            <v>30.466999999999999</v>
          </cell>
          <cell r="AP25">
            <v>66.052999999999997</v>
          </cell>
          <cell r="AQ25">
            <v>116.55</v>
          </cell>
          <cell r="AR25">
            <v>189.45511045987556</v>
          </cell>
          <cell r="AS25">
            <v>264.15558922920741</v>
          </cell>
          <cell r="AT25">
            <v>362.82000714722147</v>
          </cell>
          <cell r="AU25">
            <v>4</v>
          </cell>
          <cell r="AV25">
            <v>0</v>
          </cell>
          <cell r="AW25">
            <v>0.14000000000000001</v>
          </cell>
          <cell r="AX25">
            <v>11.869</v>
          </cell>
          <cell r="AY25">
            <v>25.181000000000001</v>
          </cell>
          <cell r="AZ25">
            <v>21.228392620250961</v>
          </cell>
          <cell r="BA25">
            <v>47.672450855085536</v>
          </cell>
          <cell r="BB25">
            <v>92.812858027067676</v>
          </cell>
          <cell r="BC25">
            <v>151.02235296247645</v>
          </cell>
          <cell r="BD25">
            <v>0</v>
          </cell>
          <cell r="BE25">
            <v>-0.53051395007342139</v>
          </cell>
          <cell r="BF25">
            <v>4.7879215771465811E-2</v>
          </cell>
          <cell r="BG25">
            <v>0.18157082148644105</v>
          </cell>
          <cell r="BH25">
            <v>-0.61062086731878873</v>
          </cell>
          <cell r="BI25">
            <v>-4.8133193994378244E-2</v>
          </cell>
          <cell r="BJ25">
            <v>0.81704588988073445</v>
          </cell>
          <cell r="BK25">
            <v>1.8531478053610793</v>
          </cell>
          <cell r="BL25">
            <v>0</v>
          </cell>
          <cell r="BM25">
            <v>-0.39620166421928538</v>
          </cell>
          <cell r="BN25">
            <v>0.20785314723293324</v>
          </cell>
          <cell r="BO25">
            <v>0.38368644715521721</v>
          </cell>
          <cell r="BP25">
            <v>-2.5543395364537782E-2</v>
          </cell>
          <cell r="BQ25">
            <v>0.39479203830064846</v>
          </cell>
          <cell r="BR25">
            <v>1.2750405915106569</v>
          </cell>
          <cell r="BS25">
            <v>2.3243101460282789</v>
          </cell>
          <cell r="BT25">
            <v>0</v>
          </cell>
          <cell r="BU25">
            <v>-2.6379999999999999</v>
          </cell>
          <cell r="BV25">
            <v>7.14</v>
          </cell>
          <cell r="BW25">
            <v>19.620999999999999</v>
          </cell>
          <cell r="BX25">
            <v>6.77302308499665</v>
          </cell>
          <cell r="BY25">
            <v>44.049971099213799</v>
          </cell>
          <cell r="BZ25">
            <v>88.859378713545325</v>
          </cell>
          <cell r="CA25">
            <v>146.60820418724785</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row>
        <row r="27">
          <cell r="A27">
            <v>12</v>
          </cell>
          <cell r="B27">
            <v>0</v>
          </cell>
          <cell r="C27" t="str">
            <v>AOL, Inc.</v>
          </cell>
          <cell r="D27" t="str">
            <v>AOL</v>
          </cell>
          <cell r="E27" t="str">
            <v>Online Media</v>
          </cell>
          <cell r="F27" t="str">
            <v>Fair Value</v>
          </cell>
          <cell r="G27" t="str">
            <v>NA</v>
          </cell>
          <cell r="H27" t="str">
            <v>We like AOL's management team, led byTim Armstrong. Management has worked hard to create shareholder value through buybacks and dividends. And AOL's ad business (display &amp; search) is growing, unlike Yahoo's. However, we have some concerns: 1)  AOL faces an innovator’s dilemma in programmatic ad platform, 2) Potential pitfalls relating to the Adap.tv integration, and 4) Our general concern that AOL is not well positioned across the three of the Internet Mega Trends: Mobile, SaaS Audiences Hardware as a Service, and to some extend Video.</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0.20228742299094141</v>
          </cell>
          <cell r="AM27">
            <v>0.19833697145047591</v>
          </cell>
          <cell r="AN27">
            <v>0</v>
          </cell>
          <cell r="AO27">
            <v>2416.6999999999998</v>
          </cell>
          <cell r="AP27">
            <v>2202.1</v>
          </cell>
          <cell r="AQ27">
            <v>2191.6999999999998</v>
          </cell>
          <cell r="AR27">
            <v>2270.0295799999999</v>
          </cell>
          <cell r="AS27">
            <v>2537.30448663673</v>
          </cell>
          <cell r="AT27">
            <v>2734.1912206101752</v>
          </cell>
          <cell r="AU27">
            <v>2920.6703157534562</v>
          </cell>
          <cell r="AV27">
            <v>0</v>
          </cell>
          <cell r="AW27">
            <v>747.39999999999986</v>
          </cell>
          <cell r="AX27">
            <v>387.50000000000006</v>
          </cell>
          <cell r="AY27">
            <v>409.60000000000014</v>
          </cell>
          <cell r="AZ27">
            <v>459.19843385140905</v>
          </cell>
          <cell r="BA27">
            <v>503.24128752723351</v>
          </cell>
          <cell r="BB27">
            <v>528.93174183319343</v>
          </cell>
          <cell r="BC27">
            <v>588.89626663647482</v>
          </cell>
          <cell r="BD27">
            <v>0</v>
          </cell>
          <cell r="BE27">
            <v>-7.3011429904362055</v>
          </cell>
          <cell r="BF27">
            <v>0.12485108410769662</v>
          </cell>
          <cell r="BG27">
            <v>11.194874532835026</v>
          </cell>
          <cell r="BH27">
            <v>1.4146578042395004</v>
          </cell>
          <cell r="BI27">
            <v>1.5772949366040785</v>
          </cell>
          <cell r="BJ27">
            <v>1.8185425285600114</v>
          </cell>
          <cell r="BK27">
            <v>2.0919658527552873</v>
          </cell>
          <cell r="BL27">
            <v>0</v>
          </cell>
          <cell r="BM27">
            <v>4.3735443543577448</v>
          </cell>
          <cell r="BN27">
            <v>0.65849354289425721</v>
          </cell>
          <cell r="BO27">
            <v>2.5877599963609388</v>
          </cell>
          <cell r="BP27">
            <v>2.1461724457469278</v>
          </cell>
          <cell r="BQ27">
            <v>2.3776539493191113</v>
          </cell>
          <cell r="BR27">
            <v>2.6081407754555554</v>
          </cell>
          <cell r="BS27">
            <v>2.9594604994362292</v>
          </cell>
          <cell r="BT27">
            <v>0</v>
          </cell>
          <cell r="BU27">
            <v>496.79999999999961</v>
          </cell>
          <cell r="BV27">
            <v>212.70000000000005</v>
          </cell>
          <cell r="BW27">
            <v>290.60000000000002</v>
          </cell>
          <cell r="BX27">
            <v>308.24903375985326</v>
          </cell>
          <cell r="BY27">
            <v>384.72442189761261</v>
          </cell>
          <cell r="BZ27">
            <v>414.60821726722634</v>
          </cell>
          <cell r="CA27">
            <v>468.27574706114956</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Dummy Link File"/>
      <sheetName val="PNW QTR"/>
      <sheetName val="UCUqtr"/>
      <sheetName val="Forward Prices"/>
      <sheetName val="LDCmultiples"/>
      <sheetName val="PEHXGAS"/>
      <sheetName val="PEcharts"/>
      <sheetName val="AEE QTR"/>
      <sheetName val="AEE Hist Fin Stmt Data"/>
      <sheetName val="Generation"/>
      <sheetName val="CIL QTR"/>
      <sheetName val="Sources &amp; Uses"/>
      <sheetName val="12Months"/>
      <sheetName val="INCR_DEPR"/>
      <sheetName val="BASELOAD"/>
      <sheetName val="Assumpt"/>
      <sheetName val="97_MAINT"/>
      <sheetName val="Assump"/>
      <sheetName val="Cash"/>
      <sheetName val="Sensitivity"/>
      <sheetName val="Data"/>
      <sheetName val="FERC Amt Table"/>
      <sheetName val="Shopping Variances"/>
      <sheetName val="JUNE"/>
      <sheetName val="Ohio Edison"/>
      <sheetName val="ASSUMPTIONS"/>
      <sheetName val="FWD DATA"/>
      <sheetName val="Ratio _Calculations"/>
      <sheetName val="Dummy%20Link%20File.xl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heetName val="Variance"/>
      <sheetName val="BBB"/>
      <sheetName val="SubARPSToolbox"/>
      <sheetName val="Sheet1"/>
      <sheetName val="Sub Breakdown (final) (wf)"/>
      <sheetName val="Sub Breakdown (final)"/>
      <sheetName val="Variance.pre606"/>
      <sheetName val="Toolbox.pre606"/>
      <sheetName val="IS.pre606"/>
      <sheetName val="USERS.pre606"/>
      <sheetName val="Rev.pre606"/>
      <sheetName val="BBB.pre606"/>
      <sheetName val="BS.pre606"/>
      <sheetName val="CF.pre606"/>
      <sheetName val="DCF.pre606"/>
      <sheetName val="EUCT_Temp"/>
      <sheetName val="BM ADSK Estimate Upload"/>
      <sheetName val="BM ADSK Financials"/>
      <sheetName val="BM ADSK DL"/>
      <sheetName val="BM ADSK VAR"/>
      <sheetName val="BM ADSK Charts"/>
    </sheetNames>
    <sheetDataSet>
      <sheetData sheetId="0">
        <row r="3">
          <cell r="D3">
            <v>258.97000000000003</v>
          </cell>
        </row>
        <row r="4">
          <cell r="D4">
            <v>305</v>
          </cell>
        </row>
      </sheetData>
      <sheetData sheetId="1"/>
      <sheetData sheetId="2">
        <row r="5">
          <cell r="G5">
            <v>36251</v>
          </cell>
        </row>
      </sheetData>
      <sheetData sheetId="3"/>
      <sheetData sheetId="4"/>
      <sheetData sheetId="5"/>
      <sheetData sheetId="6">
        <row r="40">
          <cell r="D40">
            <v>17.71297340696222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l (2)"/>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osures"/>
      <sheetName val="Financials"/>
      <sheetName val="New DENA"/>
      <sheetName val="Merchant Plant Economics"/>
      <sheetName val="Sheet1"/>
      <sheetName val="Sheet5"/>
      <sheetName val="DUK DCF"/>
      <sheetName val="DUK - P-CF Ch"/>
      <sheetName val="DUK - P-E Ch"/>
      <sheetName val="Unregulated Generation 2"/>
      <sheetName val="Unregulated Generation"/>
      <sheetName val="Key Analyst Data Good"/>
      <sheetName val="Rate Base - ROE"/>
      <sheetName val="Generation"/>
      <sheetName val="Gas"/>
      <sheetName val="__FDSCACHE__"/>
      <sheetName val="Component Valuation"/>
      <sheetName val="DENA"/>
      <sheetName val="Regulated Generation"/>
      <sheetName val="DEFS"/>
      <sheetName val="Franchised Electric"/>
      <sheetName val="International"/>
      <sheetName val="Sources &amp; Uses"/>
      <sheetName val="LT DEBT"/>
      <sheetName val="As of 1-1-03"/>
      <sheetName val="Sheet3"/>
      <sheetName val="Disclaimers &amp; Disclosures"/>
      <sheetName val="Repository Links"/>
    </sheetNames>
    <sheetDataSet>
      <sheetData sheetId="0"/>
      <sheetData sheetId="1"/>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sumption"/>
    </sheetNames>
    <sheetDataSet>
      <sheetData sheetId="0"/>
      <sheetData sheetId="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IV INC"/>
      <sheetName val="LBO Analysis"/>
      <sheetName val="Multiple"/>
      <sheetName val="Perpetuity"/>
      <sheetName val="DCF 3"/>
      <sheetName val="WACC II"/>
      <sheetName val="S&amp;P"/>
      <sheetName val="Developer Notes"/>
      <sheetName val="EQ. IRR"/>
      <sheetName val="COVEN"/>
      <sheetName val="SUMMARY"/>
      <sheetName val="Reconciliations"/>
      <sheetName val="LTM"/>
      <sheetName val="CREDIT STATS"/>
      <sheetName val="Toggles"/>
      <sheetName val="Data"/>
      <sheetName val="dPrint"/>
      <sheetName val="DropZone"/>
      <sheetName val="mProcess"/>
      <sheetName val="mlError"/>
      <sheetName val="mGlobals"/>
      <sheetName val="mMain"/>
      <sheetName val="mToggles"/>
      <sheetName val="mcFunctions"/>
      <sheetName val="mMisc"/>
      <sheetName val="mdPrint"/>
      <sheetName val="CPM99c"/>
      <sheetName val="CVC"/>
      <sheetName val="INPUT"/>
      <sheetName val="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461">
          <cell r="G461">
            <v>0</v>
          </cell>
          <cell r="H461">
            <v>0</v>
          </cell>
          <cell r="I461">
            <v>0</v>
          </cell>
          <cell r="J461">
            <v>0</v>
          </cell>
          <cell r="L461">
            <v>0</v>
          </cell>
          <cell r="M461">
            <v>0</v>
          </cell>
          <cell r="N461">
            <v>0</v>
          </cell>
        </row>
        <row r="463">
          <cell r="G463">
            <v>0</v>
          </cell>
          <cell r="H463">
            <v>0</v>
          </cell>
          <cell r="I463">
            <v>0</v>
          </cell>
          <cell r="J463">
            <v>0</v>
          </cell>
          <cell r="L463">
            <v>0</v>
          </cell>
          <cell r="M463">
            <v>0</v>
          </cell>
          <cell r="N463">
            <v>0</v>
          </cell>
        </row>
        <row r="464">
          <cell r="G464">
            <v>0</v>
          </cell>
          <cell r="H464">
            <v>0</v>
          </cell>
          <cell r="I464">
            <v>0</v>
          </cell>
          <cell r="J464">
            <v>0</v>
          </cell>
          <cell r="L464">
            <v>0</v>
          </cell>
          <cell r="M464">
            <v>0</v>
          </cell>
          <cell r="N464">
            <v>0</v>
          </cell>
        </row>
        <row r="465">
          <cell r="G465" t="str">
            <v>______</v>
          </cell>
          <cell r="H465" t="str">
            <v>______</v>
          </cell>
          <cell r="I465" t="str">
            <v>______</v>
          </cell>
          <cell r="J465" t="str">
            <v>______</v>
          </cell>
          <cell r="L465" t="str">
            <v>______</v>
          </cell>
          <cell r="M465" t="str">
            <v>______</v>
          </cell>
          <cell r="N465" t="str">
            <v>______</v>
          </cell>
        </row>
        <row r="466">
          <cell r="G466">
            <v>0</v>
          </cell>
          <cell r="H466">
            <v>0</v>
          </cell>
          <cell r="I466">
            <v>0</v>
          </cell>
          <cell r="J466">
            <v>0</v>
          </cell>
          <cell r="L466">
            <v>0</v>
          </cell>
          <cell r="M466">
            <v>0</v>
          </cell>
          <cell r="N466">
            <v>0</v>
          </cell>
        </row>
        <row r="468">
          <cell r="G468">
            <v>0</v>
          </cell>
          <cell r="H468">
            <v>0</v>
          </cell>
          <cell r="I468">
            <v>0</v>
          </cell>
          <cell r="J468">
            <v>0</v>
          </cell>
          <cell r="L468">
            <v>0</v>
          </cell>
          <cell r="M468">
            <v>0</v>
          </cell>
          <cell r="N468">
            <v>0</v>
          </cell>
        </row>
        <row r="469">
          <cell r="G469">
            <v>0</v>
          </cell>
          <cell r="H469">
            <v>0</v>
          </cell>
          <cell r="I469">
            <v>0</v>
          </cell>
          <cell r="J469">
            <v>0</v>
          </cell>
          <cell r="L469">
            <v>0</v>
          </cell>
          <cell r="M469">
            <v>0</v>
          </cell>
          <cell r="N469">
            <v>0</v>
          </cell>
        </row>
        <row r="470">
          <cell r="G470" t="str">
            <v>______</v>
          </cell>
          <cell r="H470" t="str">
            <v>______</v>
          </cell>
          <cell r="I470" t="str">
            <v>______</v>
          </cell>
          <cell r="J470" t="str">
            <v>______</v>
          </cell>
          <cell r="L470" t="str">
            <v>______</v>
          </cell>
          <cell r="M470" t="str">
            <v>______</v>
          </cell>
          <cell r="N470" t="str">
            <v>______</v>
          </cell>
        </row>
        <row r="471">
          <cell r="G471">
            <v>0</v>
          </cell>
          <cell r="H471">
            <v>0</v>
          </cell>
          <cell r="I471">
            <v>0</v>
          </cell>
          <cell r="J471">
            <v>0</v>
          </cell>
          <cell r="L471">
            <v>0</v>
          </cell>
          <cell r="M471">
            <v>0</v>
          </cell>
          <cell r="N471">
            <v>0</v>
          </cell>
        </row>
        <row r="473">
          <cell r="G473">
            <v>0</v>
          </cell>
          <cell r="H473">
            <v>0</v>
          </cell>
          <cell r="I473">
            <v>0</v>
          </cell>
          <cell r="J473">
            <v>0</v>
          </cell>
          <cell r="L473">
            <v>0</v>
          </cell>
          <cell r="M473">
            <v>0</v>
          </cell>
          <cell r="N473">
            <v>0</v>
          </cell>
        </row>
        <row r="474">
          <cell r="G474">
            <v>0</v>
          </cell>
          <cell r="H474">
            <v>0</v>
          </cell>
          <cell r="I474">
            <v>0</v>
          </cell>
          <cell r="J474">
            <v>0</v>
          </cell>
          <cell r="L474">
            <v>0</v>
          </cell>
          <cell r="M474">
            <v>0</v>
          </cell>
          <cell r="N474">
            <v>0</v>
          </cell>
        </row>
        <row r="475">
          <cell r="G475">
            <v>0</v>
          </cell>
          <cell r="H475">
            <v>0</v>
          </cell>
          <cell r="I475">
            <v>0</v>
          </cell>
          <cell r="J475">
            <v>0</v>
          </cell>
          <cell r="L475">
            <v>0</v>
          </cell>
          <cell r="M475">
            <v>0</v>
          </cell>
          <cell r="N475">
            <v>0</v>
          </cell>
        </row>
        <row r="477">
          <cell r="G477">
            <v>0</v>
          </cell>
          <cell r="H477">
            <v>0</v>
          </cell>
          <cell r="I477">
            <v>0</v>
          </cell>
          <cell r="J477">
            <v>0</v>
          </cell>
          <cell r="L477">
            <v>0</v>
          </cell>
          <cell r="M477">
            <v>0</v>
          </cell>
          <cell r="N477">
            <v>0</v>
          </cell>
        </row>
        <row r="480">
          <cell r="G480">
            <v>0</v>
          </cell>
          <cell r="H480">
            <v>0</v>
          </cell>
          <cell r="I480">
            <v>0</v>
          </cell>
          <cell r="J480">
            <v>0</v>
          </cell>
          <cell r="L480">
            <v>0</v>
          </cell>
          <cell r="M480">
            <v>0</v>
          </cell>
          <cell r="N480">
            <v>0</v>
          </cell>
        </row>
        <row r="481">
          <cell r="G481" t="str">
            <v>______</v>
          </cell>
          <cell r="H481" t="str">
            <v>______</v>
          </cell>
          <cell r="I481" t="str">
            <v>______</v>
          </cell>
          <cell r="J481" t="str">
            <v>______</v>
          </cell>
          <cell r="L481" t="str">
            <v>______</v>
          </cell>
          <cell r="M481" t="str">
            <v>______</v>
          </cell>
          <cell r="N481" t="str">
            <v>______</v>
          </cell>
        </row>
        <row r="482">
          <cell r="G482">
            <v>0</v>
          </cell>
          <cell r="H482">
            <v>0</v>
          </cell>
          <cell r="I482">
            <v>0</v>
          </cell>
          <cell r="J482">
            <v>0</v>
          </cell>
          <cell r="L482">
            <v>0</v>
          </cell>
          <cell r="M482">
            <v>0</v>
          </cell>
          <cell r="N482">
            <v>0</v>
          </cell>
        </row>
        <row r="484">
          <cell r="G484">
            <v>0</v>
          </cell>
          <cell r="H484">
            <v>0</v>
          </cell>
          <cell r="I484">
            <v>0</v>
          </cell>
          <cell r="J484">
            <v>0</v>
          </cell>
          <cell r="L484">
            <v>0</v>
          </cell>
          <cell r="M484">
            <v>0</v>
          </cell>
          <cell r="N484">
            <v>0</v>
          </cell>
        </row>
        <row r="485">
          <cell r="G485">
            <v>0</v>
          </cell>
          <cell r="H485">
            <v>0</v>
          </cell>
          <cell r="I485">
            <v>0</v>
          </cell>
          <cell r="J485">
            <v>0</v>
          </cell>
          <cell r="L485">
            <v>0</v>
          </cell>
          <cell r="M485">
            <v>0</v>
          </cell>
          <cell r="N485">
            <v>0</v>
          </cell>
        </row>
        <row r="486">
          <cell r="G486" t="str">
            <v>______</v>
          </cell>
          <cell r="H486" t="str">
            <v>______</v>
          </cell>
          <cell r="I486" t="str">
            <v>______</v>
          </cell>
          <cell r="J486" t="str">
            <v>______</v>
          </cell>
          <cell r="L486" t="str">
            <v>______</v>
          </cell>
          <cell r="M486" t="str">
            <v>______</v>
          </cell>
          <cell r="N486" t="str">
            <v>______</v>
          </cell>
        </row>
        <row r="487">
          <cell r="G487">
            <v>0</v>
          </cell>
          <cell r="H487">
            <v>0</v>
          </cell>
          <cell r="I487">
            <v>0</v>
          </cell>
          <cell r="J487">
            <v>0</v>
          </cell>
          <cell r="L487">
            <v>0</v>
          </cell>
          <cell r="M487">
            <v>0</v>
          </cell>
          <cell r="N487">
            <v>0</v>
          </cell>
        </row>
        <row r="490">
          <cell r="G490">
            <v>0</v>
          </cell>
          <cell r="H490">
            <v>0</v>
          </cell>
          <cell r="I490">
            <v>0</v>
          </cell>
          <cell r="J490">
            <v>0</v>
          </cell>
          <cell r="L490">
            <v>0</v>
          </cell>
          <cell r="M490">
            <v>0</v>
          </cell>
          <cell r="N490">
            <v>0</v>
          </cell>
        </row>
        <row r="510">
          <cell r="G510" t="str">
            <v>______</v>
          </cell>
          <cell r="H510" t="str">
            <v>______</v>
          </cell>
          <cell r="I510" t="str">
            <v>______</v>
          </cell>
          <cell r="J510" t="str">
            <v>______</v>
          </cell>
          <cell r="L510" t="str">
            <v>______</v>
          </cell>
          <cell r="M510" t="str">
            <v>______</v>
          </cell>
          <cell r="N510" t="str">
            <v>______</v>
          </cell>
        </row>
        <row r="511">
          <cell r="G511">
            <v>0</v>
          </cell>
          <cell r="H511">
            <v>0</v>
          </cell>
          <cell r="I511">
            <v>0</v>
          </cell>
          <cell r="J511">
            <v>0</v>
          </cell>
          <cell r="L511">
            <v>0</v>
          </cell>
          <cell r="M511">
            <v>0</v>
          </cell>
          <cell r="N511">
            <v>0</v>
          </cell>
        </row>
        <row r="512">
          <cell r="G512">
            <v>0</v>
          </cell>
          <cell r="H512">
            <v>0</v>
          </cell>
          <cell r="I512">
            <v>0</v>
          </cell>
          <cell r="J512">
            <v>0</v>
          </cell>
          <cell r="L512">
            <v>0</v>
          </cell>
          <cell r="M512">
            <v>0</v>
          </cell>
          <cell r="N512">
            <v>0</v>
          </cell>
        </row>
        <row r="514">
          <cell r="G514">
            <v>0</v>
          </cell>
          <cell r="H514">
            <v>0</v>
          </cell>
          <cell r="I514">
            <v>0</v>
          </cell>
          <cell r="J514">
            <v>0</v>
          </cell>
          <cell r="L514">
            <v>0</v>
          </cell>
          <cell r="M514">
            <v>0</v>
          </cell>
          <cell r="N514">
            <v>0</v>
          </cell>
        </row>
        <row r="515">
          <cell r="G515">
            <v>0</v>
          </cell>
          <cell r="H515">
            <v>0</v>
          </cell>
          <cell r="I515">
            <v>0</v>
          </cell>
          <cell r="J515">
            <v>0</v>
          </cell>
          <cell r="L515">
            <v>0</v>
          </cell>
          <cell r="M515">
            <v>0</v>
          </cell>
          <cell r="N515">
            <v>0</v>
          </cell>
        </row>
        <row r="516">
          <cell r="G516">
            <v>0</v>
          </cell>
          <cell r="H516">
            <v>0</v>
          </cell>
          <cell r="I516">
            <v>0</v>
          </cell>
          <cell r="J516">
            <v>0</v>
          </cell>
          <cell r="L516">
            <v>0</v>
          </cell>
          <cell r="M516">
            <v>0</v>
          </cell>
          <cell r="N516">
            <v>0</v>
          </cell>
        </row>
        <row r="517">
          <cell r="G517">
            <v>0</v>
          </cell>
          <cell r="H517">
            <v>0</v>
          </cell>
          <cell r="I517">
            <v>0</v>
          </cell>
          <cell r="J517">
            <v>0</v>
          </cell>
          <cell r="L517">
            <v>0</v>
          </cell>
          <cell r="M517">
            <v>0</v>
          </cell>
          <cell r="N517">
            <v>0</v>
          </cell>
        </row>
        <row r="518">
          <cell r="G518">
            <v>0</v>
          </cell>
          <cell r="H518">
            <v>0</v>
          </cell>
          <cell r="I518">
            <v>0</v>
          </cell>
          <cell r="J518">
            <v>0</v>
          </cell>
          <cell r="L518">
            <v>0</v>
          </cell>
          <cell r="M518">
            <v>0</v>
          </cell>
          <cell r="N518">
            <v>0</v>
          </cell>
        </row>
        <row r="519">
          <cell r="G519" t="str">
            <v>______</v>
          </cell>
          <cell r="H519" t="str">
            <v>______</v>
          </cell>
          <cell r="I519" t="str">
            <v>______</v>
          </cell>
          <cell r="J519" t="str">
            <v>______</v>
          </cell>
          <cell r="L519" t="str">
            <v>______</v>
          </cell>
          <cell r="M519" t="str">
            <v>______</v>
          </cell>
          <cell r="N519" t="str">
            <v>______</v>
          </cell>
        </row>
        <row r="520">
          <cell r="G520">
            <v>0</v>
          </cell>
          <cell r="H520">
            <v>0</v>
          </cell>
          <cell r="I520">
            <v>0</v>
          </cell>
          <cell r="J520">
            <v>0</v>
          </cell>
          <cell r="L520">
            <v>0</v>
          </cell>
          <cell r="M520">
            <v>0</v>
          </cell>
          <cell r="N520">
            <v>0</v>
          </cell>
        </row>
        <row r="522">
          <cell r="G522">
            <v>1996</v>
          </cell>
          <cell r="H522">
            <v>1997</v>
          </cell>
          <cell r="I522">
            <v>1998</v>
          </cell>
          <cell r="J522">
            <v>1999</v>
          </cell>
          <cell r="L522">
            <v>1999</v>
          </cell>
          <cell r="M522">
            <v>2000</v>
          </cell>
          <cell r="N522">
            <v>2001</v>
          </cell>
        </row>
        <row r="525">
          <cell r="G525">
            <v>0</v>
          </cell>
          <cell r="H525">
            <v>0</v>
          </cell>
          <cell r="I525">
            <v>0</v>
          </cell>
          <cell r="J525">
            <v>0</v>
          </cell>
          <cell r="L525">
            <v>0</v>
          </cell>
          <cell r="M525">
            <v>0</v>
          </cell>
          <cell r="N525">
            <v>0</v>
          </cell>
        </row>
        <row r="526">
          <cell r="G526">
            <v>0</v>
          </cell>
          <cell r="H526">
            <v>0</v>
          </cell>
          <cell r="I526">
            <v>0</v>
          </cell>
          <cell r="J526">
            <v>0</v>
          </cell>
          <cell r="L526">
            <v>0</v>
          </cell>
          <cell r="M526">
            <v>0</v>
          </cell>
          <cell r="N526">
            <v>0</v>
          </cell>
        </row>
        <row r="527">
          <cell r="G527" t="str">
            <v>______</v>
          </cell>
          <cell r="H527" t="str">
            <v>______</v>
          </cell>
          <cell r="I527" t="str">
            <v>______</v>
          </cell>
          <cell r="J527" t="str">
            <v>______</v>
          </cell>
          <cell r="L527" t="str">
            <v>______</v>
          </cell>
          <cell r="M527" t="str">
            <v>______</v>
          </cell>
          <cell r="N527" t="str">
            <v>______</v>
          </cell>
        </row>
        <row r="528">
          <cell r="G528">
            <v>0</v>
          </cell>
          <cell r="H528">
            <v>0</v>
          </cell>
          <cell r="I528">
            <v>0</v>
          </cell>
          <cell r="J528">
            <v>0</v>
          </cell>
          <cell r="L528">
            <v>0</v>
          </cell>
          <cell r="M528">
            <v>0</v>
          </cell>
          <cell r="N528">
            <v>0</v>
          </cell>
        </row>
        <row r="529">
          <cell r="G529" t="str">
            <v>______</v>
          </cell>
          <cell r="H529" t="str">
            <v>______</v>
          </cell>
          <cell r="I529" t="str">
            <v>______</v>
          </cell>
          <cell r="J529" t="str">
            <v>______</v>
          </cell>
          <cell r="L529" t="str">
            <v>______</v>
          </cell>
          <cell r="M529" t="str">
            <v>______</v>
          </cell>
          <cell r="N529" t="str">
            <v>______</v>
          </cell>
        </row>
        <row r="530">
          <cell r="G530">
            <v>0</v>
          </cell>
          <cell r="H530">
            <v>0</v>
          </cell>
          <cell r="I530">
            <v>0</v>
          </cell>
          <cell r="J530">
            <v>0</v>
          </cell>
          <cell r="L530">
            <v>0</v>
          </cell>
          <cell r="M530">
            <v>0</v>
          </cell>
          <cell r="N530">
            <v>0</v>
          </cell>
        </row>
        <row r="532">
          <cell r="G532">
            <v>0</v>
          </cell>
          <cell r="H532">
            <v>0</v>
          </cell>
          <cell r="I532">
            <v>0</v>
          </cell>
          <cell r="J532">
            <v>0</v>
          </cell>
          <cell r="L532">
            <v>0</v>
          </cell>
          <cell r="M532">
            <v>0</v>
          </cell>
          <cell r="N532">
            <v>0</v>
          </cell>
        </row>
        <row r="533">
          <cell r="G533">
            <v>0</v>
          </cell>
          <cell r="H533">
            <v>0</v>
          </cell>
          <cell r="I533">
            <v>0</v>
          </cell>
          <cell r="J533">
            <v>0</v>
          </cell>
          <cell r="L533">
            <v>0</v>
          </cell>
          <cell r="M533">
            <v>0</v>
          </cell>
          <cell r="N533">
            <v>0</v>
          </cell>
        </row>
        <row r="534">
          <cell r="G534">
            <v>0</v>
          </cell>
          <cell r="H534">
            <v>0</v>
          </cell>
          <cell r="I534">
            <v>0</v>
          </cell>
          <cell r="J534">
            <v>0</v>
          </cell>
          <cell r="L534">
            <v>0</v>
          </cell>
          <cell r="M534">
            <v>0</v>
          </cell>
          <cell r="N534">
            <v>0</v>
          </cell>
        </row>
        <row r="535">
          <cell r="G535">
            <v>0</v>
          </cell>
          <cell r="H535">
            <v>0</v>
          </cell>
          <cell r="I535">
            <v>0</v>
          </cell>
          <cell r="J535">
            <v>0</v>
          </cell>
          <cell r="L535">
            <v>0</v>
          </cell>
          <cell r="M535">
            <v>0</v>
          </cell>
          <cell r="N535">
            <v>0</v>
          </cell>
        </row>
        <row r="536">
          <cell r="G536">
            <v>0</v>
          </cell>
          <cell r="H536">
            <v>0</v>
          </cell>
          <cell r="I536">
            <v>0</v>
          </cell>
          <cell r="J536">
            <v>0</v>
          </cell>
          <cell r="L536">
            <v>0</v>
          </cell>
          <cell r="M536">
            <v>0</v>
          </cell>
          <cell r="N536">
            <v>0</v>
          </cell>
        </row>
        <row r="537">
          <cell r="G537">
            <v>0</v>
          </cell>
          <cell r="H537">
            <v>0</v>
          </cell>
          <cell r="I537">
            <v>0</v>
          </cell>
          <cell r="J537">
            <v>0</v>
          </cell>
          <cell r="L537">
            <v>0</v>
          </cell>
          <cell r="M537">
            <v>0</v>
          </cell>
          <cell r="N537">
            <v>0</v>
          </cell>
        </row>
        <row r="538">
          <cell r="G538" t="str">
            <v>______</v>
          </cell>
          <cell r="H538" t="str">
            <v>______</v>
          </cell>
          <cell r="I538" t="str">
            <v>______</v>
          </cell>
          <cell r="J538" t="str">
            <v>______</v>
          </cell>
          <cell r="L538" t="str">
            <v>______</v>
          </cell>
          <cell r="M538" t="str">
            <v>______</v>
          </cell>
          <cell r="N538" t="str">
            <v>______</v>
          </cell>
        </row>
        <row r="539">
          <cell r="G539">
            <v>0</v>
          </cell>
          <cell r="H539">
            <v>0</v>
          </cell>
          <cell r="I539">
            <v>0</v>
          </cell>
          <cell r="J539">
            <v>0</v>
          </cell>
          <cell r="L539">
            <v>0</v>
          </cell>
          <cell r="M539">
            <v>0</v>
          </cell>
          <cell r="N539">
            <v>0</v>
          </cell>
        </row>
        <row r="548">
          <cell r="G548">
            <v>0</v>
          </cell>
          <cell r="H548">
            <v>0</v>
          </cell>
          <cell r="I548">
            <v>0</v>
          </cell>
          <cell r="J548">
            <v>0</v>
          </cell>
          <cell r="L548">
            <v>0</v>
          </cell>
          <cell r="M548">
            <v>0</v>
          </cell>
          <cell r="N548">
            <v>0</v>
          </cell>
        </row>
        <row r="550">
          <cell r="G550">
            <v>0</v>
          </cell>
          <cell r="H550">
            <v>0</v>
          </cell>
          <cell r="I550">
            <v>0</v>
          </cell>
          <cell r="J550">
            <v>0</v>
          </cell>
          <cell r="L550">
            <v>0</v>
          </cell>
          <cell r="M550">
            <v>0</v>
          </cell>
          <cell r="N550">
            <v>0</v>
          </cell>
        </row>
        <row r="551">
          <cell r="G551">
            <v>0</v>
          </cell>
          <cell r="H551">
            <v>0</v>
          </cell>
          <cell r="I551">
            <v>0</v>
          </cell>
          <cell r="J551">
            <v>0</v>
          </cell>
          <cell r="L551">
            <v>0</v>
          </cell>
          <cell r="M551">
            <v>0</v>
          </cell>
          <cell r="N551">
            <v>0</v>
          </cell>
        </row>
        <row r="552">
          <cell r="G552">
            <v>0</v>
          </cell>
          <cell r="H552">
            <v>0</v>
          </cell>
          <cell r="I552">
            <v>0</v>
          </cell>
          <cell r="J552">
            <v>0</v>
          </cell>
          <cell r="L552">
            <v>0</v>
          </cell>
          <cell r="M552">
            <v>0</v>
          </cell>
          <cell r="N552">
            <v>0</v>
          </cell>
        </row>
        <row r="553">
          <cell r="G553">
            <v>0</v>
          </cell>
          <cell r="H553">
            <v>0</v>
          </cell>
          <cell r="I553">
            <v>0</v>
          </cell>
          <cell r="J553">
            <v>0</v>
          </cell>
          <cell r="L553">
            <v>0</v>
          </cell>
          <cell r="M553">
            <v>0</v>
          </cell>
          <cell r="N553">
            <v>0</v>
          </cell>
        </row>
        <row r="554">
          <cell r="G554">
            <v>0</v>
          </cell>
          <cell r="H554">
            <v>0</v>
          </cell>
          <cell r="I554">
            <v>0</v>
          </cell>
          <cell r="J554">
            <v>0</v>
          </cell>
          <cell r="L554">
            <v>0</v>
          </cell>
          <cell r="M554">
            <v>0</v>
          </cell>
          <cell r="N554">
            <v>0</v>
          </cell>
        </row>
        <row r="555">
          <cell r="G555">
            <v>0</v>
          </cell>
          <cell r="H555">
            <v>0</v>
          </cell>
          <cell r="I555">
            <v>0</v>
          </cell>
          <cell r="J555">
            <v>0</v>
          </cell>
          <cell r="L555">
            <v>0</v>
          </cell>
          <cell r="M555">
            <v>0</v>
          </cell>
          <cell r="N555">
            <v>0</v>
          </cell>
        </row>
        <row r="556">
          <cell r="G556">
            <v>0</v>
          </cell>
          <cell r="H556">
            <v>0</v>
          </cell>
          <cell r="I556">
            <v>0</v>
          </cell>
          <cell r="J556">
            <v>0</v>
          </cell>
          <cell r="L556">
            <v>0</v>
          </cell>
          <cell r="M556">
            <v>0</v>
          </cell>
          <cell r="N556">
            <v>0</v>
          </cell>
        </row>
        <row r="557">
          <cell r="G557">
            <v>0</v>
          </cell>
          <cell r="H557">
            <v>0</v>
          </cell>
          <cell r="I557">
            <v>0</v>
          </cell>
          <cell r="J557">
            <v>0</v>
          </cell>
          <cell r="L557">
            <v>0</v>
          </cell>
          <cell r="M557">
            <v>0</v>
          </cell>
          <cell r="N557">
            <v>0</v>
          </cell>
        </row>
        <row r="558">
          <cell r="G558">
            <v>0</v>
          </cell>
          <cell r="H558">
            <v>0</v>
          </cell>
          <cell r="I558">
            <v>0</v>
          </cell>
          <cell r="J558">
            <v>0</v>
          </cell>
          <cell r="L558">
            <v>0</v>
          </cell>
          <cell r="M558">
            <v>0</v>
          </cell>
          <cell r="N558">
            <v>0</v>
          </cell>
        </row>
        <row r="559">
          <cell r="G559">
            <v>0</v>
          </cell>
          <cell r="H559">
            <v>0</v>
          </cell>
          <cell r="I559">
            <v>0</v>
          </cell>
          <cell r="J559">
            <v>0</v>
          </cell>
          <cell r="L559">
            <v>0</v>
          </cell>
          <cell r="M559">
            <v>0</v>
          </cell>
          <cell r="N559">
            <v>0</v>
          </cell>
        </row>
        <row r="560">
          <cell r="G560">
            <v>0</v>
          </cell>
          <cell r="H560">
            <v>0</v>
          </cell>
          <cell r="I560">
            <v>0</v>
          </cell>
          <cell r="J560">
            <v>0</v>
          </cell>
          <cell r="L560">
            <v>0</v>
          </cell>
          <cell r="M560">
            <v>0</v>
          </cell>
          <cell r="N560">
            <v>0</v>
          </cell>
        </row>
        <row r="561">
          <cell r="G561" t="str">
            <v>______</v>
          </cell>
          <cell r="H561" t="str">
            <v>______</v>
          </cell>
          <cell r="I561" t="str">
            <v>______</v>
          </cell>
          <cell r="J561" t="str">
            <v>______</v>
          </cell>
          <cell r="L561" t="str">
            <v>______</v>
          </cell>
          <cell r="M561" t="str">
            <v>______</v>
          </cell>
          <cell r="N561" t="str">
            <v>______</v>
          </cell>
        </row>
        <row r="562">
          <cell r="G562">
            <v>0</v>
          </cell>
          <cell r="H562">
            <v>0</v>
          </cell>
          <cell r="I562">
            <v>0</v>
          </cell>
          <cell r="J562">
            <v>0</v>
          </cell>
          <cell r="L562">
            <v>0</v>
          </cell>
          <cell r="M562">
            <v>0</v>
          </cell>
          <cell r="N562">
            <v>0</v>
          </cell>
        </row>
        <row r="565">
          <cell r="H565">
            <v>0</v>
          </cell>
          <cell r="I565">
            <v>0</v>
          </cell>
          <cell r="J565">
            <v>0</v>
          </cell>
          <cell r="M565">
            <v>0</v>
          </cell>
          <cell r="N565">
            <v>0</v>
          </cell>
        </row>
        <row r="566">
          <cell r="H566">
            <v>0</v>
          </cell>
          <cell r="I566">
            <v>0</v>
          </cell>
          <cell r="J566">
            <v>0</v>
          </cell>
          <cell r="M566">
            <v>0</v>
          </cell>
          <cell r="N566">
            <v>0</v>
          </cell>
        </row>
        <row r="567">
          <cell r="H567">
            <v>0</v>
          </cell>
          <cell r="I567">
            <v>0</v>
          </cell>
          <cell r="J567">
            <v>0</v>
          </cell>
          <cell r="M567">
            <v>0</v>
          </cell>
          <cell r="N567">
            <v>0</v>
          </cell>
        </row>
        <row r="568">
          <cell r="H568">
            <v>0</v>
          </cell>
          <cell r="I568">
            <v>0</v>
          </cell>
          <cell r="J568">
            <v>0</v>
          </cell>
          <cell r="M568">
            <v>0</v>
          </cell>
          <cell r="N568">
            <v>0</v>
          </cell>
        </row>
        <row r="569">
          <cell r="H569">
            <v>0</v>
          </cell>
          <cell r="I569">
            <v>0</v>
          </cell>
          <cell r="J569">
            <v>0</v>
          </cell>
          <cell r="M569">
            <v>0</v>
          </cell>
          <cell r="N569">
            <v>0</v>
          </cell>
        </row>
        <row r="570">
          <cell r="H570">
            <v>0</v>
          </cell>
          <cell r="I570">
            <v>0</v>
          </cell>
          <cell r="J570">
            <v>0</v>
          </cell>
          <cell r="M570">
            <v>0</v>
          </cell>
          <cell r="N570">
            <v>0</v>
          </cell>
        </row>
        <row r="571">
          <cell r="H571">
            <v>0</v>
          </cell>
          <cell r="I571">
            <v>0</v>
          </cell>
          <cell r="J571">
            <v>0</v>
          </cell>
          <cell r="M571">
            <v>0</v>
          </cell>
          <cell r="N571">
            <v>0</v>
          </cell>
        </row>
        <row r="572">
          <cell r="H572">
            <v>0</v>
          </cell>
          <cell r="I572">
            <v>0</v>
          </cell>
          <cell r="J572">
            <v>0</v>
          </cell>
          <cell r="M572">
            <v>0</v>
          </cell>
          <cell r="N572">
            <v>0</v>
          </cell>
        </row>
        <row r="573">
          <cell r="H573">
            <v>0</v>
          </cell>
          <cell r="I573">
            <v>0</v>
          </cell>
          <cell r="J573">
            <v>0</v>
          </cell>
          <cell r="M573">
            <v>0</v>
          </cell>
          <cell r="N573">
            <v>0</v>
          </cell>
        </row>
        <row r="574">
          <cell r="H574">
            <v>0</v>
          </cell>
          <cell r="I574">
            <v>0</v>
          </cell>
          <cell r="J574">
            <v>0</v>
          </cell>
          <cell r="M574">
            <v>0</v>
          </cell>
          <cell r="N574">
            <v>0</v>
          </cell>
        </row>
        <row r="575">
          <cell r="H575">
            <v>0</v>
          </cell>
          <cell r="I575">
            <v>0</v>
          </cell>
          <cell r="J575">
            <v>0</v>
          </cell>
          <cell r="M575">
            <v>0</v>
          </cell>
          <cell r="N575">
            <v>0</v>
          </cell>
        </row>
        <row r="576">
          <cell r="H576">
            <v>0</v>
          </cell>
          <cell r="I576">
            <v>0</v>
          </cell>
          <cell r="J576">
            <v>0</v>
          </cell>
          <cell r="M576">
            <v>0</v>
          </cell>
          <cell r="N576">
            <v>0</v>
          </cell>
        </row>
        <row r="577">
          <cell r="H577">
            <v>0</v>
          </cell>
          <cell r="I577">
            <v>0</v>
          </cell>
          <cell r="J577">
            <v>0</v>
          </cell>
          <cell r="M577">
            <v>0</v>
          </cell>
          <cell r="N577">
            <v>0</v>
          </cell>
        </row>
        <row r="578">
          <cell r="H578">
            <v>0</v>
          </cell>
          <cell r="I578">
            <v>0</v>
          </cell>
          <cell r="J578">
            <v>0</v>
          </cell>
          <cell r="M578">
            <v>0</v>
          </cell>
          <cell r="N578">
            <v>0</v>
          </cell>
        </row>
        <row r="579">
          <cell r="H579" t="str">
            <v>______</v>
          </cell>
          <cell r="I579" t="str">
            <v>______</v>
          </cell>
          <cell r="J579" t="str">
            <v>______</v>
          </cell>
          <cell r="M579" t="str">
            <v>______</v>
          </cell>
          <cell r="N579" t="str">
            <v>______</v>
          </cell>
        </row>
        <row r="580">
          <cell r="H580">
            <v>0</v>
          </cell>
          <cell r="I580">
            <v>0</v>
          </cell>
          <cell r="J580">
            <v>0</v>
          </cell>
          <cell r="M580">
            <v>0</v>
          </cell>
          <cell r="N580">
            <v>0</v>
          </cell>
        </row>
        <row r="581">
          <cell r="H581" t="str">
            <v>______</v>
          </cell>
          <cell r="I581" t="str">
            <v>______</v>
          </cell>
          <cell r="J581" t="str">
            <v>______</v>
          </cell>
          <cell r="M581" t="str">
            <v>______</v>
          </cell>
          <cell r="N581" t="str">
            <v>______</v>
          </cell>
        </row>
        <row r="582">
          <cell r="H582">
            <v>0</v>
          </cell>
          <cell r="I582">
            <v>0</v>
          </cell>
          <cell r="J582">
            <v>0</v>
          </cell>
          <cell r="M582">
            <v>0</v>
          </cell>
          <cell r="N582">
            <v>0</v>
          </cell>
        </row>
        <row r="584">
          <cell r="H584">
            <v>0</v>
          </cell>
          <cell r="I584">
            <v>0</v>
          </cell>
          <cell r="J584">
            <v>0</v>
          </cell>
          <cell r="M584">
            <v>0</v>
          </cell>
          <cell r="N584">
            <v>0</v>
          </cell>
        </row>
        <row r="585">
          <cell r="H585">
            <v>0</v>
          </cell>
          <cell r="I585">
            <v>0</v>
          </cell>
          <cell r="J585">
            <v>0</v>
          </cell>
          <cell r="M585">
            <v>0</v>
          </cell>
          <cell r="N585">
            <v>0</v>
          </cell>
        </row>
        <row r="586">
          <cell r="H586" t="str">
            <v>______</v>
          </cell>
          <cell r="I586" t="str">
            <v>______</v>
          </cell>
          <cell r="J586" t="str">
            <v>______</v>
          </cell>
          <cell r="M586" t="str">
            <v>______</v>
          </cell>
          <cell r="N586" t="str">
            <v>______</v>
          </cell>
        </row>
        <row r="587">
          <cell r="H587">
            <v>0</v>
          </cell>
          <cell r="I587">
            <v>0</v>
          </cell>
          <cell r="J587">
            <v>0</v>
          </cell>
          <cell r="M587">
            <v>0</v>
          </cell>
          <cell r="N587">
            <v>0</v>
          </cell>
        </row>
        <row r="590">
          <cell r="H590">
            <v>0</v>
          </cell>
          <cell r="I590">
            <v>0</v>
          </cell>
          <cell r="J590">
            <v>0</v>
          </cell>
          <cell r="M590">
            <v>0</v>
          </cell>
          <cell r="N590">
            <v>0</v>
          </cell>
        </row>
        <row r="591">
          <cell r="H591">
            <v>0</v>
          </cell>
          <cell r="I591">
            <v>0</v>
          </cell>
          <cell r="J591">
            <v>0</v>
          </cell>
          <cell r="M591">
            <v>0</v>
          </cell>
          <cell r="N591">
            <v>0</v>
          </cell>
        </row>
        <row r="593">
          <cell r="H593">
            <v>0</v>
          </cell>
          <cell r="I593">
            <v>0</v>
          </cell>
          <cell r="J593">
            <v>0</v>
          </cell>
          <cell r="M593">
            <v>0</v>
          </cell>
          <cell r="N593">
            <v>0</v>
          </cell>
        </row>
        <row r="594">
          <cell r="H594">
            <v>0</v>
          </cell>
          <cell r="I594">
            <v>0</v>
          </cell>
          <cell r="J594">
            <v>0</v>
          </cell>
          <cell r="M594">
            <v>0</v>
          </cell>
          <cell r="N594">
            <v>0</v>
          </cell>
        </row>
        <row r="595">
          <cell r="H595">
            <v>0</v>
          </cell>
          <cell r="I595">
            <v>0</v>
          </cell>
          <cell r="J595">
            <v>0</v>
          </cell>
          <cell r="M595">
            <v>0</v>
          </cell>
          <cell r="N595">
            <v>0</v>
          </cell>
        </row>
        <row r="596">
          <cell r="H596">
            <v>0</v>
          </cell>
          <cell r="I596">
            <v>0</v>
          </cell>
          <cell r="J596">
            <v>0</v>
          </cell>
          <cell r="M596">
            <v>0</v>
          </cell>
          <cell r="N596">
            <v>0</v>
          </cell>
        </row>
        <row r="597">
          <cell r="H597">
            <v>0</v>
          </cell>
          <cell r="I597">
            <v>0</v>
          </cell>
          <cell r="J597">
            <v>0</v>
          </cell>
          <cell r="M597">
            <v>0</v>
          </cell>
          <cell r="N597">
            <v>0</v>
          </cell>
        </row>
        <row r="598">
          <cell r="H598">
            <v>0</v>
          </cell>
          <cell r="I598">
            <v>0</v>
          </cell>
          <cell r="J598">
            <v>0</v>
          </cell>
          <cell r="M598">
            <v>0</v>
          </cell>
          <cell r="N598">
            <v>0</v>
          </cell>
        </row>
        <row r="599">
          <cell r="H599">
            <v>0</v>
          </cell>
          <cell r="I599">
            <v>0</v>
          </cell>
          <cell r="J599">
            <v>0</v>
          </cell>
          <cell r="M599">
            <v>0</v>
          </cell>
          <cell r="N599">
            <v>0</v>
          </cell>
        </row>
        <row r="600">
          <cell r="H600">
            <v>0</v>
          </cell>
          <cell r="I600">
            <v>0</v>
          </cell>
          <cell r="J600">
            <v>0</v>
          </cell>
          <cell r="M600">
            <v>0</v>
          </cell>
          <cell r="N600">
            <v>0</v>
          </cell>
        </row>
        <row r="601">
          <cell r="H601">
            <v>0</v>
          </cell>
          <cell r="I601">
            <v>0</v>
          </cell>
          <cell r="J601">
            <v>0</v>
          </cell>
          <cell r="M601">
            <v>0</v>
          </cell>
          <cell r="N601">
            <v>0</v>
          </cell>
        </row>
        <row r="602">
          <cell r="H602">
            <v>0</v>
          </cell>
          <cell r="I602">
            <v>0</v>
          </cell>
          <cell r="J602">
            <v>0</v>
          </cell>
          <cell r="M602">
            <v>0</v>
          </cell>
          <cell r="N602">
            <v>0</v>
          </cell>
        </row>
        <row r="603">
          <cell r="H603">
            <v>0</v>
          </cell>
          <cell r="I603">
            <v>0</v>
          </cell>
          <cell r="J603">
            <v>0</v>
          </cell>
          <cell r="M603">
            <v>0</v>
          </cell>
          <cell r="N603">
            <v>0</v>
          </cell>
        </row>
        <row r="604">
          <cell r="H604">
            <v>0</v>
          </cell>
          <cell r="I604">
            <v>0</v>
          </cell>
          <cell r="J604">
            <v>0</v>
          </cell>
          <cell r="M604">
            <v>0</v>
          </cell>
          <cell r="N604">
            <v>0</v>
          </cell>
        </row>
        <row r="605">
          <cell r="H605">
            <v>0</v>
          </cell>
          <cell r="I605">
            <v>0</v>
          </cell>
          <cell r="J605">
            <v>0</v>
          </cell>
          <cell r="M605">
            <v>0</v>
          </cell>
          <cell r="N605">
            <v>0</v>
          </cell>
        </row>
        <row r="606">
          <cell r="H606">
            <v>0</v>
          </cell>
          <cell r="I606">
            <v>0</v>
          </cell>
          <cell r="J606">
            <v>0</v>
          </cell>
          <cell r="M606">
            <v>0</v>
          </cell>
          <cell r="N606">
            <v>0</v>
          </cell>
        </row>
        <row r="608">
          <cell r="H608">
            <v>0</v>
          </cell>
          <cell r="I608">
            <v>0</v>
          </cell>
          <cell r="J608">
            <v>0</v>
          </cell>
          <cell r="M608">
            <v>0</v>
          </cell>
          <cell r="N608">
            <v>0</v>
          </cell>
        </row>
        <row r="614">
          <cell r="H614">
            <v>0</v>
          </cell>
          <cell r="I614">
            <v>0</v>
          </cell>
          <cell r="J614">
            <v>0</v>
          </cell>
          <cell r="M614">
            <v>0</v>
          </cell>
          <cell r="N614">
            <v>0</v>
          </cell>
        </row>
        <row r="632">
          <cell r="H632" t="str">
            <v>______</v>
          </cell>
          <cell r="I632" t="str">
            <v>______</v>
          </cell>
          <cell r="J632" t="str">
            <v>______</v>
          </cell>
          <cell r="M632" t="str">
            <v>______</v>
          </cell>
          <cell r="N632" t="str">
            <v>______</v>
          </cell>
        </row>
        <row r="633">
          <cell r="H633">
            <v>0</v>
          </cell>
          <cell r="I633">
            <v>0</v>
          </cell>
          <cell r="J633">
            <v>0</v>
          </cell>
          <cell r="M633">
            <v>0</v>
          </cell>
          <cell r="N633">
            <v>0</v>
          </cell>
        </row>
        <row r="635">
          <cell r="H635">
            <v>0</v>
          </cell>
          <cell r="I635">
            <v>0</v>
          </cell>
          <cell r="J635">
            <v>0</v>
          </cell>
          <cell r="M635">
            <v>0</v>
          </cell>
          <cell r="N635">
            <v>0</v>
          </cell>
        </row>
        <row r="636">
          <cell r="H636">
            <v>0</v>
          </cell>
          <cell r="I636">
            <v>0</v>
          </cell>
          <cell r="J636">
            <v>0</v>
          </cell>
          <cell r="M636">
            <v>0</v>
          </cell>
          <cell r="N636">
            <v>0</v>
          </cell>
        </row>
        <row r="637">
          <cell r="H637" t="str">
            <v>______</v>
          </cell>
          <cell r="I637" t="str">
            <v>______</v>
          </cell>
          <cell r="J637" t="str">
            <v>______</v>
          </cell>
          <cell r="M637" t="str">
            <v>______</v>
          </cell>
          <cell r="N637" t="str">
            <v>______</v>
          </cell>
        </row>
        <row r="665">
          <cell r="H665">
            <v>0</v>
          </cell>
          <cell r="I665">
            <v>0</v>
          </cell>
          <cell r="J665">
            <v>0</v>
          </cell>
          <cell r="M665">
            <v>0</v>
          </cell>
          <cell r="N665">
            <v>0</v>
          </cell>
        </row>
        <row r="667">
          <cell r="H667">
            <v>0</v>
          </cell>
          <cell r="I667">
            <v>0</v>
          </cell>
          <cell r="J667">
            <v>0</v>
          </cell>
          <cell r="M667">
            <v>0</v>
          </cell>
          <cell r="N667">
            <v>0</v>
          </cell>
        </row>
        <row r="676">
          <cell r="G676">
            <v>0</v>
          </cell>
          <cell r="H676">
            <v>0</v>
          </cell>
          <cell r="I676">
            <v>0</v>
          </cell>
          <cell r="J676">
            <v>0</v>
          </cell>
          <cell r="L676">
            <v>0</v>
          </cell>
          <cell r="M676">
            <v>0</v>
          </cell>
          <cell r="N676">
            <v>0</v>
          </cell>
        </row>
        <row r="677">
          <cell r="G677">
            <v>0</v>
          </cell>
          <cell r="H677">
            <v>0</v>
          </cell>
          <cell r="I677">
            <v>0</v>
          </cell>
          <cell r="J677">
            <v>0</v>
          </cell>
          <cell r="L677">
            <v>0</v>
          </cell>
          <cell r="M677">
            <v>0</v>
          </cell>
          <cell r="N677">
            <v>0</v>
          </cell>
        </row>
        <row r="678">
          <cell r="G678">
            <v>0</v>
          </cell>
          <cell r="H678">
            <v>0</v>
          </cell>
          <cell r="I678">
            <v>0</v>
          </cell>
          <cell r="J678">
            <v>0</v>
          </cell>
          <cell r="L678">
            <v>0</v>
          </cell>
          <cell r="M678">
            <v>0</v>
          </cell>
          <cell r="N678">
            <v>0</v>
          </cell>
        </row>
        <row r="679">
          <cell r="G679">
            <v>0</v>
          </cell>
          <cell r="H679">
            <v>0</v>
          </cell>
          <cell r="I679">
            <v>0</v>
          </cell>
          <cell r="J679">
            <v>0</v>
          </cell>
          <cell r="L679">
            <v>0</v>
          </cell>
          <cell r="M679">
            <v>0</v>
          </cell>
          <cell r="N679">
            <v>0</v>
          </cell>
        </row>
        <row r="680">
          <cell r="G680">
            <v>0</v>
          </cell>
          <cell r="H680">
            <v>0</v>
          </cell>
          <cell r="I680">
            <v>0</v>
          </cell>
          <cell r="J680">
            <v>0</v>
          </cell>
          <cell r="L680">
            <v>0</v>
          </cell>
          <cell r="M680">
            <v>0</v>
          </cell>
          <cell r="N680">
            <v>0</v>
          </cell>
        </row>
        <row r="681">
          <cell r="G681">
            <v>0</v>
          </cell>
          <cell r="H681">
            <v>0</v>
          </cell>
          <cell r="I681">
            <v>0</v>
          </cell>
          <cell r="J681">
            <v>0</v>
          </cell>
          <cell r="L681">
            <v>0</v>
          </cell>
          <cell r="M681">
            <v>0</v>
          </cell>
          <cell r="N681">
            <v>0</v>
          </cell>
        </row>
        <row r="682">
          <cell r="G682">
            <v>0</v>
          </cell>
          <cell r="H682">
            <v>0</v>
          </cell>
          <cell r="I682">
            <v>0</v>
          </cell>
          <cell r="J682">
            <v>0</v>
          </cell>
          <cell r="L682">
            <v>0</v>
          </cell>
          <cell r="M682">
            <v>0</v>
          </cell>
          <cell r="N682">
            <v>0</v>
          </cell>
        </row>
        <row r="683">
          <cell r="G683" t="str">
            <v>______</v>
          </cell>
          <cell r="H683" t="str">
            <v>______</v>
          </cell>
          <cell r="I683" t="str">
            <v>______</v>
          </cell>
          <cell r="J683" t="str">
            <v>______</v>
          </cell>
          <cell r="L683" t="str">
            <v>______</v>
          </cell>
          <cell r="M683" t="str">
            <v>______</v>
          </cell>
          <cell r="N683" t="str">
            <v>______</v>
          </cell>
        </row>
        <row r="684">
          <cell r="G684">
            <v>0</v>
          </cell>
          <cell r="H684">
            <v>0</v>
          </cell>
          <cell r="I684">
            <v>0</v>
          </cell>
          <cell r="J684">
            <v>0</v>
          </cell>
          <cell r="L684">
            <v>0</v>
          </cell>
          <cell r="M684">
            <v>0</v>
          </cell>
          <cell r="N684">
            <v>0</v>
          </cell>
        </row>
        <row r="686">
          <cell r="G686">
            <v>0</v>
          </cell>
          <cell r="H686">
            <v>0</v>
          </cell>
          <cell r="I686">
            <v>0</v>
          </cell>
          <cell r="J686">
            <v>0</v>
          </cell>
          <cell r="L686">
            <v>0</v>
          </cell>
          <cell r="M686">
            <v>0</v>
          </cell>
          <cell r="N686">
            <v>0</v>
          </cell>
        </row>
        <row r="688">
          <cell r="G688">
            <v>0</v>
          </cell>
          <cell r="H688">
            <v>0</v>
          </cell>
          <cell r="I688">
            <v>0</v>
          </cell>
          <cell r="J688">
            <v>0</v>
          </cell>
          <cell r="L688">
            <v>0</v>
          </cell>
          <cell r="M688">
            <v>0</v>
          </cell>
          <cell r="N688">
            <v>0</v>
          </cell>
        </row>
        <row r="689">
          <cell r="G689">
            <v>0</v>
          </cell>
          <cell r="H689">
            <v>0</v>
          </cell>
          <cell r="I689">
            <v>0</v>
          </cell>
          <cell r="J689">
            <v>0</v>
          </cell>
          <cell r="L689">
            <v>0</v>
          </cell>
          <cell r="M689">
            <v>0</v>
          </cell>
          <cell r="N689">
            <v>0</v>
          </cell>
        </row>
        <row r="690">
          <cell r="G690">
            <v>0</v>
          </cell>
          <cell r="H690">
            <v>0</v>
          </cell>
          <cell r="I690">
            <v>0</v>
          </cell>
          <cell r="J690">
            <v>0</v>
          </cell>
          <cell r="L690">
            <v>0</v>
          </cell>
          <cell r="M690">
            <v>0</v>
          </cell>
          <cell r="N690">
            <v>0</v>
          </cell>
        </row>
        <row r="691">
          <cell r="G691">
            <v>0</v>
          </cell>
          <cell r="H691">
            <v>0</v>
          </cell>
          <cell r="I691">
            <v>0</v>
          </cell>
          <cell r="J691">
            <v>0</v>
          </cell>
          <cell r="L691">
            <v>0</v>
          </cell>
          <cell r="M691">
            <v>0</v>
          </cell>
          <cell r="N691">
            <v>0</v>
          </cell>
        </row>
        <row r="692">
          <cell r="G692">
            <v>0</v>
          </cell>
          <cell r="H692">
            <v>0</v>
          </cell>
          <cell r="I692">
            <v>0</v>
          </cell>
          <cell r="J692">
            <v>0</v>
          </cell>
          <cell r="L692">
            <v>0</v>
          </cell>
          <cell r="M692">
            <v>0</v>
          </cell>
          <cell r="N692">
            <v>0</v>
          </cell>
        </row>
        <row r="693">
          <cell r="G693">
            <v>0</v>
          </cell>
          <cell r="H693">
            <v>0</v>
          </cell>
          <cell r="I693">
            <v>0</v>
          </cell>
          <cell r="J693">
            <v>0</v>
          </cell>
          <cell r="L693">
            <v>0</v>
          </cell>
          <cell r="M693">
            <v>0</v>
          </cell>
          <cell r="N693">
            <v>0</v>
          </cell>
        </row>
        <row r="694">
          <cell r="G694">
            <v>0</v>
          </cell>
          <cell r="H694">
            <v>0</v>
          </cell>
          <cell r="I694">
            <v>0</v>
          </cell>
          <cell r="J694">
            <v>0</v>
          </cell>
          <cell r="L694">
            <v>0</v>
          </cell>
          <cell r="M694">
            <v>0</v>
          </cell>
          <cell r="N694">
            <v>0</v>
          </cell>
        </row>
        <row r="696">
          <cell r="G696">
            <v>0</v>
          </cell>
          <cell r="H696">
            <v>0</v>
          </cell>
          <cell r="I696">
            <v>0</v>
          </cell>
          <cell r="J696">
            <v>0</v>
          </cell>
          <cell r="L696">
            <v>0</v>
          </cell>
          <cell r="M696">
            <v>0</v>
          </cell>
          <cell r="N696">
            <v>0</v>
          </cell>
        </row>
        <row r="699">
          <cell r="G699">
            <v>0</v>
          </cell>
          <cell r="H699">
            <v>0</v>
          </cell>
          <cell r="I699">
            <v>0</v>
          </cell>
          <cell r="J699">
            <v>0</v>
          </cell>
          <cell r="L699">
            <v>0</v>
          </cell>
          <cell r="M699">
            <v>0</v>
          </cell>
          <cell r="N699">
            <v>0</v>
          </cell>
        </row>
        <row r="700">
          <cell r="G700">
            <v>0</v>
          </cell>
          <cell r="H700">
            <v>0</v>
          </cell>
          <cell r="I700">
            <v>0</v>
          </cell>
          <cell r="J700">
            <v>0</v>
          </cell>
          <cell r="L700">
            <v>0</v>
          </cell>
          <cell r="M700">
            <v>0</v>
          </cell>
          <cell r="N700">
            <v>0</v>
          </cell>
        </row>
        <row r="701">
          <cell r="G701">
            <v>0</v>
          </cell>
          <cell r="H701">
            <v>0</v>
          </cell>
          <cell r="I701">
            <v>0</v>
          </cell>
          <cell r="J701">
            <v>0</v>
          </cell>
          <cell r="L701">
            <v>0</v>
          </cell>
          <cell r="M701">
            <v>0</v>
          </cell>
          <cell r="N701">
            <v>0</v>
          </cell>
        </row>
        <row r="702">
          <cell r="G702">
            <v>0</v>
          </cell>
          <cell r="H702">
            <v>0</v>
          </cell>
          <cell r="I702">
            <v>0</v>
          </cell>
          <cell r="J702">
            <v>0</v>
          </cell>
          <cell r="L702">
            <v>0</v>
          </cell>
          <cell r="M702">
            <v>0</v>
          </cell>
          <cell r="N702">
            <v>0</v>
          </cell>
        </row>
        <row r="703">
          <cell r="G703">
            <v>0</v>
          </cell>
          <cell r="H703">
            <v>0</v>
          </cell>
          <cell r="I703">
            <v>0</v>
          </cell>
          <cell r="J703">
            <v>0</v>
          </cell>
          <cell r="L703">
            <v>0</v>
          </cell>
          <cell r="M703">
            <v>0</v>
          </cell>
          <cell r="N703">
            <v>0</v>
          </cell>
        </row>
        <row r="704">
          <cell r="G704">
            <v>0</v>
          </cell>
          <cell r="H704">
            <v>0</v>
          </cell>
          <cell r="I704">
            <v>0</v>
          </cell>
          <cell r="J704">
            <v>0</v>
          </cell>
          <cell r="L704">
            <v>0</v>
          </cell>
          <cell r="M704">
            <v>0</v>
          </cell>
          <cell r="N704">
            <v>0</v>
          </cell>
        </row>
        <row r="705">
          <cell r="G705">
            <v>0</v>
          </cell>
          <cell r="H705">
            <v>0</v>
          </cell>
          <cell r="I705">
            <v>0</v>
          </cell>
          <cell r="J705">
            <v>0</v>
          </cell>
          <cell r="L705">
            <v>0</v>
          </cell>
          <cell r="M705">
            <v>0</v>
          </cell>
          <cell r="N705">
            <v>0</v>
          </cell>
        </row>
        <row r="706">
          <cell r="G706">
            <v>0</v>
          </cell>
          <cell r="H706">
            <v>0</v>
          </cell>
          <cell r="I706">
            <v>0</v>
          </cell>
          <cell r="J706">
            <v>0</v>
          </cell>
          <cell r="L706">
            <v>0</v>
          </cell>
          <cell r="M706">
            <v>0</v>
          </cell>
          <cell r="N706">
            <v>0</v>
          </cell>
        </row>
        <row r="707">
          <cell r="G707" t="str">
            <v>______</v>
          </cell>
          <cell r="H707" t="str">
            <v>______</v>
          </cell>
          <cell r="I707" t="str">
            <v>______</v>
          </cell>
          <cell r="J707" t="str">
            <v>______</v>
          </cell>
          <cell r="L707" t="str">
            <v>______</v>
          </cell>
          <cell r="M707" t="str">
            <v>______</v>
          </cell>
          <cell r="N707" t="str">
            <v>______</v>
          </cell>
        </row>
        <row r="708">
          <cell r="G708">
            <v>0</v>
          </cell>
          <cell r="H708">
            <v>0</v>
          </cell>
          <cell r="I708">
            <v>0</v>
          </cell>
          <cell r="J708">
            <v>0</v>
          </cell>
          <cell r="L708">
            <v>0</v>
          </cell>
          <cell r="M708">
            <v>0</v>
          </cell>
          <cell r="N708">
            <v>0</v>
          </cell>
        </row>
        <row r="710">
          <cell r="G710">
            <v>0</v>
          </cell>
          <cell r="H710">
            <v>0</v>
          </cell>
          <cell r="I710">
            <v>0</v>
          </cell>
          <cell r="J710">
            <v>0</v>
          </cell>
          <cell r="L710">
            <v>0</v>
          </cell>
          <cell r="M710">
            <v>0</v>
          </cell>
          <cell r="N710">
            <v>0</v>
          </cell>
        </row>
        <row r="711">
          <cell r="G711">
            <v>0</v>
          </cell>
          <cell r="H711">
            <v>0</v>
          </cell>
          <cell r="I711">
            <v>0</v>
          </cell>
          <cell r="J711">
            <v>0</v>
          </cell>
          <cell r="L711">
            <v>0</v>
          </cell>
          <cell r="M711">
            <v>0</v>
          </cell>
          <cell r="N711">
            <v>0</v>
          </cell>
        </row>
        <row r="712">
          <cell r="G712">
            <v>0</v>
          </cell>
          <cell r="H712">
            <v>0</v>
          </cell>
          <cell r="I712">
            <v>0</v>
          </cell>
          <cell r="J712">
            <v>0</v>
          </cell>
          <cell r="L712">
            <v>0</v>
          </cell>
          <cell r="M712">
            <v>0</v>
          </cell>
          <cell r="N712">
            <v>0</v>
          </cell>
        </row>
        <row r="713">
          <cell r="G713">
            <v>0</v>
          </cell>
          <cell r="H713">
            <v>0</v>
          </cell>
          <cell r="I713">
            <v>0</v>
          </cell>
          <cell r="J713">
            <v>0</v>
          </cell>
          <cell r="L713">
            <v>0</v>
          </cell>
          <cell r="M713">
            <v>0</v>
          </cell>
          <cell r="N713">
            <v>0</v>
          </cell>
        </row>
        <row r="714">
          <cell r="G714">
            <v>0</v>
          </cell>
          <cell r="H714">
            <v>0</v>
          </cell>
          <cell r="I714">
            <v>0</v>
          </cell>
          <cell r="J714">
            <v>0</v>
          </cell>
          <cell r="L714">
            <v>0</v>
          </cell>
          <cell r="M714">
            <v>0</v>
          </cell>
          <cell r="N714">
            <v>0</v>
          </cell>
        </row>
        <row r="717">
          <cell r="G717">
            <v>0</v>
          </cell>
          <cell r="H717">
            <v>0</v>
          </cell>
          <cell r="I717">
            <v>0</v>
          </cell>
          <cell r="J717">
            <v>0</v>
          </cell>
          <cell r="L717">
            <v>0</v>
          </cell>
          <cell r="M717">
            <v>0</v>
          </cell>
          <cell r="N717">
            <v>0</v>
          </cell>
        </row>
        <row r="718">
          <cell r="G718">
            <v>0</v>
          </cell>
          <cell r="H718">
            <v>0</v>
          </cell>
          <cell r="I718">
            <v>0</v>
          </cell>
          <cell r="J718">
            <v>0</v>
          </cell>
          <cell r="L718">
            <v>0</v>
          </cell>
          <cell r="M718">
            <v>0</v>
          </cell>
          <cell r="N718">
            <v>0</v>
          </cell>
        </row>
        <row r="719">
          <cell r="G719">
            <v>0</v>
          </cell>
          <cell r="H719">
            <v>0</v>
          </cell>
          <cell r="I719">
            <v>0</v>
          </cell>
          <cell r="J719">
            <v>0</v>
          </cell>
          <cell r="L719">
            <v>0</v>
          </cell>
          <cell r="M719">
            <v>0</v>
          </cell>
          <cell r="N719">
            <v>0</v>
          </cell>
        </row>
        <row r="720">
          <cell r="G720">
            <v>0</v>
          </cell>
          <cell r="H720">
            <v>0</v>
          </cell>
          <cell r="I720">
            <v>0</v>
          </cell>
          <cell r="J720">
            <v>0</v>
          </cell>
          <cell r="L720">
            <v>0</v>
          </cell>
          <cell r="M720">
            <v>0</v>
          </cell>
          <cell r="N720">
            <v>0</v>
          </cell>
        </row>
        <row r="721">
          <cell r="G721">
            <v>0</v>
          </cell>
          <cell r="H721">
            <v>0</v>
          </cell>
          <cell r="I721">
            <v>0</v>
          </cell>
          <cell r="J721">
            <v>0</v>
          </cell>
          <cell r="L721">
            <v>0</v>
          </cell>
          <cell r="M721">
            <v>0</v>
          </cell>
          <cell r="N721">
            <v>0</v>
          </cell>
        </row>
        <row r="722">
          <cell r="G722">
            <v>0</v>
          </cell>
          <cell r="H722">
            <v>0</v>
          </cell>
          <cell r="I722">
            <v>0</v>
          </cell>
          <cell r="J722">
            <v>0</v>
          </cell>
          <cell r="L722">
            <v>0</v>
          </cell>
          <cell r="M722">
            <v>0</v>
          </cell>
          <cell r="N722">
            <v>0</v>
          </cell>
        </row>
        <row r="723">
          <cell r="G723">
            <v>0</v>
          </cell>
          <cell r="H723">
            <v>0</v>
          </cell>
          <cell r="I723">
            <v>0</v>
          </cell>
          <cell r="J723">
            <v>0</v>
          </cell>
          <cell r="L723">
            <v>0</v>
          </cell>
          <cell r="M723">
            <v>0</v>
          </cell>
          <cell r="N723">
            <v>0</v>
          </cell>
        </row>
        <row r="724">
          <cell r="G724">
            <v>0</v>
          </cell>
          <cell r="H724">
            <v>0</v>
          </cell>
          <cell r="I724">
            <v>0</v>
          </cell>
          <cell r="J724">
            <v>0</v>
          </cell>
          <cell r="L724">
            <v>0</v>
          </cell>
          <cell r="M724">
            <v>0</v>
          </cell>
          <cell r="N724">
            <v>0</v>
          </cell>
        </row>
        <row r="725">
          <cell r="G725">
            <v>0</v>
          </cell>
          <cell r="H725">
            <v>0</v>
          </cell>
          <cell r="I725">
            <v>0</v>
          </cell>
          <cell r="J725">
            <v>0</v>
          </cell>
          <cell r="L725">
            <v>0</v>
          </cell>
          <cell r="M725">
            <v>0</v>
          </cell>
          <cell r="N725">
            <v>0</v>
          </cell>
        </row>
        <row r="726">
          <cell r="G726">
            <v>0</v>
          </cell>
          <cell r="H726">
            <v>0</v>
          </cell>
          <cell r="I726">
            <v>0</v>
          </cell>
          <cell r="J726">
            <v>0</v>
          </cell>
          <cell r="L726">
            <v>0</v>
          </cell>
          <cell r="M726">
            <v>0</v>
          </cell>
          <cell r="N726">
            <v>0</v>
          </cell>
        </row>
        <row r="727">
          <cell r="G727">
            <v>0</v>
          </cell>
          <cell r="H727">
            <v>0</v>
          </cell>
          <cell r="I727">
            <v>0</v>
          </cell>
          <cell r="J727">
            <v>0</v>
          </cell>
          <cell r="L727">
            <v>0</v>
          </cell>
          <cell r="M727">
            <v>0</v>
          </cell>
          <cell r="N727">
            <v>0</v>
          </cell>
        </row>
        <row r="728">
          <cell r="G728">
            <v>0</v>
          </cell>
          <cell r="H728">
            <v>0</v>
          </cell>
          <cell r="I728">
            <v>0</v>
          </cell>
          <cell r="J728">
            <v>0</v>
          </cell>
          <cell r="L728">
            <v>0</v>
          </cell>
          <cell r="M728">
            <v>0</v>
          </cell>
          <cell r="N728">
            <v>0</v>
          </cell>
        </row>
        <row r="729">
          <cell r="G729">
            <v>0</v>
          </cell>
          <cell r="H729">
            <v>0</v>
          </cell>
          <cell r="I729">
            <v>0</v>
          </cell>
          <cell r="J729">
            <v>0</v>
          </cell>
          <cell r="L729">
            <v>0</v>
          </cell>
          <cell r="M729">
            <v>0</v>
          </cell>
          <cell r="N729">
            <v>0</v>
          </cell>
        </row>
        <row r="730">
          <cell r="G730">
            <v>0</v>
          </cell>
          <cell r="H730">
            <v>0</v>
          </cell>
          <cell r="I730">
            <v>0</v>
          </cell>
          <cell r="J730">
            <v>0</v>
          </cell>
          <cell r="L730">
            <v>0</v>
          </cell>
          <cell r="M730">
            <v>0</v>
          </cell>
          <cell r="N730">
            <v>0</v>
          </cell>
        </row>
        <row r="731">
          <cell r="G731">
            <v>0</v>
          </cell>
          <cell r="H731">
            <v>0</v>
          </cell>
          <cell r="I731">
            <v>0</v>
          </cell>
          <cell r="J731">
            <v>0</v>
          </cell>
          <cell r="L731">
            <v>0</v>
          </cell>
          <cell r="M731">
            <v>0</v>
          </cell>
          <cell r="N731">
            <v>0</v>
          </cell>
        </row>
        <row r="732">
          <cell r="G732">
            <v>0</v>
          </cell>
          <cell r="H732">
            <v>0</v>
          </cell>
          <cell r="I732">
            <v>0</v>
          </cell>
          <cell r="J732">
            <v>0</v>
          </cell>
          <cell r="L732">
            <v>0</v>
          </cell>
          <cell r="M732">
            <v>0</v>
          </cell>
          <cell r="N732">
            <v>0</v>
          </cell>
        </row>
        <row r="733">
          <cell r="G733">
            <v>0</v>
          </cell>
          <cell r="H733">
            <v>0</v>
          </cell>
          <cell r="I733">
            <v>0</v>
          </cell>
          <cell r="J733">
            <v>0</v>
          </cell>
          <cell r="L733">
            <v>0</v>
          </cell>
          <cell r="M733">
            <v>0</v>
          </cell>
          <cell r="N733">
            <v>0</v>
          </cell>
        </row>
        <row r="734">
          <cell r="G734">
            <v>0</v>
          </cell>
          <cell r="H734">
            <v>0</v>
          </cell>
          <cell r="I734">
            <v>0</v>
          </cell>
          <cell r="J734">
            <v>0</v>
          </cell>
          <cell r="L734">
            <v>0</v>
          </cell>
          <cell r="M734">
            <v>0</v>
          </cell>
          <cell r="N734">
            <v>0</v>
          </cell>
        </row>
        <row r="735">
          <cell r="G735" t="str">
            <v>______</v>
          </cell>
          <cell r="H735" t="str">
            <v>______</v>
          </cell>
          <cell r="I735" t="str">
            <v>______</v>
          </cell>
          <cell r="J735" t="str">
            <v>______</v>
          </cell>
          <cell r="L735" t="str">
            <v>______</v>
          </cell>
          <cell r="M735" t="str">
            <v>______</v>
          </cell>
          <cell r="N735" t="str">
            <v>______</v>
          </cell>
        </row>
        <row r="736">
          <cell r="G736">
            <v>0</v>
          </cell>
          <cell r="H736">
            <v>0</v>
          </cell>
          <cell r="I736">
            <v>0</v>
          </cell>
          <cell r="J736">
            <v>0</v>
          </cell>
          <cell r="L736">
            <v>0</v>
          </cell>
          <cell r="M736">
            <v>0</v>
          </cell>
          <cell r="N736">
            <v>0</v>
          </cell>
        </row>
        <row r="738">
          <cell r="G738">
            <v>0</v>
          </cell>
          <cell r="H738">
            <v>0</v>
          </cell>
          <cell r="I738">
            <v>0</v>
          </cell>
          <cell r="J738">
            <v>0</v>
          </cell>
          <cell r="L738">
            <v>0</v>
          </cell>
          <cell r="M738">
            <v>0</v>
          </cell>
          <cell r="N738">
            <v>0</v>
          </cell>
        </row>
        <row r="740">
          <cell r="G740">
            <v>0</v>
          </cell>
          <cell r="H740">
            <v>0</v>
          </cell>
          <cell r="I740">
            <v>0</v>
          </cell>
          <cell r="J740">
            <v>0</v>
          </cell>
          <cell r="L740">
            <v>0</v>
          </cell>
          <cell r="M740">
            <v>0</v>
          </cell>
          <cell r="N740">
            <v>0</v>
          </cell>
        </row>
        <row r="742">
          <cell r="G742">
            <v>1996</v>
          </cell>
          <cell r="H742">
            <v>1997</v>
          </cell>
          <cell r="I742">
            <v>1998</v>
          </cell>
          <cell r="J742">
            <v>1999</v>
          </cell>
          <cell r="L742">
            <v>1999</v>
          </cell>
          <cell r="M742">
            <v>2000</v>
          </cell>
          <cell r="N742">
            <v>2001</v>
          </cell>
        </row>
        <row r="745">
          <cell r="G745">
            <v>0</v>
          </cell>
          <cell r="H745">
            <v>0</v>
          </cell>
          <cell r="I745">
            <v>0</v>
          </cell>
          <cell r="J745">
            <v>0</v>
          </cell>
          <cell r="L745">
            <v>0</v>
          </cell>
          <cell r="M745">
            <v>0</v>
          </cell>
          <cell r="N745">
            <v>0</v>
          </cell>
        </row>
        <row r="746">
          <cell r="G746">
            <v>0</v>
          </cell>
          <cell r="H746">
            <v>0</v>
          </cell>
          <cell r="I746">
            <v>0</v>
          </cell>
          <cell r="J746">
            <v>0</v>
          </cell>
          <cell r="L746">
            <v>0</v>
          </cell>
          <cell r="M746">
            <v>0</v>
          </cell>
          <cell r="N746">
            <v>0</v>
          </cell>
        </row>
        <row r="747">
          <cell r="G747">
            <v>0</v>
          </cell>
          <cell r="H747">
            <v>0</v>
          </cell>
          <cell r="I747">
            <v>0</v>
          </cell>
          <cell r="J747">
            <v>0</v>
          </cell>
          <cell r="L747">
            <v>0</v>
          </cell>
          <cell r="M747">
            <v>0</v>
          </cell>
          <cell r="N747">
            <v>0</v>
          </cell>
        </row>
        <row r="748">
          <cell r="G748">
            <v>0</v>
          </cell>
          <cell r="H748">
            <v>0</v>
          </cell>
          <cell r="I748">
            <v>0</v>
          </cell>
          <cell r="J748">
            <v>0</v>
          </cell>
          <cell r="L748">
            <v>0</v>
          </cell>
          <cell r="M748">
            <v>0</v>
          </cell>
          <cell r="N748">
            <v>0</v>
          </cell>
        </row>
        <row r="749">
          <cell r="G749">
            <v>0</v>
          </cell>
          <cell r="H749">
            <v>0</v>
          </cell>
          <cell r="I749">
            <v>0</v>
          </cell>
          <cell r="J749">
            <v>0</v>
          </cell>
          <cell r="L749">
            <v>0</v>
          </cell>
          <cell r="M749">
            <v>0</v>
          </cell>
          <cell r="N749">
            <v>0</v>
          </cell>
        </row>
        <row r="750">
          <cell r="G750">
            <v>0</v>
          </cell>
          <cell r="H750">
            <v>0</v>
          </cell>
          <cell r="I750">
            <v>0</v>
          </cell>
          <cell r="J750">
            <v>0</v>
          </cell>
          <cell r="L750">
            <v>0</v>
          </cell>
          <cell r="M750">
            <v>0</v>
          </cell>
          <cell r="N750">
            <v>0</v>
          </cell>
        </row>
        <row r="751">
          <cell r="G751">
            <v>0</v>
          </cell>
          <cell r="H751">
            <v>0</v>
          </cell>
          <cell r="I751">
            <v>0</v>
          </cell>
          <cell r="J751">
            <v>0</v>
          </cell>
          <cell r="L751">
            <v>0</v>
          </cell>
          <cell r="M751">
            <v>0</v>
          </cell>
          <cell r="N751">
            <v>0</v>
          </cell>
        </row>
        <row r="753">
          <cell r="G753">
            <v>0</v>
          </cell>
          <cell r="H753">
            <v>0</v>
          </cell>
          <cell r="I753">
            <v>0</v>
          </cell>
          <cell r="J753">
            <v>0</v>
          </cell>
          <cell r="L753">
            <v>0</v>
          </cell>
          <cell r="M753">
            <v>0</v>
          </cell>
          <cell r="N753">
            <v>0</v>
          </cell>
        </row>
        <row r="755">
          <cell r="G755">
            <v>0</v>
          </cell>
          <cell r="H755">
            <v>0</v>
          </cell>
          <cell r="I755">
            <v>0</v>
          </cell>
          <cell r="J755">
            <v>0</v>
          </cell>
          <cell r="L755">
            <v>0</v>
          </cell>
          <cell r="M755">
            <v>0</v>
          </cell>
          <cell r="N755">
            <v>0</v>
          </cell>
        </row>
        <row r="757">
          <cell r="G757">
            <v>0</v>
          </cell>
          <cell r="H757">
            <v>0</v>
          </cell>
          <cell r="I757">
            <v>0</v>
          </cell>
          <cell r="J757">
            <v>0</v>
          </cell>
          <cell r="L757">
            <v>0</v>
          </cell>
          <cell r="M757">
            <v>0</v>
          </cell>
          <cell r="N757">
            <v>0</v>
          </cell>
        </row>
        <row r="837">
          <cell r="L837">
            <v>0</v>
          </cell>
          <cell r="M837">
            <v>0</v>
          </cell>
          <cell r="N837">
            <v>0</v>
          </cell>
        </row>
        <row r="838">
          <cell r="L838">
            <v>0</v>
          </cell>
          <cell r="M838">
            <v>0</v>
          </cell>
          <cell r="N838">
            <v>0</v>
          </cell>
        </row>
        <row r="840">
          <cell r="G840">
            <v>0</v>
          </cell>
          <cell r="H840">
            <v>0</v>
          </cell>
          <cell r="I840">
            <v>0</v>
          </cell>
          <cell r="J840">
            <v>0</v>
          </cell>
          <cell r="L840">
            <v>0</v>
          </cell>
          <cell r="M840">
            <v>0</v>
          </cell>
          <cell r="N840">
            <v>0</v>
          </cell>
        </row>
        <row r="1266">
          <cell r="H1266">
            <v>0</v>
          </cell>
          <cell r="I1266">
            <v>0</v>
          </cell>
          <cell r="J1266">
            <v>0</v>
          </cell>
          <cell r="M1266">
            <v>0</v>
          </cell>
          <cell r="N1266">
            <v>0</v>
          </cell>
        </row>
        <row r="1267">
          <cell r="G1267">
            <v>0</v>
          </cell>
          <cell r="H1267">
            <v>0</v>
          </cell>
          <cell r="I1267">
            <v>0</v>
          </cell>
          <cell r="J1267">
            <v>0</v>
          </cell>
        </row>
        <row r="1454">
          <cell r="G1454">
            <v>0</v>
          </cell>
          <cell r="H1454">
            <v>0</v>
          </cell>
          <cell r="I1454">
            <v>0</v>
          </cell>
          <cell r="J1454">
            <v>0</v>
          </cell>
          <cell r="L1454">
            <v>0</v>
          </cell>
          <cell r="M1454">
            <v>0</v>
          </cell>
          <cell r="N1454">
            <v>0</v>
          </cell>
        </row>
        <row r="1455">
          <cell r="G1455">
            <v>0</v>
          </cell>
          <cell r="H1455">
            <v>0</v>
          </cell>
          <cell r="I1455">
            <v>0</v>
          </cell>
          <cell r="J1455">
            <v>0</v>
          </cell>
          <cell r="L1455">
            <v>0</v>
          </cell>
          <cell r="M1455">
            <v>0</v>
          </cell>
          <cell r="N1455">
            <v>0</v>
          </cell>
        </row>
        <row r="1456">
          <cell r="G1456">
            <v>0</v>
          </cell>
          <cell r="H1456">
            <v>0</v>
          </cell>
          <cell r="I1456">
            <v>0</v>
          </cell>
          <cell r="J1456">
            <v>0</v>
          </cell>
          <cell r="L1456">
            <v>0</v>
          </cell>
          <cell r="M1456">
            <v>0</v>
          </cell>
          <cell r="N1456">
            <v>0</v>
          </cell>
        </row>
        <row r="1457">
          <cell r="G1457">
            <v>0</v>
          </cell>
          <cell r="H1457">
            <v>0</v>
          </cell>
          <cell r="I1457">
            <v>0</v>
          </cell>
          <cell r="J1457">
            <v>0</v>
          </cell>
          <cell r="L1457">
            <v>0</v>
          </cell>
          <cell r="M1457">
            <v>0</v>
          </cell>
          <cell r="N1457">
            <v>0</v>
          </cell>
        </row>
        <row r="1458">
          <cell r="G1458">
            <v>0</v>
          </cell>
          <cell r="H1458">
            <v>0</v>
          </cell>
          <cell r="I1458">
            <v>0</v>
          </cell>
          <cell r="J1458">
            <v>0</v>
          </cell>
          <cell r="L1458">
            <v>0</v>
          </cell>
          <cell r="M1458">
            <v>0</v>
          </cell>
          <cell r="N1458">
            <v>0</v>
          </cell>
        </row>
        <row r="1459">
          <cell r="G1459">
            <v>0</v>
          </cell>
          <cell r="H1459">
            <v>0</v>
          </cell>
          <cell r="I1459">
            <v>0</v>
          </cell>
          <cell r="J1459">
            <v>0</v>
          </cell>
        </row>
        <row r="1460">
          <cell r="G1460">
            <v>0</v>
          </cell>
          <cell r="H1460">
            <v>0</v>
          </cell>
          <cell r="I1460">
            <v>0</v>
          </cell>
          <cell r="J1460">
            <v>0</v>
          </cell>
        </row>
        <row r="1461">
          <cell r="G1461">
            <v>0</v>
          </cell>
          <cell r="H1461">
            <v>0</v>
          </cell>
          <cell r="I1461">
            <v>0</v>
          </cell>
          <cell r="J1461">
            <v>0</v>
          </cell>
        </row>
        <row r="1462">
          <cell r="J1462">
            <v>0</v>
          </cell>
        </row>
        <row r="1463">
          <cell r="J1463">
            <v>0</v>
          </cell>
        </row>
        <row r="1464">
          <cell r="J1464">
            <v>0</v>
          </cell>
        </row>
        <row r="1465">
          <cell r="J1465">
            <v>0</v>
          </cell>
        </row>
        <row r="1468">
          <cell r="G1468">
            <v>0</v>
          </cell>
          <cell r="H1468">
            <v>0</v>
          </cell>
          <cell r="I1468">
            <v>0</v>
          </cell>
          <cell r="J1468">
            <v>0</v>
          </cell>
          <cell r="L1468">
            <v>0</v>
          </cell>
          <cell r="M1468">
            <v>0</v>
          </cell>
          <cell r="N1468">
            <v>0</v>
          </cell>
        </row>
        <row r="1469">
          <cell r="G1469">
            <v>0</v>
          </cell>
          <cell r="H1469">
            <v>0</v>
          </cell>
          <cell r="I1469">
            <v>0</v>
          </cell>
          <cell r="J1469">
            <v>0</v>
          </cell>
          <cell r="L1469">
            <v>0</v>
          </cell>
          <cell r="M1469">
            <v>0</v>
          </cell>
          <cell r="N1469">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WFS"/>
      <sheetName val="Valuation"/>
      <sheetName val="Variance"/>
      <sheetName val="IS"/>
      <sheetName val="REV"/>
      <sheetName val="BS"/>
      <sheetName val="Maintenance"/>
      <sheetName val="CF"/>
      <sheetName val="DCF"/>
      <sheetName val="Disclosures"/>
      <sheetName val="Metrics"/>
      <sheetName val="LBO"/>
      <sheetName val="SEG"/>
      <sheetName val="REV-New"/>
      <sheetName val="REV - OLD"/>
      <sheetName val="SpinCO"/>
      <sheetName val="SOTP"/>
      <sheetName val="IS Pre Q1Goto"/>
      <sheetName val="BS Pre Q1Goto"/>
      <sheetName val="REV (2)"/>
      <sheetName val="CTXS"/>
      <sheetName val="Disclaimer"/>
      <sheetName val="BM CTXS Estimate Upload"/>
      <sheetName val="BM CTXS Financials"/>
      <sheetName val="BM CTXS DL"/>
      <sheetName val="BM CTXS VAR"/>
      <sheetName val="BM CTXS Charts"/>
      <sheetName val="Sheet1"/>
    </sheetNames>
    <sheetDataSet>
      <sheetData sheetId="0"/>
      <sheetData sheetId="1"/>
      <sheetData sheetId="2">
        <row r="4">
          <cell r="D4">
            <v>80</v>
          </cell>
        </row>
      </sheetData>
      <sheetData sheetId="3">
        <row r="132">
          <cell r="AM132">
            <v>3130.0000000000014</v>
          </cell>
        </row>
      </sheetData>
      <sheetData sheetId="4">
        <row r="7">
          <cell r="CD7">
            <v>944.11894807943577</v>
          </cell>
        </row>
      </sheetData>
      <sheetData sheetId="5">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cell r="CC1">
            <v>81</v>
          </cell>
          <cell r="CD1">
            <v>82</v>
          </cell>
          <cell r="CE1">
            <v>83</v>
          </cell>
          <cell r="CF1">
            <v>84</v>
          </cell>
          <cell r="CG1">
            <v>85</v>
          </cell>
          <cell r="CH1">
            <v>86</v>
          </cell>
          <cell r="CI1">
            <v>87</v>
          </cell>
          <cell r="CJ1">
            <v>88</v>
          </cell>
          <cell r="CK1">
            <v>89</v>
          </cell>
          <cell r="CL1">
            <v>90</v>
          </cell>
          <cell r="CM1">
            <v>91</v>
          </cell>
          <cell r="CN1">
            <v>92</v>
          </cell>
          <cell r="CO1">
            <v>93</v>
          </cell>
          <cell r="CP1">
            <v>94</v>
          </cell>
          <cell r="CQ1">
            <v>95</v>
          </cell>
          <cell r="CR1">
            <v>96</v>
          </cell>
          <cell r="CS1">
            <v>97</v>
          </cell>
          <cell r="CT1">
            <v>98</v>
          </cell>
          <cell r="CU1">
            <v>99</v>
          </cell>
          <cell r="CV1">
            <v>100</v>
          </cell>
          <cell r="CW1">
            <v>101</v>
          </cell>
          <cell r="CX1">
            <v>102</v>
          </cell>
          <cell r="CY1">
            <v>103</v>
          </cell>
          <cell r="CZ1">
            <v>104</v>
          </cell>
          <cell r="DA1">
            <v>105</v>
          </cell>
          <cell r="DB1">
            <v>106</v>
          </cell>
          <cell r="DC1">
            <v>103</v>
          </cell>
          <cell r="DD1">
            <v>104</v>
          </cell>
          <cell r="DE1">
            <v>105</v>
          </cell>
          <cell r="DF1">
            <v>106</v>
          </cell>
          <cell r="DG1">
            <v>107</v>
          </cell>
          <cell r="DH1">
            <v>108</v>
          </cell>
          <cell r="DI1">
            <v>109</v>
          </cell>
          <cell r="DJ1">
            <v>110</v>
          </cell>
          <cell r="DK1">
            <v>111</v>
          </cell>
          <cell r="DL1">
            <v>112</v>
          </cell>
          <cell r="DM1">
            <v>113</v>
          </cell>
          <cell r="DN1">
            <v>114</v>
          </cell>
          <cell r="DO1">
            <v>115</v>
          </cell>
        </row>
        <row r="2">
          <cell r="A2" t="str">
            <v>C I T R I X   S Y S T E M S</v>
          </cell>
          <cell r="AU2">
            <v>369.05799999999999</v>
          </cell>
          <cell r="AV2">
            <v>392.82799999999997</v>
          </cell>
          <cell r="AW2">
            <v>401.04199999999997</v>
          </cell>
          <cell r="AX2">
            <v>451.15999999999997</v>
          </cell>
          <cell r="AY2">
            <v>414.27200000000005</v>
          </cell>
          <cell r="AZ2">
            <v>458.43299999999999</v>
          </cell>
          <cell r="BA2">
            <v>472.233</v>
          </cell>
          <cell r="BB2">
            <v>529.72432300000003</v>
          </cell>
          <cell r="BC2">
            <v>490.88800000000003</v>
          </cell>
          <cell r="BD2">
            <v>530.79</v>
          </cell>
          <cell r="BE2">
            <v>565.34799999999996</v>
          </cell>
          <cell r="BV2"/>
          <cell r="CA2"/>
          <cell r="CB2"/>
          <cell r="CC2"/>
          <cell r="CD2"/>
          <cell r="CE2"/>
          <cell r="CF2"/>
          <cell r="CG2"/>
          <cell r="CH2"/>
          <cell r="CI2"/>
          <cell r="CJ2"/>
          <cell r="CK2"/>
          <cell r="CL2"/>
          <cell r="CM2"/>
          <cell r="CY2">
            <v>0</v>
          </cell>
          <cell r="DC2"/>
          <cell r="DG2"/>
          <cell r="DK2"/>
          <cell r="DO2"/>
        </row>
        <row r="3">
          <cell r="A3" t="str">
            <v>R e v e n u e   B r e a k d o w n</v>
          </cell>
          <cell r="B3"/>
          <cell r="C3"/>
          <cell r="D3"/>
          <cell r="E3"/>
          <cell r="F3"/>
          <cell r="G3"/>
          <cell r="H3"/>
          <cell r="I3"/>
          <cell r="J3"/>
          <cell r="K3"/>
          <cell r="L3"/>
          <cell r="M3"/>
          <cell r="N3"/>
          <cell r="O3"/>
          <cell r="P3"/>
          <cell r="Q3"/>
          <cell r="R3"/>
          <cell r="S3"/>
          <cell r="T3"/>
          <cell r="U3"/>
          <cell r="V3"/>
          <cell r="W3"/>
          <cell r="X3"/>
          <cell r="Y3"/>
          <cell r="Z3"/>
          <cell r="AA3"/>
          <cell r="AB3"/>
          <cell r="AC3"/>
          <cell r="AD3"/>
          <cell r="AE3"/>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-4.784946236559108</v>
          </cell>
          <cell r="BH3">
            <v>-6.0571428571428214</v>
          </cell>
          <cell r="BI3">
            <v>-7.2352941176470722</v>
          </cell>
          <cell r="BJ3">
            <v>-8.6666666666666288</v>
          </cell>
          <cell r="BK3">
            <v>-8.8999999999999773</v>
          </cell>
          <cell r="BL3">
            <v>-10.600000000000023</v>
          </cell>
          <cell r="BM3">
            <v>-12.300000000000068</v>
          </cell>
          <cell r="BN3">
            <v>-14.300000000000068</v>
          </cell>
          <cell r="BO3">
            <v>-15.899999999999977</v>
          </cell>
          <cell r="BP3">
            <v>-17.800000000000068</v>
          </cell>
          <cell r="BQ3">
            <v>-20.100000000000023</v>
          </cell>
          <cell r="BR3">
            <v>-21.699999999999932</v>
          </cell>
          <cell r="BS3">
            <v>-21.799999999999955</v>
          </cell>
          <cell r="BT3">
            <v>-24.900000000000091</v>
          </cell>
          <cell r="BU3">
            <v>-26.399999999999977</v>
          </cell>
          <cell r="BV3">
            <v>-28.300000000000068</v>
          </cell>
          <cell r="BW3"/>
          <cell r="BX3"/>
          <cell r="BY3"/>
          <cell r="BZ3"/>
          <cell r="CA3"/>
          <cell r="CB3"/>
          <cell r="CC3"/>
          <cell r="CD3"/>
          <cell r="CE3"/>
          <cell r="CF3"/>
          <cell r="CG3"/>
          <cell r="CH3"/>
          <cell r="CI3"/>
          <cell r="CJ3"/>
          <cell r="CK3"/>
          <cell r="CL3"/>
          <cell r="CM3"/>
          <cell r="CN3"/>
          <cell r="CO3"/>
          <cell r="CP3"/>
          <cell r="CQ3"/>
          <cell r="CR3"/>
          <cell r="CS3"/>
          <cell r="CT3"/>
          <cell r="CU3"/>
          <cell r="CV3"/>
          <cell r="CW3"/>
          <cell r="CX3"/>
          <cell r="CY3"/>
          <cell r="CZ3"/>
          <cell r="DA3"/>
          <cell r="DB3"/>
          <cell r="DC3"/>
          <cell r="DD3"/>
          <cell r="DE3"/>
          <cell r="DF3"/>
          <cell r="DG3"/>
          <cell r="DH3"/>
          <cell r="DI3"/>
          <cell r="DJ3"/>
          <cell r="DK3"/>
          <cell r="DL3"/>
          <cell r="DM3"/>
          <cell r="DN3"/>
          <cell r="DO3"/>
        </row>
        <row r="4">
          <cell r="A4" t="str">
            <v>(US$ in millions, unless otherwise stated)</v>
          </cell>
          <cell r="B4"/>
          <cell r="C4" t="str">
            <v>Fiscal 1998 by Quarter</v>
          </cell>
          <cell r="D4"/>
          <cell r="E4"/>
          <cell r="F4"/>
          <cell r="G4" t="str">
            <v>Fiscal 1999 by Quarter</v>
          </cell>
          <cell r="H4"/>
          <cell r="I4"/>
          <cell r="J4"/>
          <cell r="K4" t="str">
            <v>Fiscal 2000 by Quarter</v>
          </cell>
          <cell r="L4"/>
          <cell r="M4"/>
          <cell r="N4"/>
          <cell r="O4" t="str">
            <v>Fiscal 2001 by Quarter</v>
          </cell>
          <cell r="P4"/>
          <cell r="Q4"/>
          <cell r="R4"/>
          <cell r="S4" t="str">
            <v>Fiscal 2002 by Quarter</v>
          </cell>
          <cell r="T4"/>
          <cell r="U4"/>
          <cell r="V4"/>
          <cell r="W4" t="str">
            <v>Fiscal 2003 by Quarter</v>
          </cell>
          <cell r="X4"/>
          <cell r="Y4"/>
          <cell r="Z4"/>
          <cell r="AA4" t="str">
            <v>Fiscal 2004 by Quarter</v>
          </cell>
          <cell r="AB4"/>
          <cell r="AC4"/>
          <cell r="AD4"/>
          <cell r="AE4" t="str">
            <v>Fiscal 2005 by Quarter</v>
          </cell>
          <cell r="AF4"/>
          <cell r="AG4"/>
          <cell r="AH4"/>
          <cell r="AI4" t="str">
            <v>Fiscal 2006 by Quarter</v>
          </cell>
          <cell r="AJ4"/>
          <cell r="AK4"/>
          <cell r="AL4"/>
          <cell r="AM4" t="str">
            <v>Fiscal 2007 by Quarter</v>
          </cell>
          <cell r="AN4"/>
          <cell r="AO4"/>
          <cell r="AP4"/>
          <cell r="AQ4" t="str">
            <v>Fiscal 2008 by Quarter</v>
          </cell>
          <cell r="AR4"/>
          <cell r="AS4"/>
          <cell r="AT4"/>
          <cell r="AU4" t="str">
            <v>Fiscal 2009 by Quarter</v>
          </cell>
          <cell r="AV4"/>
          <cell r="AW4"/>
          <cell r="AX4"/>
          <cell r="AY4" t="str">
            <v>Fiscal 2010 by Quarter</v>
          </cell>
          <cell r="AZ4"/>
          <cell r="BA4"/>
          <cell r="BB4"/>
          <cell r="BC4" t="str">
            <v>Fiscal 2011 by Quarter</v>
          </cell>
          <cell r="BD4"/>
          <cell r="BE4"/>
          <cell r="BF4"/>
          <cell r="BG4" t="str">
            <v>Fiscal 2012 by Quarter</v>
          </cell>
          <cell r="BH4"/>
          <cell r="BI4"/>
          <cell r="BJ4"/>
          <cell r="BK4" t="str">
            <v>Fiscal 2013 by Quarter</v>
          </cell>
          <cell r="BL4"/>
          <cell r="BM4"/>
          <cell r="BN4"/>
          <cell r="BO4" t="str">
            <v>Fiscal 2014 by Quarter</v>
          </cell>
          <cell r="BP4"/>
          <cell r="BQ4"/>
          <cell r="BR4"/>
          <cell r="BS4" t="str">
            <v>Fiscal 2015 by Quarter</v>
          </cell>
          <cell r="BT4"/>
          <cell r="BU4"/>
          <cell r="BV4"/>
          <cell r="BW4" t="str">
            <v>Fiscal 2016 by Quarter</v>
          </cell>
          <cell r="BX4"/>
          <cell r="BY4"/>
          <cell r="BZ4"/>
          <cell r="CA4" t="str">
            <v>Fiscal 2017 by Quarter</v>
          </cell>
          <cell r="CB4"/>
          <cell r="CC4"/>
          <cell r="CD4"/>
          <cell r="CE4" t="str">
            <v>Fiscal 2018 by Quarter</v>
          </cell>
          <cell r="CF4"/>
          <cell r="CG4"/>
          <cell r="CH4"/>
          <cell r="CI4" t="str">
            <v>Fiscal 2019 by Quarter</v>
          </cell>
          <cell r="CJ4"/>
          <cell r="CK4"/>
          <cell r="CL4"/>
          <cell r="CM4" t="str">
            <v>Fiscal 2020 by Quarter</v>
          </cell>
          <cell r="CN4"/>
          <cell r="CO4"/>
          <cell r="CP4"/>
          <cell r="CQ4" t="str">
            <v>Fiscal 2021 by Quarter</v>
          </cell>
          <cell r="CR4"/>
          <cell r="CS4"/>
          <cell r="CT4"/>
          <cell r="CU4" t="str">
            <v>Fiscal 2022 by Quarter</v>
          </cell>
          <cell r="CV4"/>
          <cell r="CW4"/>
          <cell r="CX4"/>
          <cell r="CY4" t="str">
            <v>Fiscal 2023 by Quarter</v>
          </cell>
          <cell r="CZ4"/>
          <cell r="DA4"/>
          <cell r="DB4"/>
          <cell r="DC4"/>
          <cell r="DD4" t="str">
            <v xml:space="preserve"> Fiscal Year Ends December</v>
          </cell>
          <cell r="DE4"/>
          <cell r="DF4"/>
          <cell r="DG4"/>
          <cell r="DH4"/>
          <cell r="DI4"/>
          <cell r="DJ4"/>
          <cell r="DK4"/>
          <cell r="DL4"/>
          <cell r="DM4"/>
          <cell r="DN4"/>
          <cell r="DO4"/>
        </row>
        <row r="5">
          <cell r="A5"/>
          <cell r="B5"/>
          <cell r="C5">
            <v>35855</v>
          </cell>
          <cell r="D5">
            <v>35947</v>
          </cell>
          <cell r="E5">
            <v>36039</v>
          </cell>
          <cell r="F5">
            <v>36130</v>
          </cell>
          <cell r="G5">
            <v>36220</v>
          </cell>
          <cell r="H5">
            <v>36312</v>
          </cell>
          <cell r="I5">
            <v>36404</v>
          </cell>
          <cell r="J5">
            <v>36495</v>
          </cell>
          <cell r="K5">
            <v>36586</v>
          </cell>
          <cell r="L5">
            <v>36678</v>
          </cell>
          <cell r="M5">
            <v>36770</v>
          </cell>
          <cell r="N5">
            <v>36861</v>
          </cell>
          <cell r="O5">
            <v>36951</v>
          </cell>
          <cell r="P5">
            <v>37043</v>
          </cell>
          <cell r="Q5">
            <v>37135</v>
          </cell>
          <cell r="R5">
            <v>37226</v>
          </cell>
          <cell r="S5">
            <v>37317</v>
          </cell>
          <cell r="T5">
            <v>37409</v>
          </cell>
          <cell r="U5">
            <v>37501</v>
          </cell>
          <cell r="V5">
            <v>37592</v>
          </cell>
          <cell r="W5">
            <v>37683</v>
          </cell>
          <cell r="X5">
            <v>37775</v>
          </cell>
          <cell r="Y5">
            <v>37867</v>
          </cell>
          <cell r="Z5">
            <v>37958</v>
          </cell>
          <cell r="AA5">
            <v>38050</v>
          </cell>
          <cell r="AB5">
            <v>38142</v>
          </cell>
          <cell r="AC5">
            <v>38234</v>
          </cell>
          <cell r="AD5">
            <v>38325</v>
          </cell>
          <cell r="AE5">
            <v>38416</v>
          </cell>
          <cell r="AF5">
            <v>38508</v>
          </cell>
          <cell r="AG5">
            <v>38600</v>
          </cell>
          <cell r="AH5">
            <v>38691</v>
          </cell>
          <cell r="AI5">
            <v>38782</v>
          </cell>
          <cell r="AJ5">
            <v>38874</v>
          </cell>
          <cell r="AK5">
            <v>38966</v>
          </cell>
          <cell r="AL5">
            <v>39057</v>
          </cell>
          <cell r="AM5">
            <v>39148</v>
          </cell>
          <cell r="AN5">
            <v>39240</v>
          </cell>
          <cell r="AO5">
            <v>39332</v>
          </cell>
          <cell r="AP5">
            <v>39423</v>
          </cell>
          <cell r="AQ5">
            <v>39515</v>
          </cell>
          <cell r="AR5">
            <v>39607</v>
          </cell>
          <cell r="AS5">
            <v>39699</v>
          </cell>
          <cell r="AT5">
            <v>39790</v>
          </cell>
          <cell r="AU5">
            <v>39880</v>
          </cell>
          <cell r="AV5">
            <v>39972</v>
          </cell>
          <cell r="AW5">
            <v>40065</v>
          </cell>
          <cell r="AX5">
            <v>40155</v>
          </cell>
          <cell r="AY5">
            <v>40247</v>
          </cell>
          <cell r="AZ5">
            <v>40339</v>
          </cell>
          <cell r="BA5">
            <v>40431</v>
          </cell>
          <cell r="BB5">
            <v>40522</v>
          </cell>
          <cell r="BC5">
            <v>40613</v>
          </cell>
          <cell r="BD5">
            <v>40705</v>
          </cell>
          <cell r="BE5">
            <v>40797</v>
          </cell>
          <cell r="BF5">
            <v>40888</v>
          </cell>
          <cell r="BG5">
            <v>40979</v>
          </cell>
          <cell r="BH5">
            <v>41071</v>
          </cell>
          <cell r="BI5">
            <v>41163</v>
          </cell>
          <cell r="BJ5">
            <v>41254</v>
          </cell>
          <cell r="BK5">
            <v>41344</v>
          </cell>
          <cell r="BL5">
            <v>41436</v>
          </cell>
          <cell r="BM5">
            <v>41530</v>
          </cell>
          <cell r="BN5">
            <v>41621</v>
          </cell>
          <cell r="BO5">
            <v>41712</v>
          </cell>
          <cell r="BP5">
            <v>41804</v>
          </cell>
          <cell r="BQ5">
            <v>41896</v>
          </cell>
          <cell r="BR5">
            <v>41987</v>
          </cell>
          <cell r="BS5">
            <v>42078</v>
          </cell>
          <cell r="BT5">
            <v>42170</v>
          </cell>
          <cell r="BU5">
            <v>42262</v>
          </cell>
          <cell r="BV5">
            <v>42353</v>
          </cell>
          <cell r="BW5">
            <v>42445</v>
          </cell>
          <cell r="BX5">
            <v>42537</v>
          </cell>
          <cell r="BY5">
            <v>42629</v>
          </cell>
          <cell r="BZ5">
            <v>42720</v>
          </cell>
          <cell r="CA5">
            <v>42811</v>
          </cell>
          <cell r="CB5">
            <v>42903</v>
          </cell>
          <cell r="CC5">
            <v>42995</v>
          </cell>
          <cell r="CD5">
            <v>43086</v>
          </cell>
          <cell r="CE5">
            <v>43177</v>
          </cell>
          <cell r="CF5">
            <v>43269</v>
          </cell>
          <cell r="CG5">
            <v>43361</v>
          </cell>
          <cell r="CH5">
            <v>43451</v>
          </cell>
          <cell r="CI5" t="str">
            <v>Mar-19E</v>
          </cell>
          <cell r="CJ5" t="str">
            <v>Jun-19E</v>
          </cell>
          <cell r="CK5" t="str">
            <v>Sep-19E</v>
          </cell>
          <cell r="CL5" t="str">
            <v>Dec-19E</v>
          </cell>
          <cell r="CM5" t="str">
            <v>Mar-20E</v>
          </cell>
          <cell r="CN5" t="str">
            <v>Jun-20E</v>
          </cell>
          <cell r="CO5" t="str">
            <v>Sep-20E</v>
          </cell>
          <cell r="CP5" t="str">
            <v>Dec-20E</v>
          </cell>
          <cell r="CQ5" t="str">
            <v>Mar-21E</v>
          </cell>
          <cell r="CR5" t="str">
            <v>Jun-21E</v>
          </cell>
          <cell r="CS5" t="str">
            <v>Sep-21E</v>
          </cell>
          <cell r="CT5" t="str">
            <v>Dec-21E</v>
          </cell>
          <cell r="CU5" t="str">
            <v>Mar-22E</v>
          </cell>
          <cell r="CV5" t="str">
            <v>Jun-22E</v>
          </cell>
          <cell r="CW5" t="str">
            <v>Sep-22E</v>
          </cell>
          <cell r="CX5" t="str">
            <v>Dec-22E</v>
          </cell>
          <cell r="CY5" t="str">
            <v>Mar-23E</v>
          </cell>
          <cell r="CZ5" t="str">
            <v>Jun-23E</v>
          </cell>
          <cell r="DA5" t="str">
            <v>Sep-23E</v>
          </cell>
          <cell r="DB5" t="str">
            <v>Dec-23E</v>
          </cell>
          <cell r="DC5"/>
          <cell r="DD5">
            <v>1998</v>
          </cell>
          <cell r="DE5">
            <v>1999</v>
          </cell>
          <cell r="DF5">
            <v>2000</v>
          </cell>
          <cell r="DG5">
            <v>2001</v>
          </cell>
          <cell r="DH5">
            <v>2002</v>
          </cell>
          <cell r="DI5">
            <v>2003</v>
          </cell>
          <cell r="DJ5">
            <v>2004</v>
          </cell>
          <cell r="DK5">
            <v>2005</v>
          </cell>
          <cell r="DL5">
            <v>2006</v>
          </cell>
          <cell r="DM5">
            <v>2007</v>
          </cell>
          <cell r="DN5">
            <v>2008</v>
          </cell>
          <cell r="DO5">
            <v>2009</v>
          </cell>
        </row>
        <row r="6">
          <cell r="A6"/>
          <cell r="B6"/>
          <cell r="C6"/>
          <cell r="D6"/>
          <cell r="E6"/>
          <cell r="F6"/>
          <cell r="G6"/>
          <cell r="H6"/>
          <cell r="I6"/>
          <cell r="J6"/>
          <cell r="K6"/>
          <cell r="L6"/>
          <cell r="M6"/>
          <cell r="N6"/>
          <cell r="O6"/>
          <cell r="P6"/>
          <cell r="Q6"/>
          <cell r="R6"/>
          <cell r="S6"/>
          <cell r="T6"/>
          <cell r="U6"/>
          <cell r="V6"/>
          <cell r="W6"/>
          <cell r="X6"/>
          <cell r="Y6"/>
          <cell r="Z6"/>
          <cell r="AA6"/>
          <cell r="AB6"/>
          <cell r="AC6"/>
          <cell r="AD6"/>
          <cell r="AE6"/>
          <cell r="AF6"/>
          <cell r="AG6"/>
          <cell r="AH6"/>
          <cell r="AI6"/>
          <cell r="AJ6"/>
          <cell r="AK6"/>
          <cell r="AL6"/>
          <cell r="AM6"/>
          <cell r="AN6"/>
          <cell r="AO6"/>
          <cell r="AP6"/>
          <cell r="AQ6"/>
          <cell r="AR6"/>
          <cell r="AS6"/>
          <cell r="AT6"/>
          <cell r="AU6"/>
          <cell r="AV6"/>
          <cell r="AW6"/>
          <cell r="AX6"/>
          <cell r="AY6"/>
          <cell r="AZ6"/>
          <cell r="BA6"/>
          <cell r="BB6"/>
          <cell r="BC6"/>
          <cell r="BD6"/>
          <cell r="BE6"/>
          <cell r="BF6"/>
          <cell r="BG6"/>
          <cell r="BH6"/>
          <cell r="BI6"/>
          <cell r="BJ6"/>
          <cell r="BK6"/>
          <cell r="BL6"/>
          <cell r="BM6"/>
          <cell r="BN6"/>
          <cell r="BO6"/>
          <cell r="BP6"/>
          <cell r="BQ6"/>
          <cell r="BR6"/>
          <cell r="BS6"/>
          <cell r="BT6"/>
          <cell r="BU6"/>
          <cell r="BV6"/>
          <cell r="BW6"/>
          <cell r="BX6"/>
          <cell r="BY6"/>
          <cell r="BZ6"/>
          <cell r="CA6"/>
          <cell r="CB6"/>
          <cell r="CC6"/>
          <cell r="CD6"/>
          <cell r="CE6"/>
          <cell r="CF6"/>
          <cell r="CG6"/>
          <cell r="CH6"/>
          <cell r="CI6"/>
          <cell r="CJ6"/>
          <cell r="CK6"/>
          <cell r="CL6"/>
          <cell r="CM6"/>
          <cell r="CN6"/>
          <cell r="CO6"/>
          <cell r="CP6"/>
          <cell r="CQ6"/>
          <cell r="CR6"/>
          <cell r="CS6"/>
          <cell r="CT6"/>
          <cell r="CU6"/>
          <cell r="CV6"/>
          <cell r="CW6"/>
          <cell r="CX6"/>
          <cell r="CY6"/>
          <cell r="CZ6"/>
          <cell r="DA6"/>
          <cell r="DB6"/>
          <cell r="DC6"/>
          <cell r="DD6"/>
          <cell r="DE6"/>
          <cell r="DF6"/>
          <cell r="DG6"/>
          <cell r="DH6"/>
          <cell r="DI6"/>
          <cell r="DJ6"/>
          <cell r="DK6"/>
          <cell r="DL6"/>
          <cell r="DM6"/>
          <cell r="DN6"/>
          <cell r="DO6"/>
        </row>
        <row r="7">
          <cell r="A7" t="str">
            <v>Total revenue</v>
          </cell>
          <cell r="B7"/>
          <cell r="C7">
            <v>0</v>
          </cell>
          <cell r="D7">
            <v>0</v>
          </cell>
          <cell r="E7">
            <v>0</v>
          </cell>
          <cell r="F7">
            <v>248.636</v>
          </cell>
          <cell r="G7">
            <v>85.039000000000001</v>
          </cell>
          <cell r="H7">
            <v>94.415000000000006</v>
          </cell>
          <cell r="I7">
            <v>105.78</v>
          </cell>
          <cell r="J7">
            <v>118.051</v>
          </cell>
          <cell r="K7">
            <v>127.515</v>
          </cell>
          <cell r="L7">
            <v>106.086</v>
          </cell>
          <cell r="M7">
            <v>113.491</v>
          </cell>
          <cell r="N7">
            <v>123.354</v>
          </cell>
          <cell r="O7">
            <v>132.81200000000001</v>
          </cell>
          <cell r="P7">
            <v>147.274</v>
          </cell>
          <cell r="Q7">
            <v>153.495</v>
          </cell>
          <cell r="R7">
            <v>158.04900000000001</v>
          </cell>
          <cell r="S7">
            <v>142.31</v>
          </cell>
          <cell r="T7">
            <v>117.456</v>
          </cell>
          <cell r="U7">
            <v>118.898</v>
          </cell>
          <cell r="V7">
            <v>148.78399999999999</v>
          </cell>
          <cell r="W7">
            <v>143.49100000000001</v>
          </cell>
          <cell r="X7">
            <v>142.98899999999998</v>
          </cell>
          <cell r="Y7">
            <v>144.36599999999999</v>
          </cell>
          <cell r="Z7">
            <v>157.9</v>
          </cell>
          <cell r="AA7">
            <v>161.31</v>
          </cell>
          <cell r="AB7">
            <v>178.30199999999999</v>
          </cell>
          <cell r="AC7">
            <v>187.57799999999997</v>
          </cell>
          <cell r="AD7">
            <v>213.96700000000001</v>
          </cell>
          <cell r="AE7">
            <v>201.89</v>
          </cell>
          <cell r="AF7">
            <v>211.22899999999998</v>
          </cell>
          <cell r="AG7">
            <v>226.947</v>
          </cell>
          <cell r="AH7">
            <v>268.65600000000001</v>
          </cell>
          <cell r="AI7">
            <v>259.99799999999999</v>
          </cell>
          <cell r="AJ7">
            <v>275.46800000000002</v>
          </cell>
          <cell r="AK7">
            <v>277.851</v>
          </cell>
          <cell r="AL7">
            <v>321.00200000000001</v>
          </cell>
          <cell r="AM7">
            <v>308.08800000000002</v>
          </cell>
          <cell r="AN7">
            <v>334.36399999999998</v>
          </cell>
          <cell r="AO7">
            <v>349.93099999999998</v>
          </cell>
          <cell r="AP7">
            <v>399.55900000000003</v>
          </cell>
          <cell r="AQ7">
            <v>377.03399999999999</v>
          </cell>
          <cell r="AR7">
            <v>391.73</v>
          </cell>
          <cell r="AS7">
            <v>398.89299999999997</v>
          </cell>
          <cell r="AT7">
            <v>415.697</v>
          </cell>
          <cell r="AU7">
            <v>369.05799999999999</v>
          </cell>
          <cell r="AV7">
            <v>392.82799999999997</v>
          </cell>
          <cell r="AW7">
            <v>401.04199999999997</v>
          </cell>
          <cell r="AX7">
            <v>451.16</v>
          </cell>
          <cell r="AY7">
            <v>414.27199999999999</v>
          </cell>
          <cell r="AZ7">
            <v>458.43299999999999</v>
          </cell>
          <cell r="BA7">
            <v>472.233</v>
          </cell>
          <cell r="BB7">
            <v>529.72432300000003</v>
          </cell>
          <cell r="BC7">
            <v>490.88800000000003</v>
          </cell>
          <cell r="BD7">
            <v>530.79</v>
          </cell>
          <cell r="BE7">
            <v>565.34799999999996</v>
          </cell>
          <cell r="BF7">
            <v>619.36599999999999</v>
          </cell>
          <cell r="BG7">
            <v>589.495</v>
          </cell>
          <cell r="BH7">
            <v>615.20999999999992</v>
          </cell>
          <cell r="BI7">
            <v>641.42200000000003</v>
          </cell>
          <cell r="BJ7">
            <v>739.99599999999998</v>
          </cell>
          <cell r="BK7">
            <v>672.899</v>
          </cell>
          <cell r="BL7">
            <v>730.38400000000001</v>
          </cell>
          <cell r="BM7">
            <v>712.73099999999999</v>
          </cell>
          <cell r="BN7">
            <v>802.42</v>
          </cell>
          <cell r="BO7">
            <v>750.81899999999996</v>
          </cell>
          <cell r="BP7">
            <v>781.56</v>
          </cell>
          <cell r="BQ7">
            <v>758.99399999999991</v>
          </cell>
          <cell r="BR7">
            <v>851.48299999999995</v>
          </cell>
          <cell r="BS7">
            <v>760.80199999999991</v>
          </cell>
          <cell r="BT7">
            <v>796.75900000000001</v>
          </cell>
          <cell r="BU7">
            <v>813.27</v>
          </cell>
          <cell r="BV7">
            <v>904.76300000000003</v>
          </cell>
          <cell r="BW7">
            <v>658.77299999999991</v>
          </cell>
          <cell r="BX7">
            <v>673.98699999999997</v>
          </cell>
          <cell r="BY7">
            <v>668.73599999999999</v>
          </cell>
          <cell r="BZ7">
            <v>734.58400000000006</v>
          </cell>
          <cell r="CA7">
            <v>662.67699999999991</v>
          </cell>
          <cell r="CB7">
            <v>693.22700000000009</v>
          </cell>
          <cell r="CC7">
            <v>690.92499999999995</v>
          </cell>
          <cell r="CD7">
            <v>777.85700000000008</v>
          </cell>
          <cell r="CE7">
            <v>697.19200000000001</v>
          </cell>
          <cell r="CF7">
            <v>742.36500000000001</v>
          </cell>
          <cell r="CG7">
            <v>732.476</v>
          </cell>
          <cell r="CH7">
            <v>801.87</v>
          </cell>
          <cell r="CI7">
            <v>710.22308750979482</v>
          </cell>
          <cell r="CJ7">
            <v>771.98683059933012</v>
          </cell>
          <cell r="CK7">
            <v>762.8312545940895</v>
          </cell>
          <cell r="CL7">
            <v>855.92196681317864</v>
          </cell>
          <cell r="CM7">
            <v>764.90215235832568</v>
          </cell>
          <cell r="CN7">
            <v>827.01230981535025</v>
          </cell>
          <cell r="CO7">
            <v>818.99159361235093</v>
          </cell>
          <cell r="CP7">
            <v>899.51389604789256</v>
          </cell>
          <cell r="CQ7">
            <v>823.61107291098563</v>
          </cell>
          <cell r="CR7">
            <v>884.31403806901722</v>
          </cell>
          <cell r="CS7">
            <v>876.72924789280751</v>
          </cell>
          <cell r="CT7">
            <v>943.36472067882346</v>
          </cell>
          <cell r="CU7">
            <v>893.76092802290873</v>
          </cell>
          <cell r="CV7">
            <v>955.421064101311</v>
          </cell>
          <cell r="CW7">
            <v>947.44634030305133</v>
          </cell>
          <cell r="CX7">
            <v>1011.4388128078598</v>
          </cell>
          <cell r="CY7">
            <v>971.1607552733069</v>
          </cell>
          <cell r="CZ7">
            <v>1032.8567171681684</v>
          </cell>
          <cell r="DA7">
            <v>1022.9622251320616</v>
          </cell>
          <cell r="DB7">
            <v>1088.0918223402787</v>
          </cell>
          <cell r="DC7"/>
          <cell r="DD7">
            <v>248.636</v>
          </cell>
          <cell r="DE7">
            <v>403.28500000000003</v>
          </cell>
          <cell r="DF7">
            <v>470.44599999999997</v>
          </cell>
          <cell r="DG7">
            <v>591.63</v>
          </cell>
          <cell r="DH7">
            <v>527.44799999999998</v>
          </cell>
          <cell r="DI7">
            <v>588.74599999999998</v>
          </cell>
          <cell r="DJ7">
            <v>741.15699999999993</v>
          </cell>
          <cell r="DK7">
            <v>908.72199999999998</v>
          </cell>
          <cell r="DL7">
            <v>1134.319</v>
          </cell>
          <cell r="DM7">
            <v>1391.942</v>
          </cell>
          <cell r="DN7">
            <v>1583.3539999999998</v>
          </cell>
          <cell r="DO7">
            <v>1614.088</v>
          </cell>
        </row>
        <row r="8">
          <cell r="A8" t="str">
            <v>% growth in revenue y-o-y</v>
          </cell>
          <cell r="B8"/>
          <cell r="C8" t="str">
            <v>NA</v>
          </cell>
          <cell r="D8" t="str">
            <v>NA</v>
          </cell>
          <cell r="E8" t="str">
            <v>NA</v>
          </cell>
          <cell r="F8" t="str">
            <v>NA</v>
          </cell>
          <cell r="G8" t="str">
            <v>NA</v>
          </cell>
          <cell r="H8" t="str">
            <v>NA</v>
          </cell>
          <cell r="I8" t="str">
            <v>NA</v>
          </cell>
          <cell r="J8">
            <v>-0.52520552132434561</v>
          </cell>
          <cell r="K8">
            <v>0.49948846999611951</v>
          </cell>
          <cell r="L8">
            <v>0.12361383254779423</v>
          </cell>
          <cell r="M8">
            <v>7.2896577802987306E-2</v>
          </cell>
          <cell r="N8">
            <v>4.4921262844024978E-2</v>
          </cell>
          <cell r="O8">
            <v>4.1540210955574031E-2</v>
          </cell>
          <cell r="P8">
            <v>0.38825104160775226</v>
          </cell>
          <cell r="Q8">
            <v>0.35248610021940063</v>
          </cell>
          <cell r="R8">
            <v>0.28126368014008474</v>
          </cell>
          <cell r="S8">
            <v>7.1514622172695219E-2</v>
          </cell>
          <cell r="T8">
            <v>-0.20246615152708558</v>
          </cell>
          <cell r="U8">
            <v>-0.2253949640053422</v>
          </cell>
          <cell r="V8">
            <v>-5.8621060557169091E-2</v>
          </cell>
          <cell r="W8">
            <v>8.2987843440376352E-3</v>
          </cell>
          <cell r="X8">
            <v>0.21738353085410678</v>
          </cell>
          <cell r="Y8">
            <v>0.21420040707160748</v>
          </cell>
          <cell r="Z8">
            <v>6.1270029035380258E-2</v>
          </cell>
          <cell r="AA8">
            <v>0.12418200444627181</v>
          </cell>
          <cell r="AB8">
            <v>0.24696305310198707</v>
          </cell>
          <cell r="AC8">
            <v>0.29932255517227047</v>
          </cell>
          <cell r="AD8">
            <v>0.35507916402786588</v>
          </cell>
          <cell r="AE8">
            <v>0.25156530903229801</v>
          </cell>
          <cell r="AF8">
            <v>0.1846698298392615</v>
          </cell>
          <cell r="AG8">
            <v>0.2098806896331129</v>
          </cell>
          <cell r="AH8">
            <v>0.25559548902400842</v>
          </cell>
          <cell r="AI8">
            <v>0.28782010005448511</v>
          </cell>
          <cell r="AJ8">
            <v>0.30412017289292681</v>
          </cell>
          <cell r="AK8">
            <v>0.22429906542056077</v>
          </cell>
          <cell r="AL8">
            <v>0.19484396402834858</v>
          </cell>
          <cell r="AM8">
            <v>0.18496296125354816</v>
          </cell>
          <cell r="AN8">
            <v>0.21380341818287407</v>
          </cell>
          <cell r="AO8">
            <v>0.25941961698896154</v>
          </cell>
          <cell r="AP8">
            <v>0.2447243319356267</v>
          </cell>
          <cell r="AQ8">
            <v>0.22378671029056618</v>
          </cell>
          <cell r="AR8">
            <v>0.17156751324903419</v>
          </cell>
          <cell r="AS8">
            <v>0.13991901260534223</v>
          </cell>
          <cell r="AT8">
            <v>4.0389529456225537E-2</v>
          </cell>
          <cell r="AU8">
            <v>-2.1154590832657028E-2</v>
          </cell>
          <cell r="AV8">
            <v>2.8029510121765355E-3</v>
          </cell>
          <cell r="AW8">
            <v>5.3874096562236407E-3</v>
          </cell>
          <cell r="AX8">
            <v>8.5309732810195937E-2</v>
          </cell>
          <cell r="AY8">
            <v>0.1225119086972779</v>
          </cell>
          <cell r="AZ8">
            <v>0.16700693433258329</v>
          </cell>
          <cell r="BA8">
            <v>0.177515073234225</v>
          </cell>
          <cell r="BB8">
            <v>0.17413849410408733</v>
          </cell>
          <cell r="BC8">
            <v>0.18494129460837327</v>
          </cell>
          <cell r="BD8">
            <v>0.15783549613574932</v>
          </cell>
          <cell r="BE8">
            <v>0.19718020553413251</v>
          </cell>
          <cell r="BF8">
            <v>0.16922326030326529</v>
          </cell>
          <cell r="BG8">
            <v>0.20087474128518101</v>
          </cell>
          <cell r="BH8">
            <v>0.15904595037585478</v>
          </cell>
          <cell r="BI8">
            <v>0.13456136751169212</v>
          </cell>
          <cell r="BJ8">
            <v>0.19476367769622493</v>
          </cell>
          <cell r="BK8">
            <v>0.14148381241571184</v>
          </cell>
          <cell r="BL8">
            <v>0.18721087108467049</v>
          </cell>
          <cell r="BM8">
            <v>0.11117329932556097</v>
          </cell>
          <cell r="BN8">
            <v>8.4357212741690502E-2</v>
          </cell>
          <cell r="BO8">
            <v>0.1157974673762332</v>
          </cell>
          <cell r="BP8">
            <v>7.0067252294683247E-2</v>
          </cell>
          <cell r="BQ8">
            <v>6.4909481978474126E-2</v>
          </cell>
          <cell r="BR8">
            <v>6.1143790035143697E-2</v>
          </cell>
          <cell r="BS8">
            <v>1.3296147273843539E-2</v>
          </cell>
          <cell r="BT8">
            <v>1.9447003429039489E-2</v>
          </cell>
          <cell r="BU8">
            <v>7.1510446722899079E-2</v>
          </cell>
          <cell r="BV8">
            <v>6.2573181143957157E-2</v>
          </cell>
          <cell r="BW8">
            <v>-0.13410716585918547</v>
          </cell>
          <cell r="BX8">
            <v>-0.15408925409063479</v>
          </cell>
          <cell r="BY8">
            <v>-0.17771957652440151</v>
          </cell>
          <cell r="BZ8">
            <v>-0.18809235125662738</v>
          </cell>
          <cell r="CA8">
            <v>5.9261688016964964E-3</v>
          </cell>
          <cell r="CB8">
            <v>2.8546544666292029E-2</v>
          </cell>
          <cell r="CC8">
            <v>3.3180507704086537E-2</v>
          </cell>
          <cell r="CD8">
            <v>5.8908171155374944E-2</v>
          </cell>
          <cell r="CE8">
            <v>5.2084197882226402E-2</v>
          </cell>
          <cell r="CF8">
            <v>7.0882986381084256E-2</v>
          </cell>
          <cell r="CG8">
            <v>6.0138220501501749E-2</v>
          </cell>
          <cell r="CH8">
            <v>3.0870712740259432E-2</v>
          </cell>
          <cell r="CI8">
            <v>1.8690816173729585E-2</v>
          </cell>
          <cell r="CJ8">
            <v>3.9901976250672044E-2</v>
          </cell>
          <cell r="CK8">
            <v>4.1441978432180004E-2</v>
          </cell>
          <cell r="CL8">
            <v>6.7407393733621035E-2</v>
          </cell>
          <cell r="CM8">
            <v>7.6988576983956225E-2</v>
          </cell>
          <cell r="CN8">
            <v>7.127774339531312E-2</v>
          </cell>
          <cell r="CO8">
            <v>7.3620920328107076E-2</v>
          </cell>
          <cell r="CP8">
            <v>5.0929793748626384E-2</v>
          </cell>
          <cell r="CQ8">
            <v>7.6753504185666399E-2</v>
          </cell>
          <cell r="CR8">
            <v>6.9287636439729461E-2</v>
          </cell>
          <cell r="CS8">
            <v>7.0498469985255108E-2</v>
          </cell>
          <cell r="CT8">
            <v>4.8749468822654185E-2</v>
          </cell>
          <cell r="CU8">
            <v>8.5173521118389273E-2</v>
          </cell>
          <cell r="CV8">
            <v>8.04092471352853E-2</v>
          </cell>
          <cell r="CW8">
            <v>8.0660126920836905E-2</v>
          </cell>
          <cell r="CX8">
            <v>7.2160947549588128E-2</v>
          </cell>
          <cell r="CY8">
            <v>8.6600146441414116E-2</v>
          </cell>
          <cell r="CZ8">
            <v>8.1048718702570133E-2</v>
          </cell>
          <cell r="DA8">
            <v>7.9704656207607139E-2</v>
          </cell>
          <cell r="DB8">
            <v>7.5786106447331303E-2</v>
          </cell>
          <cell r="DC8"/>
          <cell r="DD8" t="str">
            <v>NA</v>
          </cell>
          <cell r="DE8">
            <v>0.62198957512186492</v>
          </cell>
          <cell r="DF8">
            <v>0.16653483268656144</v>
          </cell>
          <cell r="DG8">
            <v>0.25759385774350307</v>
          </cell>
          <cell r="DH8">
            <v>-0.10848334262968418</v>
          </cell>
          <cell r="DI8">
            <v>0.1162161957197676</v>
          </cell>
          <cell r="DJ8">
            <v>0.25887394564039501</v>
          </cell>
          <cell r="DK8">
            <v>0.2260857011402444</v>
          </cell>
          <cell r="DL8">
            <v>0.24825744287031681</v>
          </cell>
          <cell r="DM8">
            <v>0.22711688687221154</v>
          </cell>
          <cell r="DN8">
            <v>0.13751435045425731</v>
          </cell>
          <cell r="DO8">
            <v>1.9410694007783613E-2</v>
          </cell>
        </row>
        <row r="9">
          <cell r="A9" t="str">
            <v>% growth in revenue seq</v>
          </cell>
          <cell r="B9"/>
          <cell r="C9" t="str">
            <v>NA</v>
          </cell>
          <cell r="D9" t="str">
            <v>NA</v>
          </cell>
          <cell r="E9" t="str">
            <v>NA</v>
          </cell>
          <cell r="F9" t="str">
            <v>NA</v>
          </cell>
          <cell r="G9">
            <v>-0.65797792757283746</v>
          </cell>
          <cell r="H9">
            <v>0.11025529462952299</v>
          </cell>
          <cell r="I9">
            <v>0.1203728221151299</v>
          </cell>
          <cell r="J9">
            <v>0.11600491586311223</v>
          </cell>
          <cell r="K9">
            <v>8.0168740629050106E-2</v>
          </cell>
          <cell r="L9">
            <v>-0.16805081755087636</v>
          </cell>
          <cell r="M9">
            <v>6.9801858869219302E-2</v>
          </cell>
          <cell r="N9">
            <v>8.6905569604638355E-2</v>
          </cell>
          <cell r="O9">
            <v>7.6673638471391303E-2</v>
          </cell>
          <cell r="P9">
            <v>0.10889076288287192</v>
          </cell>
          <cell r="Q9">
            <v>4.2240992979073022E-2</v>
          </cell>
          <cell r="R9">
            <v>2.9668718850776932E-2</v>
          </cell>
          <cell r="S9">
            <v>-9.9583040702566961E-2</v>
          </cell>
          <cell r="T9">
            <v>-0.17464689761787644</v>
          </cell>
          <cell r="U9">
            <v>1.2276937746900973E-2</v>
          </cell>
          <cell r="V9">
            <v>0.25135830712038887</v>
          </cell>
          <cell r="W9">
            <v>-3.5575061834605681E-2</v>
          </cell>
          <cell r="X9">
            <v>-3.4984772564136124E-3</v>
          </cell>
          <cell r="Y9">
            <v>9.6301114071712934E-3</v>
          </cell>
          <cell r="Z9">
            <v>9.3747835362897325E-2</v>
          </cell>
          <cell r="AA9">
            <v>2.1595946801773236E-2</v>
          </cell>
          <cell r="AB9">
            <v>0.105337548819044</v>
          </cell>
          <cell r="AC9">
            <v>5.2024093952956152E-2</v>
          </cell>
          <cell r="AD9">
            <v>0.14068280928467103</v>
          </cell>
          <cell r="AE9">
            <v>-5.6443283310043224E-2</v>
          </cell>
          <cell r="AF9">
            <v>4.6257863192827875E-2</v>
          </cell>
          <cell r="AG9">
            <v>7.4412130910055163E-2</v>
          </cell>
          <cell r="AH9">
            <v>0.18378299779243612</v>
          </cell>
          <cell r="AI9">
            <v>-3.2227085938895894E-2</v>
          </cell>
          <cell r="AJ9">
            <v>5.9500457695828457E-2</v>
          </cell>
          <cell r="AK9">
            <v>8.6507325714781924E-3</v>
          </cell>
          <cell r="AL9">
            <v>0.15530266221823941</v>
          </cell>
          <cell r="AM9">
            <v>-4.023027893907194E-2</v>
          </cell>
          <cell r="AN9">
            <v>8.5287320505829323E-2</v>
          </cell>
          <cell r="AO9">
            <v>4.6557045614958659E-2</v>
          </cell>
          <cell r="AP9">
            <v>0.14182224495686313</v>
          </cell>
          <cell r="AQ9">
            <v>-5.6374653054993229E-2</v>
          </cell>
          <cell r="AR9">
            <v>3.8977917110923688E-2</v>
          </cell>
          <cell r="AS9">
            <v>1.8285553825338807E-2</v>
          </cell>
          <cell r="AT9">
            <v>4.2126585324886667E-2</v>
          </cell>
          <cell r="AU9">
            <v>-0.1121946995046873</v>
          </cell>
          <cell r="AV9">
            <v>6.4407220545280142E-2</v>
          </cell>
          <cell r="AW9">
            <v>2.0909914771859439E-2</v>
          </cell>
          <cell r="AX9">
            <v>0.12496945457084307</v>
          </cell>
          <cell r="AY9">
            <v>-8.1762567603510972E-2</v>
          </cell>
          <cell r="AZ9">
            <v>0.10659904603738601</v>
          </cell>
          <cell r="BA9">
            <v>3.010254497385656E-2</v>
          </cell>
          <cell r="BB9">
            <v>0.12174355244127377</v>
          </cell>
          <cell r="BC9">
            <v>-7.3314215175277142E-2</v>
          </cell>
          <cell r="BD9">
            <v>8.1285344111080127E-2</v>
          </cell>
          <cell r="BE9">
            <v>6.5106727707756384E-2</v>
          </cell>
          <cell r="BF9">
            <v>9.5548228701613835E-2</v>
          </cell>
          <cell r="BG9">
            <v>-4.8228349634949264E-2</v>
          </cell>
          <cell r="BH9">
            <v>4.3622083308594517E-2</v>
          </cell>
          <cell r="BI9">
            <v>4.2606589619804902E-2</v>
          </cell>
          <cell r="BJ9">
            <v>0.15368041632497786</v>
          </cell>
          <cell r="BK9">
            <v>-9.0672111741144534E-2</v>
          </cell>
          <cell r="BL9">
            <v>8.5428868225394972E-2</v>
          </cell>
          <cell r="BM9">
            <v>-2.4169477973230546E-2</v>
          </cell>
          <cell r="BN9">
            <v>0.12583850007927255</v>
          </cell>
          <cell r="BO9">
            <v>-6.4306722165449526E-2</v>
          </cell>
          <cell r="BP9">
            <v>4.0943289927399373E-2</v>
          </cell>
          <cell r="BQ9">
            <v>-2.8873023184400437E-2</v>
          </cell>
          <cell r="BR9">
            <v>0.12185735328606029</v>
          </cell>
          <cell r="BS9">
            <v>-0.10649772220936893</v>
          </cell>
          <cell r="BT9">
            <v>4.726196829135576E-2</v>
          </cell>
          <cell r="BU9">
            <v>2.0722702849920616E-2</v>
          </cell>
          <cell r="BV9">
            <v>0.11250015370049304</v>
          </cell>
          <cell r="BW9">
            <v>-0.27188335508857031</v>
          </cell>
          <cell r="BX9">
            <v>2.3094449833250597E-2</v>
          </cell>
          <cell r="BY9">
            <v>-7.7909514575206229E-3</v>
          </cell>
          <cell r="BZ9">
            <v>9.8466360417264864E-2</v>
          </cell>
          <cell r="CA9">
            <v>-9.7888056369319409E-2</v>
          </cell>
          <cell r="CB9">
            <v>4.6100890780878423E-2</v>
          </cell>
          <cell r="CC9">
            <v>-3.3207015883688351E-3</v>
          </cell>
          <cell r="CD9">
            <v>0.1258197344140104</v>
          </cell>
          <cell r="CE9">
            <v>-0.10370158011048314</v>
          </cell>
          <cell r="CF9">
            <v>6.4792768706468218E-2</v>
          </cell>
          <cell r="CG9">
            <v>-1.3320940507701717E-2</v>
          </cell>
          <cell r="CH9">
            <v>9.4738940251967385E-2</v>
          </cell>
          <cell r="CI9">
            <v>-0.1142914842682794</v>
          </cell>
          <cell r="CJ9">
            <v>8.6963862729516617E-2</v>
          </cell>
          <cell r="CK9">
            <v>-1.1859756724260095E-2</v>
          </cell>
          <cell r="CL9">
            <v>0.12203316481654092</v>
          </cell>
          <cell r="CM9">
            <v>-0.10634125303939046</v>
          </cell>
          <cell r="CN9">
            <v>8.1200134246619982E-2</v>
          </cell>
          <cell r="CO9">
            <v>-9.698424204580669E-3</v>
          </cell>
          <cell r="CP9">
            <v>9.8318838756793037E-2</v>
          </cell>
          <cell r="CQ9">
            <v>-8.4382046203392624E-2</v>
          </cell>
          <cell r="CR9">
            <v>7.3703434976270854E-2</v>
          </cell>
          <cell r="CS9">
            <v>-8.5770324225223904E-3</v>
          </cell>
          <cell r="CT9">
            <v>7.6004619380695138E-2</v>
          </cell>
          <cell r="CU9">
            <v>-5.2581776240498979E-2</v>
          </cell>
          <cell r="CV9">
            <v>6.8989518499987357E-2</v>
          </cell>
          <cell r="CW9">
            <v>-8.3468159724539026E-3</v>
          </cell>
          <cell r="CX9">
            <v>6.7542054660678419E-2</v>
          </cell>
          <cell r="CY9">
            <v>-3.9822535011027282E-2</v>
          </cell>
          <cell r="CZ9">
            <v>6.3528063258176948E-2</v>
          </cell>
          <cell r="DA9">
            <v>-9.579733443797589E-3</v>
          </cell>
          <cell r="DB9">
            <v>6.3667646378446685E-2</v>
          </cell>
          <cell r="DC9"/>
          <cell r="DD9"/>
          <cell r="DE9"/>
          <cell r="DF9"/>
          <cell r="DG9"/>
          <cell r="DH9"/>
          <cell r="DI9"/>
          <cell r="DJ9"/>
          <cell r="DK9"/>
          <cell r="DL9"/>
          <cell r="DM9"/>
          <cell r="DN9"/>
          <cell r="DO9"/>
        </row>
        <row r="10">
          <cell r="A10"/>
          <cell r="B10"/>
          <cell r="C10"/>
          <cell r="D10"/>
          <cell r="E10"/>
          <cell r="F10"/>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cell r="BV10"/>
          <cell r="BW10"/>
          <cell r="BX10"/>
          <cell r="BY10"/>
          <cell r="BZ10"/>
          <cell r="CA10"/>
          <cell r="CB10"/>
          <cell r="CC10"/>
          <cell r="CD10"/>
          <cell r="CE10"/>
          <cell r="CF10"/>
          <cell r="CG10"/>
          <cell r="CH10"/>
          <cell r="CI10"/>
          <cell r="CJ10"/>
          <cell r="CK10"/>
          <cell r="CL10"/>
          <cell r="CM10"/>
          <cell r="CN10"/>
          <cell r="CO10"/>
          <cell r="CP10"/>
          <cell r="CQ10"/>
          <cell r="CR10"/>
          <cell r="CS10"/>
          <cell r="CT10"/>
          <cell r="CU10"/>
          <cell r="CV10"/>
          <cell r="CW10"/>
          <cell r="CX10"/>
          <cell r="CY10"/>
          <cell r="CZ10"/>
          <cell r="DA10"/>
          <cell r="DB10"/>
          <cell r="DC10"/>
          <cell r="DD10"/>
          <cell r="DE10"/>
          <cell r="DF10"/>
          <cell r="DG10"/>
          <cell r="DH10"/>
          <cell r="DI10"/>
          <cell r="DJ10"/>
          <cell r="DK10"/>
          <cell r="DL10"/>
          <cell r="DM10"/>
          <cell r="DN10"/>
          <cell r="DO10"/>
        </row>
        <row r="11">
          <cell r="A11" t="str">
            <v>Check Subscription</v>
          </cell>
          <cell r="B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169.81055360550457</v>
          </cell>
          <cell r="BT11">
            <v>190.49781165094339</v>
          </cell>
          <cell r="BU11">
            <v>191.44609202040814</v>
          </cell>
          <cell r="BV11">
            <v>263.76867683035709</v>
          </cell>
          <cell r="BW11">
            <v>185.09350343000003</v>
          </cell>
          <cell r="BX11">
            <v>201.92768035</v>
          </cell>
          <cell r="BY11">
            <v>187.61717018000002</v>
          </cell>
          <cell r="BZ11">
            <v>236.33673443999999</v>
          </cell>
          <cell r="CA11">
            <v>170.89819532000001</v>
          </cell>
          <cell r="CB11">
            <v>190.37640114999999</v>
          </cell>
          <cell r="CC11">
            <v>168.7</v>
          </cell>
          <cell r="CD11">
            <v>236.8</v>
          </cell>
          <cell r="CE11">
            <v>160.69999999999999</v>
          </cell>
          <cell r="CF11">
            <v>192.05799999999999</v>
          </cell>
          <cell r="CG11">
            <v>170.952</v>
          </cell>
          <cell r="CH11">
            <v>210.78807625000002</v>
          </cell>
          <cell r="CI11">
            <v>126.61950565053891</v>
          </cell>
          <cell r="CJ11">
            <v>171.22040554056312</v>
          </cell>
          <cell r="CK11">
            <v>145.85240141036908</v>
          </cell>
          <cell r="CL11">
            <v>212.95229711260373</v>
          </cell>
          <cell r="CM11">
            <v>119.17532511607973</v>
          </cell>
          <cell r="CN11">
            <v>162.40506413002447</v>
          </cell>
          <cell r="CO11">
            <v>138.67830273437517</v>
          </cell>
          <cell r="CP11">
            <v>187.99542476384144</v>
          </cell>
          <cell r="CQ11">
            <v>110.25633082800692</v>
          </cell>
          <cell r="CR11">
            <v>151.68901328863365</v>
          </cell>
          <cell r="CS11">
            <v>129.93414393590012</v>
          </cell>
          <cell r="CT11">
            <v>159.49811079795029</v>
          </cell>
          <cell r="CU11">
            <v>109.5969229756279</v>
          </cell>
          <cell r="CV11">
            <v>151.42578813977093</v>
          </cell>
          <cell r="CW11">
            <v>129.81839300968696</v>
          </cell>
          <cell r="CX11">
            <v>153.03480583278943</v>
          </cell>
          <cell r="CY11">
            <v>113.39623136331906</v>
          </cell>
          <cell r="CZ11">
            <v>156.78533624969981</v>
          </cell>
          <cell r="DA11">
            <v>134.33854046797805</v>
          </cell>
          <cell r="DB11">
            <v>158.58627549295488</v>
          </cell>
          <cell r="DC11"/>
          <cell r="DD11">
            <v>0</v>
          </cell>
          <cell r="DE11">
            <v>0</v>
          </cell>
          <cell r="DF11">
            <v>0</v>
          </cell>
          <cell r="DG11">
            <v>0</v>
          </cell>
          <cell r="DH11">
            <v>0</v>
          </cell>
          <cell r="DI11">
            <v>0</v>
          </cell>
          <cell r="DJ11">
            <v>0</v>
          </cell>
          <cell r="DK11">
            <v>0</v>
          </cell>
          <cell r="DL11">
            <v>0</v>
          </cell>
          <cell r="DM11">
            <v>0</v>
          </cell>
          <cell r="DN11">
            <v>0</v>
          </cell>
          <cell r="DO11">
            <v>0</v>
          </cell>
        </row>
        <row r="12">
          <cell r="A12" t="str">
            <v>$ Delta</v>
          </cell>
          <cell r="B12"/>
          <cell r="C12"/>
          <cell r="D12"/>
          <cell r="E12"/>
          <cell r="F12"/>
          <cell r="G12"/>
          <cell r="H12"/>
          <cell r="I12"/>
          <cell r="J12"/>
          <cell r="K12"/>
          <cell r="L12"/>
          <cell r="M12"/>
          <cell r="N12"/>
          <cell r="O12"/>
          <cell r="P12"/>
          <cell r="Q12"/>
          <cell r="R12"/>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cell r="DD12" t="e">
            <v>#REF!</v>
          </cell>
          <cell r="DE12">
            <v>0</v>
          </cell>
          <cell r="DF12">
            <v>0</v>
          </cell>
          <cell r="DG12">
            <v>0</v>
          </cell>
          <cell r="DH12">
            <v>0</v>
          </cell>
          <cell r="DI12">
            <v>0</v>
          </cell>
          <cell r="DJ12">
            <v>0</v>
          </cell>
          <cell r="DK12">
            <v>0</v>
          </cell>
          <cell r="DL12">
            <v>0</v>
          </cell>
          <cell r="DM12">
            <v>0</v>
          </cell>
          <cell r="DN12">
            <v>0</v>
          </cell>
          <cell r="DO12">
            <v>0</v>
          </cell>
        </row>
        <row r="13">
          <cell r="A13" t="str">
            <v>% Delta</v>
          </cell>
          <cell r="B13"/>
          <cell r="C13"/>
          <cell r="D13"/>
          <cell r="E13"/>
          <cell r="F13"/>
          <cell r="G13"/>
          <cell r="H13"/>
          <cell r="I13"/>
          <cell r="J13"/>
          <cell r="K13"/>
          <cell r="L13"/>
          <cell r="M13"/>
          <cell r="N13"/>
          <cell r="O13"/>
          <cell r="P13"/>
          <cell r="Q13"/>
          <cell r="R13"/>
          <cell r="S13" t="e">
            <v>#DIV/0!</v>
          </cell>
          <cell r="T13" t="e">
            <v>#DIV/0!</v>
          </cell>
          <cell r="U13" t="e">
            <v>#DIV/0!</v>
          </cell>
          <cell r="V13" t="e">
            <v>#DIV/0!</v>
          </cell>
          <cell r="W13" t="e">
            <v>#DIV/0!</v>
          </cell>
          <cell r="X13" t="e">
            <v>#DIV/0!</v>
          </cell>
          <cell r="Y13" t="e">
            <v>#DIV/0!</v>
          </cell>
          <cell r="Z13" t="e">
            <v>#DIV/0!</v>
          </cell>
          <cell r="AA13" t="e">
            <v>#DIV/0!</v>
          </cell>
          <cell r="AB13" t="e">
            <v>#DIV/0!</v>
          </cell>
          <cell r="AC13" t="e">
            <v>#DIV/0!</v>
          </cell>
          <cell r="AD13" t="e">
            <v>#DIV/0!</v>
          </cell>
          <cell r="AE13" t="e">
            <v>#DIV/0!</v>
          </cell>
          <cell r="AF13" t="e">
            <v>#DIV/0!</v>
          </cell>
          <cell r="AG13" t="e">
            <v>#DIV/0!</v>
          </cell>
          <cell r="AH13" t="e">
            <v>#DIV/0!</v>
          </cell>
          <cell r="AI13" t="e">
            <v>#DIV/0!</v>
          </cell>
          <cell r="AJ13" t="e">
            <v>#DIV/0!</v>
          </cell>
          <cell r="AK13" t="e">
            <v>#DIV/0!</v>
          </cell>
          <cell r="AL13" t="e">
            <v>#DIV/0!</v>
          </cell>
          <cell r="AM13" t="e">
            <v>#DIV/0!</v>
          </cell>
          <cell r="AN13" t="e">
            <v>#DIV/0!</v>
          </cell>
          <cell r="AO13" t="e">
            <v>#DIV/0!</v>
          </cell>
          <cell r="AP13" t="e">
            <v>#DIV/0!</v>
          </cell>
          <cell r="AQ13" t="e">
            <v>#DIV/0!</v>
          </cell>
          <cell r="AR13" t="e">
            <v>#DIV/0!</v>
          </cell>
          <cell r="AS13" t="e">
            <v>#DIV/0!</v>
          </cell>
          <cell r="AT13" t="e">
            <v>#DIV/0!</v>
          </cell>
          <cell r="AU13" t="e">
            <v>#DIV/0!</v>
          </cell>
          <cell r="AV13" t="e">
            <v>#DIV/0!</v>
          </cell>
          <cell r="AW13" t="e">
            <v>#DIV/0!</v>
          </cell>
          <cell r="AX13" t="e">
            <v>#DIV/0!</v>
          </cell>
          <cell r="AY13" t="e">
            <v>#DIV/0!</v>
          </cell>
          <cell r="AZ13" t="e">
            <v>#DIV/0!</v>
          </cell>
          <cell r="BA13" t="e">
            <v>#DIV/0!</v>
          </cell>
          <cell r="BB13" t="e">
            <v>#DIV/0!</v>
          </cell>
          <cell r="BC13" t="e">
            <v>#DIV/0!</v>
          </cell>
          <cell r="BD13" t="e">
            <v>#DIV/0!</v>
          </cell>
          <cell r="BE13" t="e">
            <v>#DIV/0!</v>
          </cell>
          <cell r="BF13" t="e">
            <v>#DIV/0!</v>
          </cell>
          <cell r="BG13" t="e">
            <v>#DIV/0!</v>
          </cell>
          <cell r="BH13" t="e">
            <v>#DIV/0!</v>
          </cell>
          <cell r="BI13" t="e">
            <v>#DIV/0!</v>
          </cell>
          <cell r="BJ13" t="e">
            <v>#DIV/0!</v>
          </cell>
          <cell r="BK13" t="e">
            <v>#DIV/0!</v>
          </cell>
          <cell r="BL13" t="e">
            <v>#DIV/0!</v>
          </cell>
          <cell r="BM13" t="e">
            <v>#DIV/0!</v>
          </cell>
          <cell r="BN13" t="e">
            <v>#DIV/0!</v>
          </cell>
          <cell r="BO13" t="e">
            <v>#DIV/0!</v>
          </cell>
          <cell r="BP13" t="e">
            <v>#DIV/0!</v>
          </cell>
          <cell r="BQ13" t="e">
            <v>#DIV/0!</v>
          </cell>
          <cell r="BR13" t="e">
            <v>#DIV/0!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cell r="DD13" t="e">
            <v>#REF!</v>
          </cell>
          <cell r="DE13" t="e">
            <v>#DIV/0!</v>
          </cell>
          <cell r="DF13" t="e">
            <v>#DIV/0!</v>
          </cell>
          <cell r="DG13" t="e">
            <v>#DIV/0!</v>
          </cell>
          <cell r="DH13" t="e">
            <v>#DIV/0!</v>
          </cell>
          <cell r="DI13" t="e">
            <v>#DIV/0!</v>
          </cell>
          <cell r="DJ13" t="e">
            <v>#DIV/0!</v>
          </cell>
          <cell r="DK13" t="e">
            <v>#DIV/0!</v>
          </cell>
          <cell r="DL13" t="e">
            <v>#DIV/0!</v>
          </cell>
          <cell r="DM13" t="e">
            <v>#DIV/0!</v>
          </cell>
          <cell r="DN13" t="e">
            <v>#DIV/0!</v>
          </cell>
          <cell r="DO13" t="e">
            <v>#DIV/0!</v>
          </cell>
        </row>
        <row r="14">
          <cell r="A14" t="str">
            <v>Product &amp; License</v>
          </cell>
          <cell r="B14"/>
          <cell r="C14"/>
          <cell r="D14"/>
          <cell r="E14"/>
          <cell r="F14"/>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cell r="AP14"/>
          <cell r="AQ14"/>
          <cell r="AR14"/>
          <cell r="AS14"/>
          <cell r="AT14"/>
          <cell r="AU14"/>
          <cell r="AV14"/>
          <cell r="AW14"/>
          <cell r="AX14"/>
          <cell r="AY14"/>
          <cell r="AZ14"/>
          <cell r="BA14"/>
          <cell r="BB14"/>
          <cell r="BC14"/>
          <cell r="BD14"/>
          <cell r="BE14"/>
          <cell r="BF14"/>
          <cell r="BG14"/>
          <cell r="BH14"/>
          <cell r="BI14"/>
          <cell r="BJ14"/>
          <cell r="BK14"/>
          <cell r="BL14"/>
          <cell r="BM14"/>
          <cell r="BN14"/>
          <cell r="BO14"/>
          <cell r="BP14"/>
          <cell r="BQ14"/>
          <cell r="BR14"/>
          <cell r="BS14">
            <v>169.81055360550457</v>
          </cell>
          <cell r="BT14">
            <v>190.49781165094339</v>
          </cell>
          <cell r="BU14">
            <v>191.44609202040814</v>
          </cell>
          <cell r="BV14">
            <v>263.76867683035709</v>
          </cell>
          <cell r="BW14">
            <v>185.09350343</v>
          </cell>
          <cell r="BX14">
            <v>201.92768035</v>
          </cell>
          <cell r="BY14">
            <v>187.61717017999999</v>
          </cell>
          <cell r="BZ14">
            <v>236.33673443999999</v>
          </cell>
          <cell r="CA14">
            <v>170.89819532000001</v>
          </cell>
          <cell r="CB14">
            <v>190.37640114999999</v>
          </cell>
          <cell r="CC14">
            <v>168.7</v>
          </cell>
          <cell r="CD14">
            <v>236.8</v>
          </cell>
          <cell r="CE14">
            <v>160.69999999999999</v>
          </cell>
          <cell r="CF14">
            <v>192.05799999999999</v>
          </cell>
          <cell r="CG14">
            <v>170.952</v>
          </cell>
          <cell r="CH14">
            <v>210.78807624999999</v>
          </cell>
          <cell r="CI14">
            <v>126.61950565053891</v>
          </cell>
          <cell r="CJ14">
            <v>171.22040554056312</v>
          </cell>
          <cell r="CK14">
            <v>145.85240141036911</v>
          </cell>
          <cell r="CL14">
            <v>212.95229711260373</v>
          </cell>
          <cell r="CM14">
            <v>119.17532511607973</v>
          </cell>
          <cell r="CN14">
            <v>162.40506413002447</v>
          </cell>
          <cell r="CO14">
            <v>138.67830273437517</v>
          </cell>
          <cell r="CP14">
            <v>187.99542476384144</v>
          </cell>
          <cell r="CQ14">
            <v>110.25633082800692</v>
          </cell>
          <cell r="CR14">
            <v>151.68901328863365</v>
          </cell>
          <cell r="CS14">
            <v>129.93414393590012</v>
          </cell>
          <cell r="CT14">
            <v>159.49811079795029</v>
          </cell>
          <cell r="CU14">
            <v>109.5969229756279</v>
          </cell>
          <cell r="CV14">
            <v>151.42578813977093</v>
          </cell>
          <cell r="CW14">
            <v>129.81839300968696</v>
          </cell>
          <cell r="CX14">
            <v>153.03480583278943</v>
          </cell>
          <cell r="CY14">
            <v>113.39623136331906</v>
          </cell>
          <cell r="CZ14">
            <v>156.78533624969981</v>
          </cell>
          <cell r="DA14">
            <v>134.33854046797805</v>
          </cell>
          <cell r="DB14">
            <v>158.58627549295485</v>
          </cell>
          <cell r="DC14"/>
          <cell r="DD14" t="e">
            <v>#REF!</v>
          </cell>
          <cell r="DE14">
            <v>0</v>
          </cell>
          <cell r="DF14">
            <v>0</v>
          </cell>
          <cell r="DG14">
            <v>0</v>
          </cell>
          <cell r="DH14">
            <v>0</v>
          </cell>
          <cell r="DI14">
            <v>0</v>
          </cell>
          <cell r="DJ14">
            <v>0</v>
          </cell>
          <cell r="DK14">
            <v>0</v>
          </cell>
          <cell r="DL14">
            <v>0</v>
          </cell>
          <cell r="DM14">
            <v>0</v>
          </cell>
          <cell r="DN14">
            <v>0</v>
          </cell>
          <cell r="DO14">
            <v>0</v>
          </cell>
        </row>
        <row r="15">
          <cell r="A15" t="str">
            <v>Prior Product &amp; License</v>
          </cell>
          <cell r="B15"/>
          <cell r="C15">
            <v>0</v>
          </cell>
          <cell r="D15">
            <v>0</v>
          </cell>
          <cell r="E15">
            <v>0</v>
          </cell>
          <cell r="F15">
            <v>206.35500000000002</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96.873999999999995</v>
          </cell>
          <cell r="X15">
            <v>92.2</v>
          </cell>
          <cell r="Y15">
            <v>90.1</v>
          </cell>
          <cell r="Z15">
            <v>95.3</v>
          </cell>
          <cell r="AA15">
            <v>87.426000000000002</v>
          </cell>
          <cell r="AB15">
            <v>87.715999999999994</v>
          </cell>
          <cell r="AC15">
            <v>88.454999999999998</v>
          </cell>
          <cell r="AD15">
            <v>106.229</v>
          </cell>
          <cell r="AE15">
            <v>90.061999999999998</v>
          </cell>
          <cell r="AF15">
            <v>91.98</v>
          </cell>
          <cell r="AG15">
            <v>97.262</v>
          </cell>
          <cell r="AH15">
            <v>130.131</v>
          </cell>
          <cell r="AI15">
            <v>114.185</v>
          </cell>
          <cell r="AJ15">
            <v>117.79900000000001</v>
          </cell>
          <cell r="AK15">
            <v>113.379</v>
          </cell>
          <cell r="AL15">
            <v>143.124</v>
          </cell>
          <cell r="AM15">
            <v>122.58692625999996</v>
          </cell>
          <cell r="AN15">
            <v>136.58699999999999</v>
          </cell>
          <cell r="AO15">
            <v>140.46</v>
          </cell>
          <cell r="AP15">
            <v>178.03</v>
          </cell>
          <cell r="AQ15">
            <v>146.96</v>
          </cell>
          <cell r="AR15">
            <v>153.458</v>
          </cell>
          <cell r="AS15">
            <v>157.53700000000001</v>
          </cell>
          <cell r="AT15">
            <v>162.26</v>
          </cell>
          <cell r="AU15">
            <v>111.9</v>
          </cell>
          <cell r="AV15">
            <v>129.69200000000001</v>
          </cell>
          <cell r="AW15">
            <v>129.06</v>
          </cell>
          <cell r="AX15">
            <v>168.32300000000001</v>
          </cell>
          <cell r="AY15">
            <v>122.706</v>
          </cell>
          <cell r="AZ15">
            <v>148.733</v>
          </cell>
          <cell r="BA15">
            <v>151.75800000000001</v>
          </cell>
          <cell r="BB15">
            <v>196.255</v>
          </cell>
          <cell r="BC15">
            <v>150.26</v>
          </cell>
          <cell r="BD15">
            <v>171.32599999999999</v>
          </cell>
          <cell r="BE15">
            <v>193.88</v>
          </cell>
          <cell r="BF15">
            <v>229.047</v>
          </cell>
          <cell r="BG15">
            <v>178.364</v>
          </cell>
          <cell r="BH15">
            <v>187.917</v>
          </cell>
          <cell r="BI15">
            <v>195.69</v>
          </cell>
          <cell r="BJ15">
            <v>268.67399999999998</v>
          </cell>
          <cell r="BK15">
            <v>193.083</v>
          </cell>
          <cell r="BL15">
            <v>227.215</v>
          </cell>
          <cell r="BM15">
            <v>201.44300000000001</v>
          </cell>
          <cell r="BN15">
            <v>269.88900000000001</v>
          </cell>
          <cell r="BO15">
            <v>207.42400000000001</v>
          </cell>
          <cell r="BP15">
            <v>231.792</v>
          </cell>
          <cell r="BQ15">
            <v>193.15299999999999</v>
          </cell>
          <cell r="BR15">
            <v>267.36700000000002</v>
          </cell>
          <cell r="BS15">
            <v>183.28100000000001</v>
          </cell>
          <cell r="BT15">
            <v>204.97399999999999</v>
          </cell>
          <cell r="BU15">
            <v>206.25200000000001</v>
          </cell>
          <cell r="BV15">
            <v>281.3</v>
          </cell>
          <cell r="BW15">
            <v>202.03299999999999</v>
          </cell>
          <cell r="BX15">
            <v>219.50700000000001</v>
          </cell>
          <cell r="BY15">
            <v>206.041</v>
          </cell>
          <cell r="BZ15">
            <v>255.31700000000001</v>
          </cell>
          <cell r="CA15">
            <v>191.59700000000001</v>
          </cell>
          <cell r="CB15">
            <v>211.00899999999999</v>
          </cell>
          <cell r="CC15">
            <v>192.102</v>
          </cell>
          <cell r="CD15">
            <v>262.54500000000002</v>
          </cell>
          <cell r="CE15"/>
          <cell r="CF15"/>
          <cell r="CG15"/>
          <cell r="CH15"/>
          <cell r="CI15"/>
          <cell r="CJ15"/>
          <cell r="CK15"/>
          <cell r="CL15"/>
          <cell r="CM15"/>
          <cell r="CN15"/>
          <cell r="CO15"/>
          <cell r="CP15"/>
          <cell r="CQ15"/>
          <cell r="CR15"/>
          <cell r="CS15"/>
          <cell r="CT15"/>
          <cell r="CU15"/>
          <cell r="CV15"/>
          <cell r="CW15"/>
          <cell r="CX15"/>
          <cell r="CY15"/>
          <cell r="CZ15"/>
          <cell r="DA15"/>
          <cell r="DB15"/>
          <cell r="DC15"/>
          <cell r="DD15" t="e">
            <v>#REF!</v>
          </cell>
          <cell r="DE15" t="e">
            <v>#REF!</v>
          </cell>
          <cell r="DF15" t="e">
            <v>#REF!</v>
          </cell>
          <cell r="DG15" t="e">
            <v>#REF!</v>
          </cell>
          <cell r="DH15" t="e">
            <v>#REF!</v>
          </cell>
          <cell r="DI15" t="e">
            <v>#REF!</v>
          </cell>
          <cell r="DJ15" t="e">
            <v>#REF!</v>
          </cell>
          <cell r="DK15" t="e">
            <v>#REF!</v>
          </cell>
          <cell r="DL15" t="e">
            <v>#REF!</v>
          </cell>
          <cell r="DM15" t="e">
            <v>#REF!</v>
          </cell>
          <cell r="DN15" t="e">
            <v>#REF!</v>
          </cell>
          <cell r="DO15" t="e">
            <v>#REF!</v>
          </cell>
        </row>
        <row r="16">
          <cell r="A16" t="str">
            <v>$ Delta</v>
          </cell>
          <cell r="B16"/>
          <cell r="C16"/>
          <cell r="D16"/>
          <cell r="E16"/>
          <cell r="F16"/>
          <cell r="G16"/>
          <cell r="H16"/>
          <cell r="I16"/>
          <cell r="J16"/>
          <cell r="K16"/>
          <cell r="L16"/>
          <cell r="M16"/>
          <cell r="N16"/>
          <cell r="O16"/>
          <cell r="P16"/>
          <cell r="Q16"/>
          <cell r="R16"/>
          <cell r="S16">
            <v>0</v>
          </cell>
          <cell r="T16">
            <v>0</v>
          </cell>
          <cell r="U16">
            <v>0</v>
          </cell>
          <cell r="V16">
            <v>0</v>
          </cell>
          <cell r="W16">
            <v>-96.873999999999995</v>
          </cell>
          <cell r="X16">
            <v>-92.2</v>
          </cell>
          <cell r="Y16">
            <v>-90.1</v>
          </cell>
          <cell r="Z16">
            <v>-95.3</v>
          </cell>
          <cell r="AA16">
            <v>-87.426000000000002</v>
          </cell>
          <cell r="AB16">
            <v>-87.715999999999994</v>
          </cell>
          <cell r="AC16">
            <v>-88.454999999999998</v>
          </cell>
          <cell r="AD16">
            <v>-106.229</v>
          </cell>
          <cell r="AE16">
            <v>-90.061999999999998</v>
          </cell>
          <cell r="AF16">
            <v>-91.98</v>
          </cell>
          <cell r="AG16">
            <v>-97.262</v>
          </cell>
          <cell r="AH16">
            <v>-130.131</v>
          </cell>
          <cell r="AI16">
            <v>-114.185</v>
          </cell>
          <cell r="AJ16">
            <v>-117.79900000000001</v>
          </cell>
          <cell r="AK16">
            <v>-113.379</v>
          </cell>
          <cell r="AL16">
            <v>-143.124</v>
          </cell>
          <cell r="AM16">
            <v>-122.58692625999996</v>
          </cell>
          <cell r="AN16">
            <v>-136.58699999999999</v>
          </cell>
          <cell r="AO16">
            <v>-140.46</v>
          </cell>
          <cell r="AP16">
            <v>-178.03</v>
          </cell>
          <cell r="AQ16">
            <v>-146.96</v>
          </cell>
          <cell r="AR16">
            <v>-153.458</v>
          </cell>
          <cell r="AS16">
            <v>-157.53700000000001</v>
          </cell>
          <cell r="AT16">
            <v>-162.26</v>
          </cell>
          <cell r="AU16">
            <v>-111.9</v>
          </cell>
          <cell r="AV16">
            <v>-129.69200000000001</v>
          </cell>
          <cell r="AW16">
            <v>-129.06</v>
          </cell>
          <cell r="AX16">
            <v>-168.32300000000001</v>
          </cell>
          <cell r="AY16">
            <v>-122.706</v>
          </cell>
          <cell r="AZ16">
            <v>-148.733</v>
          </cell>
          <cell r="BA16">
            <v>-151.75800000000001</v>
          </cell>
          <cell r="BB16">
            <v>-196.255</v>
          </cell>
          <cell r="BC16">
            <v>-150.26</v>
          </cell>
          <cell r="BD16">
            <v>-171.32599999999999</v>
          </cell>
          <cell r="BE16">
            <v>-193.88</v>
          </cell>
          <cell r="BF16">
            <v>-229.047</v>
          </cell>
          <cell r="BG16">
            <v>-178.364</v>
          </cell>
          <cell r="BH16">
            <v>-187.917</v>
          </cell>
          <cell r="BI16">
            <v>-195.69</v>
          </cell>
          <cell r="BJ16">
            <v>-268.67399999999998</v>
          </cell>
          <cell r="BK16">
            <v>-193.083</v>
          </cell>
          <cell r="BL16">
            <v>-227.215</v>
          </cell>
          <cell r="BM16">
            <v>-201.44300000000001</v>
          </cell>
          <cell r="BN16">
            <v>-269.88900000000001</v>
          </cell>
          <cell r="BO16">
            <v>-207.42400000000001</v>
          </cell>
          <cell r="BP16">
            <v>-231.792</v>
          </cell>
          <cell r="BQ16">
            <v>-193.15299999999999</v>
          </cell>
          <cell r="BR16">
            <v>-267.36700000000002</v>
          </cell>
          <cell r="BS16">
            <v>-13.47044639449544</v>
          </cell>
          <cell r="BT16">
            <v>-14.476188349056599</v>
          </cell>
          <cell r="BU16">
            <v>-14.805907979591865</v>
          </cell>
          <cell r="BV16">
            <v>-17.531323169642917</v>
          </cell>
          <cell r="BW16">
            <v>-16.939496569999989</v>
          </cell>
          <cell r="BX16">
            <v>-17.579319650000002</v>
          </cell>
          <cell r="BY16">
            <v>-18.423829820000009</v>
          </cell>
          <cell r="BZ16">
            <v>-18.980265560000021</v>
          </cell>
          <cell r="CA16">
            <v>-20.698804679999995</v>
          </cell>
          <cell r="CB16">
            <v>-20.632598849999994</v>
          </cell>
          <cell r="CC16">
            <v>-23.402000000000015</v>
          </cell>
          <cell r="CD16">
            <v>-25.745000000000005</v>
          </cell>
          <cell r="CE16"/>
          <cell r="CF16"/>
          <cell r="CG16"/>
          <cell r="CH16"/>
          <cell r="CI16"/>
          <cell r="CJ16"/>
          <cell r="CK16"/>
          <cell r="CL16"/>
          <cell r="CM16"/>
          <cell r="CN16"/>
          <cell r="CO16"/>
          <cell r="CP16"/>
          <cell r="CQ16"/>
          <cell r="CR16"/>
          <cell r="CS16"/>
          <cell r="CT16"/>
          <cell r="CU16"/>
          <cell r="CV16"/>
          <cell r="CW16"/>
          <cell r="CX16"/>
          <cell r="CY16"/>
          <cell r="CZ16"/>
          <cell r="DA16"/>
          <cell r="DB16"/>
          <cell r="DC16"/>
          <cell r="DD16" t="e">
            <v>#REF!</v>
          </cell>
          <cell r="DE16" t="e">
            <v>#REF!</v>
          </cell>
          <cell r="DF16" t="e">
            <v>#REF!</v>
          </cell>
          <cell r="DG16" t="e">
            <v>#REF!</v>
          </cell>
          <cell r="DH16" t="e">
            <v>#REF!</v>
          </cell>
          <cell r="DI16" t="e">
            <v>#REF!</v>
          </cell>
          <cell r="DJ16" t="e">
            <v>#REF!</v>
          </cell>
          <cell r="DK16" t="e">
            <v>#REF!</v>
          </cell>
          <cell r="DL16" t="e">
            <v>#REF!</v>
          </cell>
          <cell r="DM16" t="e">
            <v>#REF!</v>
          </cell>
          <cell r="DN16" t="e">
            <v>#REF!</v>
          </cell>
          <cell r="DO16" t="e">
            <v>#REF!</v>
          </cell>
        </row>
        <row r="17">
          <cell r="A17" t="str">
            <v>% Delta</v>
          </cell>
          <cell r="B17"/>
          <cell r="C17"/>
          <cell r="D17"/>
          <cell r="E17"/>
          <cell r="F17"/>
          <cell r="G17"/>
          <cell r="H17"/>
          <cell r="I17"/>
          <cell r="J17"/>
          <cell r="K17"/>
          <cell r="L17"/>
          <cell r="M17"/>
          <cell r="N17"/>
          <cell r="O17"/>
          <cell r="P17"/>
          <cell r="Q17"/>
          <cell r="R17"/>
          <cell r="S17" t="e">
            <v>#DIV/0!</v>
          </cell>
          <cell r="T17" t="e">
            <v>#DIV/0!</v>
          </cell>
          <cell r="U17" t="e">
            <v>#DIV/0!</v>
          </cell>
          <cell r="V17" t="e">
            <v>#DIV/0!</v>
          </cell>
          <cell r="W17">
            <v>-1</v>
          </cell>
          <cell r="X17">
            <v>-1</v>
          </cell>
          <cell r="Y17">
            <v>-1</v>
          </cell>
          <cell r="Z17">
            <v>-1</v>
          </cell>
          <cell r="AA17">
            <v>-1</v>
          </cell>
          <cell r="AB17">
            <v>-1</v>
          </cell>
          <cell r="AC17">
            <v>-1</v>
          </cell>
          <cell r="AD17">
            <v>-1</v>
          </cell>
          <cell r="AE17">
            <v>-1</v>
          </cell>
          <cell r="AF17">
            <v>-1</v>
          </cell>
          <cell r="AG17">
            <v>-1</v>
          </cell>
          <cell r="AH17">
            <v>-1</v>
          </cell>
          <cell r="AI17">
            <v>-1</v>
          </cell>
          <cell r="AJ17">
            <v>-1</v>
          </cell>
          <cell r="AK17">
            <v>-1</v>
          </cell>
          <cell r="AL17">
            <v>-1</v>
          </cell>
          <cell r="AM17">
            <v>-1</v>
          </cell>
          <cell r="AN17">
            <v>-1</v>
          </cell>
          <cell r="AO17">
            <v>-1</v>
          </cell>
          <cell r="AP17">
            <v>-1</v>
          </cell>
          <cell r="AQ17">
            <v>-1</v>
          </cell>
          <cell r="AR17">
            <v>-1</v>
          </cell>
          <cell r="AS17">
            <v>-1</v>
          </cell>
          <cell r="AT17">
            <v>-1</v>
          </cell>
          <cell r="AU17">
            <v>-1</v>
          </cell>
          <cell r="AV17">
            <v>-1</v>
          </cell>
          <cell r="AW17">
            <v>-1</v>
          </cell>
          <cell r="AX17">
            <v>-1</v>
          </cell>
          <cell r="AY17">
            <v>-1</v>
          </cell>
          <cell r="AZ17">
            <v>-1</v>
          </cell>
          <cell r="BA17">
            <v>-1</v>
          </cell>
          <cell r="BB17">
            <v>-1</v>
          </cell>
          <cell r="BC17">
            <v>-1</v>
          </cell>
          <cell r="BD17">
            <v>-1</v>
          </cell>
          <cell r="BE17">
            <v>-1</v>
          </cell>
          <cell r="BF17">
            <v>-1</v>
          </cell>
          <cell r="BG17">
            <v>-1</v>
          </cell>
          <cell r="BH17">
            <v>-1</v>
          </cell>
          <cell r="BI17">
            <v>-1</v>
          </cell>
          <cell r="BJ17">
            <v>-1</v>
          </cell>
          <cell r="BK17">
            <v>-1</v>
          </cell>
          <cell r="BL17">
            <v>-1</v>
          </cell>
          <cell r="BM17">
            <v>-1</v>
          </cell>
          <cell r="BN17">
            <v>-1</v>
          </cell>
          <cell r="BO17">
            <v>-1</v>
          </cell>
          <cell r="BP17">
            <v>-1</v>
          </cell>
          <cell r="BQ17">
            <v>-1</v>
          </cell>
          <cell r="BR17">
            <v>-1</v>
          </cell>
          <cell r="BS17">
            <v>-7.3496141959589048E-2</v>
          </cell>
          <cell r="BT17">
            <v>-7.0624510177176622E-2</v>
          </cell>
          <cell r="BU17">
            <v>-7.1785524405057227E-2</v>
          </cell>
          <cell r="BV17">
            <v>-6.2322513934030987E-2</v>
          </cell>
          <cell r="BW17">
            <v>-8.3845196428306221E-2</v>
          </cell>
          <cell r="BX17">
            <v>-8.0085462650393846E-2</v>
          </cell>
          <cell r="BY17">
            <v>-8.9418270247183851E-2</v>
          </cell>
          <cell r="BZ17">
            <v>-7.433999913832616E-2</v>
          </cell>
          <cell r="CA17">
            <v>-0.10803303120612533</v>
          </cell>
          <cell r="CB17">
            <v>-9.7780657934021742E-2</v>
          </cell>
          <cell r="CC17">
            <v>-0.12182069942009982</v>
          </cell>
          <cell r="CD17">
            <v>-9.8059380296711046E-2</v>
          </cell>
          <cell r="CE17"/>
          <cell r="CF17"/>
          <cell r="CG17"/>
          <cell r="CH17"/>
          <cell r="CI17"/>
          <cell r="CJ17"/>
          <cell r="CK17"/>
          <cell r="CL17"/>
          <cell r="CM17"/>
          <cell r="CN17"/>
          <cell r="CO17"/>
          <cell r="CP17"/>
          <cell r="CQ17"/>
          <cell r="CR17"/>
          <cell r="CS17"/>
          <cell r="CT17"/>
          <cell r="CU17"/>
          <cell r="CV17"/>
          <cell r="CW17"/>
          <cell r="CX17"/>
          <cell r="CY17"/>
          <cell r="CZ17"/>
          <cell r="DA17"/>
          <cell r="DB17"/>
          <cell r="DC17"/>
          <cell r="DD17" t="e">
            <v>#REF!</v>
          </cell>
          <cell r="DE17" t="e">
            <v>#REF!</v>
          </cell>
          <cell r="DF17" t="e">
            <v>#REF!</v>
          </cell>
          <cell r="DG17" t="e">
            <v>#REF!</v>
          </cell>
          <cell r="DH17" t="e">
            <v>#REF!</v>
          </cell>
          <cell r="DI17" t="e">
            <v>#REF!</v>
          </cell>
          <cell r="DJ17" t="e">
            <v>#REF!</v>
          </cell>
          <cell r="DK17" t="e">
            <v>#REF!</v>
          </cell>
          <cell r="DL17" t="e">
            <v>#REF!</v>
          </cell>
          <cell r="DM17" t="e">
            <v>#REF!</v>
          </cell>
          <cell r="DN17" t="e">
            <v>#REF!</v>
          </cell>
          <cell r="DO17" t="e">
            <v>#REF!</v>
          </cell>
        </row>
        <row r="18">
          <cell r="A18" t="str">
            <v>% of revenue</v>
          </cell>
          <cell r="B18"/>
          <cell r="C18"/>
          <cell r="D18"/>
          <cell r="E18"/>
          <cell r="F18"/>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v>0.22319940484581349</v>
          </cell>
          <cell r="BT18">
            <v>0.23909088149734536</v>
          </cell>
          <cell r="BU18">
            <v>0.23540286992070056</v>
          </cell>
          <cell r="BV18">
            <v>0.2915334477983263</v>
          </cell>
          <cell r="BW18">
            <v>0.28096704544661061</v>
          </cell>
          <cell r="BX18">
            <v>0.29960174357962394</v>
          </cell>
          <cell r="BY18">
            <v>0.28055491282060485</v>
          </cell>
          <cell r="BZ18">
            <v>0.32172867152020729</v>
          </cell>
          <cell r="CA18">
            <v>0.25789063951216057</v>
          </cell>
          <cell r="CB18">
            <v>0.27462346554591782</v>
          </cell>
          <cell r="CC18">
            <v>0.24416543040127364</v>
          </cell>
          <cell r="CD18">
            <v>0.30442613488083281</v>
          </cell>
          <cell r="CE18">
            <v>0.23049604699996556</v>
          </cell>
          <cell r="CF18">
            <v>0.25871101142968755</v>
          </cell>
          <cell r="CG18">
            <v>0.23338921684806055</v>
          </cell>
          <cell r="CH18">
            <v>0.26287063520271364</v>
          </cell>
          <cell r="CI18">
            <v>0.17828131452963036</v>
          </cell>
          <cell r="CJ18">
            <v>0.22179187358369387</v>
          </cell>
          <cell r="CK18">
            <v>0.19119877500034879</v>
          </cell>
          <cell r="CL18">
            <v>0.24879872858676688</v>
          </cell>
          <cell r="CM18">
            <v>0.15580466697425494</v>
          </cell>
          <cell r="CN18">
            <v>0.1963756309338191</v>
          </cell>
          <cell r="CO18">
            <v>0.16932811498430966</v>
          </cell>
          <cell r="CP18">
            <v>0.20899668764409177</v>
          </cell>
          <cell r="CQ18">
            <v>0.13386941294792817</v>
          </cell>
          <cell r="CR18">
            <v>0.17153296991627642</v>
          </cell>
          <cell r="CS18">
            <v>0.14820327284414539</v>
          </cell>
          <cell r="CT18">
            <v>0.16907364384283857</v>
          </cell>
          <cell r="CU18">
            <v>0.12262442845657573</v>
          </cell>
          <cell r="CV18">
            <v>0.15849115518737825</v>
          </cell>
          <cell r="CW18">
            <v>0.13701925638148868</v>
          </cell>
          <cell r="CX18">
            <v>0.15130406693406279</v>
          </cell>
          <cell r="CY18">
            <v>0.11676360555921224</v>
          </cell>
          <cell r="CZ18">
            <v>0.15179776017680893</v>
          </cell>
          <cell r="DA18">
            <v>0.13132307055681877</v>
          </cell>
          <cell r="DB18">
            <v>0.14574714397895752</v>
          </cell>
          <cell r="DC18"/>
          <cell r="DD18"/>
          <cell r="DE18">
            <v>0</v>
          </cell>
          <cell r="DF18">
            <v>0</v>
          </cell>
          <cell r="DG18">
            <v>0</v>
          </cell>
          <cell r="DH18">
            <v>0</v>
          </cell>
          <cell r="DI18">
            <v>0</v>
          </cell>
          <cell r="DJ18">
            <v>0</v>
          </cell>
          <cell r="DK18">
            <v>0</v>
          </cell>
          <cell r="DL18">
            <v>0</v>
          </cell>
          <cell r="DM18">
            <v>0</v>
          </cell>
          <cell r="DN18">
            <v>0</v>
          </cell>
          <cell r="DO18">
            <v>0</v>
          </cell>
        </row>
        <row r="19">
          <cell r="A19" t="str">
            <v>% growth in revenue y-o-y</v>
          </cell>
          <cell r="B19"/>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t="str">
            <v>NA</v>
          </cell>
          <cell r="BT19" t="str">
            <v>NA</v>
          </cell>
          <cell r="BU19" t="str">
            <v>NA</v>
          </cell>
          <cell r="BV19" t="str">
            <v>NA</v>
          </cell>
          <cell r="BW19">
            <v>0.09</v>
          </cell>
          <cell r="BX19">
            <v>0.06</v>
          </cell>
          <cell r="BY19">
            <v>-0.02</v>
          </cell>
          <cell r="BZ19">
            <v>-0.104</v>
          </cell>
          <cell r="CA19">
            <v>-7.6692632896045776E-2</v>
          </cell>
          <cell r="CB19">
            <v>-5.7205030929777689E-2</v>
          </cell>
          <cell r="CC19">
            <v>-0.10082856575360799</v>
          </cell>
          <cell r="CD19">
            <v>1.9601927778927219E-3</v>
          </cell>
          <cell r="CE19">
            <v>-5.9674096036557378E-2</v>
          </cell>
          <cell r="CF19">
            <v>8.833021529149665E-3</v>
          </cell>
          <cell r="CG19">
            <v>1.3349140486069944E-2</v>
          </cell>
          <cell r="CH19">
            <v>-0.10984765097128391</v>
          </cell>
          <cell r="CI19">
            <v>-0.21207526041979519</v>
          </cell>
          <cell r="CJ19">
            <v>-0.10849636286661779</v>
          </cell>
          <cell r="CK19">
            <v>-0.14682249163291972</v>
          </cell>
          <cell r="CL19">
            <v>1.0267283145735995E-2</v>
          </cell>
          <cell r="CM19">
            <v>-5.8791735887870233E-2</v>
          </cell>
          <cell r="CN19">
            <v>-5.1485343599716238E-2</v>
          </cell>
          <cell r="CO19">
            <v>-4.9187388117175823E-2</v>
          </cell>
          <cell r="CP19">
            <v>-0.11719466137322643</v>
          </cell>
          <cell r="CQ19">
            <v>-7.4839269617141713E-2</v>
          </cell>
          <cell r="CR19">
            <v>-6.5983477170461602E-2</v>
          </cell>
          <cell r="CS19">
            <v>-6.3053546416872663E-2</v>
          </cell>
          <cell r="CT19">
            <v>-0.15158514629645525</v>
          </cell>
          <cell r="CU19">
            <v>-5.9806801788793162E-3</v>
          </cell>
          <cell r="CV19">
            <v>-1.7352947531001917E-3</v>
          </cell>
          <cell r="CW19">
            <v>-8.908430279132018E-4</v>
          </cell>
          <cell r="CX19">
            <v>-4.0522768155846545E-2</v>
          </cell>
          <cell r="CY19">
            <v>3.4666195770259423E-2</v>
          </cell>
          <cell r="CZ19">
            <v>3.5393892782528136E-2</v>
          </cell>
          <cell r="DA19">
            <v>3.4819006409621878E-2</v>
          </cell>
          <cell r="DB19">
            <v>3.6275863062362079E-2</v>
          </cell>
          <cell r="DC19"/>
          <cell r="DD19" t="str">
            <v>NA</v>
          </cell>
          <cell r="DE19" t="str">
            <v>NA</v>
          </cell>
          <cell r="DF19" t="str">
            <v>NA</v>
          </cell>
          <cell r="DG19" t="str">
            <v>NA</v>
          </cell>
          <cell r="DH19" t="str">
            <v>NA</v>
          </cell>
          <cell r="DI19" t="str">
            <v>NA</v>
          </cell>
          <cell r="DJ19" t="str">
            <v>NA</v>
          </cell>
          <cell r="DK19" t="str">
            <v>NA</v>
          </cell>
          <cell r="DL19" t="str">
            <v>NA</v>
          </cell>
          <cell r="DM19" t="str">
            <v>NA</v>
          </cell>
          <cell r="DN19" t="str">
            <v>NA</v>
          </cell>
          <cell r="DO19" t="str">
            <v>NA</v>
          </cell>
        </row>
        <row r="20">
          <cell r="A20" t="str">
            <v>% growth in revenue seq</v>
          </cell>
          <cell r="B20"/>
          <cell r="C20"/>
          <cell r="D20"/>
          <cell r="E20"/>
          <cell r="F20"/>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cell r="BO20"/>
          <cell r="BP20"/>
          <cell r="BQ20"/>
          <cell r="BR20"/>
          <cell r="BS20" t="str">
            <v>NA</v>
          </cell>
          <cell r="BT20">
            <v>0.12182551441118572</v>
          </cell>
          <cell r="BU20">
            <v>4.9779068916671054E-3</v>
          </cell>
          <cell r="BV20">
            <v>0.37776997193674422</v>
          </cell>
          <cell r="BW20">
            <v>-0.29827337478345484</v>
          </cell>
          <cell r="BX20">
            <v>9.0949582821886921E-2</v>
          </cell>
          <cell r="BY20">
            <v>-7.0869482307703957E-2</v>
          </cell>
          <cell r="BZ20">
            <v>0.25967540291359481</v>
          </cell>
          <cell r="CA20">
            <v>-0.27688687192474171</v>
          </cell>
          <cell r="CB20">
            <v>0.11397549162838039</v>
          </cell>
          <cell r="CC20">
            <v>-0.11386075700065834</v>
          </cell>
          <cell r="CD20">
            <v>0.40367516301126272</v>
          </cell>
          <cell r="CE20">
            <v>-0.32136824324324331</v>
          </cell>
          <cell r="CF20">
            <v>0.19513378967019301</v>
          </cell>
          <cell r="CG20">
            <v>-0.10989388622187046</v>
          </cell>
          <cell r="CH20">
            <v>0.23302492073798486</v>
          </cell>
          <cell r="CI20">
            <v>-0.39930423056584574</v>
          </cell>
          <cell r="CJ20">
            <v>0.35224351620136329</v>
          </cell>
          <cell r="CK20">
            <v>-0.14815993485183154</v>
          </cell>
          <cell r="CL20">
            <v>0.46005341738215821</v>
          </cell>
          <cell r="CM20">
            <v>-0.44036609732806564</v>
          </cell>
          <cell r="CN20">
            <v>0.36274068454890207</v>
          </cell>
          <cell r="CO20">
            <v>-0.1460961917828697</v>
          </cell>
          <cell r="CP20">
            <v>0.35562248064088609</v>
          </cell>
          <cell r="CQ20">
            <v>-0.41351588228005987</v>
          </cell>
          <cell r="CR20">
            <v>0.37578506512482401</v>
          </cell>
          <cell r="CS20">
            <v>-0.14341756783227533</v>
          </cell>
          <cell r="CT20">
            <v>0.22753039321700408</v>
          </cell>
          <cell r="CU20">
            <v>-0.31286381746261827</v>
          </cell>
          <cell r="CV20">
            <v>0.38166094474609391</v>
          </cell>
          <cell r="CW20">
            <v>-0.14269296792524955</v>
          </cell>
          <cell r="CX20">
            <v>0.17883762296587724</v>
          </cell>
          <cell r="CY20">
            <v>-0.25901672664439945</v>
          </cell>
          <cell r="CZ20">
            <v>0.38263268862404254</v>
          </cell>
          <cell r="DA20">
            <v>-0.14316897433553666</v>
          </cell>
          <cell r="DB20">
            <v>0.1804972343789657</v>
          </cell>
          <cell r="DC20"/>
          <cell r="DD20"/>
          <cell r="DE20"/>
          <cell r="DF20"/>
          <cell r="DG20"/>
          <cell r="DH20"/>
          <cell r="DI20"/>
          <cell r="DJ20"/>
          <cell r="DK20"/>
          <cell r="DL20"/>
          <cell r="DM20"/>
          <cell r="DN20"/>
          <cell r="DO20"/>
        </row>
        <row r="21">
          <cell r="A21"/>
          <cell r="B21"/>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cell r="CO21"/>
          <cell r="CP21"/>
          <cell r="CQ21"/>
          <cell r="CR21"/>
          <cell r="CS21"/>
          <cell r="CT21"/>
          <cell r="CU21"/>
          <cell r="CV21"/>
          <cell r="CW21"/>
          <cell r="CX21"/>
          <cell r="CY21"/>
          <cell r="CZ21"/>
          <cell r="DA21"/>
          <cell r="DB21"/>
          <cell r="DC21"/>
          <cell r="DD21"/>
          <cell r="DE21"/>
          <cell r="DF21"/>
          <cell r="DG21"/>
          <cell r="DH21"/>
          <cell r="DI21"/>
          <cell r="DJ21"/>
          <cell r="DK21"/>
          <cell r="DL21"/>
          <cell r="DM21"/>
          <cell r="DN21"/>
          <cell r="DO21"/>
        </row>
        <row r="22">
          <cell r="A22" t="str">
            <v>Workspace Services</v>
          </cell>
          <cell r="B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-0.293292</v>
          </cell>
          <cell r="AF22">
            <v>-2.1471542499999998</v>
          </cell>
          <cell r="AG22">
            <v>-8.0079071093749992</v>
          </cell>
          <cell r="AH22">
            <v>-15.088201915039063</v>
          </cell>
          <cell r="AI22">
            <v>-16.597390295349122</v>
          </cell>
          <cell r="AJ22">
            <v>-20.844607508430482</v>
          </cell>
          <cell r="AK22">
            <v>-23.875876999999999</v>
          </cell>
          <cell r="AL22">
            <v>-25.831512999999998</v>
          </cell>
          <cell r="AM22">
            <v>-23.956699999999966</v>
          </cell>
          <cell r="AN22">
            <v>-20.848391920000001</v>
          </cell>
          <cell r="AO22">
            <v>-35.054000000000002</v>
          </cell>
          <cell r="AP22">
            <v>-39.216365000000017</v>
          </cell>
          <cell r="AQ22">
            <v>-28.224984000000024</v>
          </cell>
          <cell r="AR22">
            <v>-39.911242603550292</v>
          </cell>
          <cell r="AS22">
            <v>-39.023012695957554</v>
          </cell>
          <cell r="AT22">
            <v>-44.824949759999996</v>
          </cell>
          <cell r="AU22">
            <v>-30.607407407407404</v>
          </cell>
          <cell r="AV22">
            <v>-41.507692307692302</v>
          </cell>
          <cell r="AW22">
            <v>-36.85</v>
          </cell>
          <cell r="AX22">
            <v>-46.033333333333367</v>
          </cell>
          <cell r="AY22">
            <v>-37.407407407407405</v>
          </cell>
          <cell r="AZ22">
            <v>-47.307692307692299</v>
          </cell>
          <cell r="BA22">
            <v>-56.25</v>
          </cell>
          <cell r="BB22">
            <v>-55.333333333333364</v>
          </cell>
          <cell r="BC22">
            <v>-47.507407407407406</v>
          </cell>
          <cell r="BD22">
            <v>-59.607692307692297</v>
          </cell>
          <cell r="BE22">
            <v>-74.25</v>
          </cell>
          <cell r="BF22">
            <v>-63.633333333333368</v>
          </cell>
          <cell r="BG22">
            <v>-58.007407407407406</v>
          </cell>
          <cell r="BH22">
            <v>-68.707692307692298</v>
          </cell>
          <cell r="BI22">
            <v>-78.650000000000006</v>
          </cell>
          <cell r="BJ22">
            <v>-99.633333333333368</v>
          </cell>
          <cell r="BK22">
            <v>-87.007407407407413</v>
          </cell>
          <cell r="BL22">
            <v>-105.80769230769229</v>
          </cell>
          <cell r="BM22">
            <v>-89.15</v>
          </cell>
          <cell r="BN22">
            <v>-115.03333333333337</v>
          </cell>
          <cell r="BO22">
            <v>-106.80740740740741</v>
          </cell>
          <cell r="BP22">
            <v>-120.0076923076923</v>
          </cell>
          <cell r="BQ22">
            <v>-92.850000000000009</v>
          </cell>
          <cell r="BR22">
            <v>-125.53333333333337</v>
          </cell>
          <cell r="BS22">
            <v>77.403146198097161</v>
          </cell>
          <cell r="BT22">
            <v>89.790119343251092</v>
          </cell>
          <cell r="BU22">
            <v>78.196092020408145</v>
          </cell>
          <cell r="BV22">
            <v>125.68201016369036</v>
          </cell>
          <cell r="BW22">
            <v>67.783932079757705</v>
          </cell>
          <cell r="BX22">
            <v>82.687329682799046</v>
          </cell>
          <cell r="BY22">
            <v>75.228063632248791</v>
          </cell>
          <cell r="BZ22">
            <v>123.75260530512725</v>
          </cell>
          <cell r="CA22">
            <v>63.591125415077485</v>
          </cell>
          <cell r="CB22">
            <v>77.614840678100649</v>
          </cell>
          <cell r="CC22">
            <v>76.798238062903579</v>
          </cell>
          <cell r="CD22">
            <v>116.96330685431197</v>
          </cell>
          <cell r="CE22">
            <v>36.960499932103275</v>
          </cell>
          <cell r="CF22">
            <v>68.403019014319099</v>
          </cell>
          <cell r="CG22">
            <v>64.231527850379635</v>
          </cell>
          <cell r="CH22">
            <v>97.389733706117866</v>
          </cell>
          <cell r="CI22">
            <v>37.639701657886036</v>
          </cell>
          <cell r="CJ22">
            <v>47.927799917182796</v>
          </cell>
          <cell r="CK22">
            <v>39.476185854934286</v>
          </cell>
          <cell r="CL22">
            <v>99.880998333197866</v>
          </cell>
          <cell r="CM22">
            <v>26.367295329125671</v>
          </cell>
          <cell r="CN22">
            <v>33.552117947075047</v>
          </cell>
          <cell r="CO22">
            <v>27.6218313433478</v>
          </cell>
          <cell r="CP22">
            <v>69.859521207575241</v>
          </cell>
          <cell r="CQ22">
            <v>13.756856234599487</v>
          </cell>
          <cell r="CR22">
            <v>17.511459060416339</v>
          </cell>
          <cell r="CS22">
            <v>14.388392349044585</v>
          </cell>
          <cell r="CT22">
            <v>36.513294312749935</v>
          </cell>
          <cell r="CU22">
            <v>9.5911955814057954</v>
          </cell>
          <cell r="CV22">
            <v>12.206817919647666</v>
          </cell>
          <cell r="CW22">
            <v>10.017788867187438</v>
          </cell>
          <cell r="CX22">
            <v>25.457924944439188</v>
          </cell>
          <cell r="CY22">
            <v>10.089342825993237</v>
          </cell>
          <cell r="CZ22">
            <v>12.82766397842861</v>
          </cell>
          <cell r="DA22">
            <v>10.535965608151207</v>
          </cell>
          <cell r="DB22">
            <v>26.691874789931333</v>
          </cell>
          <cell r="DC22"/>
          <cell r="DD22"/>
          <cell r="DE22">
            <v>0</v>
          </cell>
          <cell r="DF22">
            <v>0</v>
          </cell>
          <cell r="DG22">
            <v>0</v>
          </cell>
          <cell r="DH22">
            <v>0</v>
          </cell>
          <cell r="DI22">
            <v>0</v>
          </cell>
          <cell r="DJ22">
            <v>0</v>
          </cell>
          <cell r="DK22">
            <v>-25.536555274414063</v>
          </cell>
          <cell r="DL22">
            <v>-87.149387803779604</v>
          </cell>
          <cell r="DM22">
            <v>-119.07545691999999</v>
          </cell>
          <cell r="DN22">
            <v>-151.98418905950786</v>
          </cell>
          <cell r="DO22">
            <v>-154.99843304843307</v>
          </cell>
        </row>
        <row r="23">
          <cell r="A23" t="str">
            <v>% of revenue</v>
          </cell>
          <cell r="B23"/>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cell r="AP23"/>
          <cell r="AQ23"/>
          <cell r="AR23"/>
          <cell r="AS23"/>
          <cell r="AT23"/>
          <cell r="AU23"/>
          <cell r="AV23"/>
          <cell r="AW23"/>
          <cell r="AX23"/>
          <cell r="AY23"/>
          <cell r="AZ23"/>
          <cell r="BA23"/>
          <cell r="BB23"/>
          <cell r="BC23"/>
          <cell r="BD23"/>
          <cell r="BE23"/>
          <cell r="BF23"/>
          <cell r="BG23"/>
          <cell r="BH23"/>
          <cell r="BI23"/>
          <cell r="BJ23"/>
          <cell r="BK23"/>
          <cell r="BL23"/>
          <cell r="BM23"/>
          <cell r="BN23"/>
          <cell r="BO23"/>
          <cell r="BP23"/>
          <cell r="BQ23"/>
          <cell r="BR23"/>
          <cell r="BS23">
            <v>0.10173888370180043</v>
          </cell>
          <cell r="BT23">
            <v>0.11269420156314656</v>
          </cell>
          <cell r="BU23">
            <v>9.6150223198209872E-2</v>
          </cell>
          <cell r="BV23">
            <v>0.13891152728801948</v>
          </cell>
          <cell r="BW23">
            <v>0.10289421709717568</v>
          </cell>
          <cell r="BX23">
            <v>0.12268386435168489</v>
          </cell>
          <cell r="BY23">
            <v>0.11249291743266221</v>
          </cell>
          <cell r="BZ23">
            <v>0.16846624117204737</v>
          </cell>
          <cell r="CA23">
            <v>9.5960966526795852E-2</v>
          </cell>
          <cell r="CB23">
            <v>0.11196165278920273</v>
          </cell>
          <cell r="CC23">
            <v>0.11115278512559769</v>
          </cell>
          <cell r="CD23">
            <v>0.15036607866781679</v>
          </cell>
          <cell r="CE23">
            <v>5.3013373550045428E-2</v>
          </cell>
          <cell r="CF23">
            <v>9.2142031230350432E-2</v>
          </cell>
          <cell r="CG23">
            <v>8.7690965779601837E-2</v>
          </cell>
          <cell r="CH23">
            <v>0.12145327011375642</v>
          </cell>
          <cell r="CI23">
            <v>5.2997012234366349E-2</v>
          </cell>
          <cell r="CJ23">
            <v>6.2083701453785375E-2</v>
          </cell>
          <cell r="CK23">
            <v>5.1749565342521231E-2</v>
          </cell>
          <cell r="CL23">
            <v>0.11669404712801208</v>
          </cell>
          <cell r="CM23">
            <v>3.4471461804403004E-2</v>
          </cell>
          <cell r="CN23">
            <v>4.0570276341553295E-2</v>
          </cell>
          <cell r="CO23">
            <v>3.3726635973777647E-2</v>
          </cell>
          <cell r="CP23">
            <v>7.7663637565256391E-2</v>
          </cell>
          <cell r="CQ23">
            <v>1.6703097720598886E-2</v>
          </cell>
          <cell r="CR23">
            <v>1.9802308124220503E-2</v>
          </cell>
          <cell r="CS23">
            <v>1.641144330889685E-2</v>
          </cell>
          <cell r="CT23">
            <v>3.8705384579652093E-2</v>
          </cell>
          <cell r="CU23">
            <v>1.0731276430513144E-2</v>
          </cell>
          <cell r="CV23">
            <v>1.2776375127472884E-2</v>
          </cell>
          <cell r="CW23">
            <v>1.0573463045921034E-2</v>
          </cell>
          <cell r="CX23">
            <v>2.5170009912676112E-2</v>
          </cell>
          <cell r="CY23">
            <v>1.0388952365722258E-2</v>
          </cell>
          <cell r="CZ23">
            <v>1.2419596799059232E-2</v>
          </cell>
          <cell r="DA23">
            <v>1.0299466929769614E-2</v>
          </cell>
          <cell r="DB23">
            <v>2.4530902853880644E-2</v>
          </cell>
          <cell r="DC23"/>
          <cell r="DD23"/>
          <cell r="DE23">
            <v>0</v>
          </cell>
          <cell r="DF23">
            <v>0</v>
          </cell>
          <cell r="DG23">
            <v>0</v>
          </cell>
          <cell r="DH23">
            <v>0</v>
          </cell>
          <cell r="DI23">
            <v>0</v>
          </cell>
          <cell r="DJ23">
            <v>0</v>
          </cell>
          <cell r="DK23">
            <v>-2.8101614436994E-2</v>
          </cell>
          <cell r="DL23">
            <v>-7.682969940887846E-2</v>
          </cell>
          <cell r="DM23">
            <v>-8.5546277732836559E-2</v>
          </cell>
          <cell r="DN23">
            <v>-9.5988761236910927E-2</v>
          </cell>
          <cell r="DO23">
            <v>-9.6028489802559139E-2</v>
          </cell>
        </row>
        <row r="24">
          <cell r="A24" t="str">
            <v>% growth in revenue y-o-y</v>
          </cell>
          <cell r="B24"/>
          <cell r="C24"/>
          <cell r="D24"/>
          <cell r="E24"/>
          <cell r="F24"/>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v>-1.7246982964659905</v>
          </cell>
          <cell r="BT24">
            <v>-1.7482030327942211</v>
          </cell>
          <cell r="BU24">
            <v>-1.8421765430307824</v>
          </cell>
          <cell r="BV24">
            <v>-2.0011843613676872</v>
          </cell>
          <cell r="BW24">
            <v>-0.12427420060834593</v>
          </cell>
          <cell r="BX24">
            <v>-7.9104357054024965E-2</v>
          </cell>
          <cell r="BY24">
            <v>-3.7956224044863207E-2</v>
          </cell>
          <cell r="BZ24">
            <v>-1.5351479945699742E-2</v>
          </cell>
          <cell r="CA24">
            <v>-6.1855465388858999E-2</v>
          </cell>
          <cell r="CB24">
            <v>-6.1345420442977416E-2</v>
          </cell>
          <cell r="CC24">
            <v>2.0872189909480587E-2</v>
          </cell>
          <cell r="CD24">
            <v>-5.486186277917493E-2</v>
          </cell>
          <cell r="CE24">
            <v>-0.41877896183073493</v>
          </cell>
          <cell r="CF24">
            <v>-0.11868634378812426</v>
          </cell>
          <cell r="CG24">
            <v>-0.16363279327099733</v>
          </cell>
          <cell r="CH24">
            <v>-0.16734798010263763</v>
          </cell>
          <cell r="CI24">
            <v>1.8376421504862295E-2</v>
          </cell>
          <cell r="CJ24">
            <v>-0.2993320966264682</v>
          </cell>
          <cell r="CK24">
            <v>-0.38540795811537021</v>
          </cell>
          <cell r="CL24">
            <v>2.5580361833595466E-2</v>
          </cell>
          <cell r="CM24">
            <v>-0.29948181925609496</v>
          </cell>
          <cell r="CN24">
            <v>-0.29994454147589322</v>
          </cell>
          <cell r="CO24">
            <v>-0.30029128333594479</v>
          </cell>
          <cell r="CP24">
            <v>-0.30057245749058814</v>
          </cell>
          <cell r="CQ24">
            <v>-0.47826062313628814</v>
          </cell>
          <cell r="CR24">
            <v>-0.4780818579608348</v>
          </cell>
          <cell r="CS24">
            <v>-0.4790934688510522</v>
          </cell>
          <cell r="CT24">
            <v>-0.47733260002946309</v>
          </cell>
          <cell r="CU24">
            <v>-0.30280614859641797</v>
          </cell>
          <cell r="CV24">
            <v>-0.30292399522319158</v>
          </cell>
          <cell r="CW24">
            <v>-0.30375898681601932</v>
          </cell>
          <cell r="CX24">
            <v>-0.30277655238712231</v>
          </cell>
          <cell r="CY24">
            <v>5.1937971690743767E-2</v>
          </cell>
          <cell r="CZ24">
            <v>5.0860597976287725E-2</v>
          </cell>
          <cell r="DA24">
            <v>5.1725660006772589E-2</v>
          </cell>
          <cell r="DB24">
            <v>4.8470165898641948E-2</v>
          </cell>
          <cell r="DC24"/>
          <cell r="DD24" t="str">
            <v>NA</v>
          </cell>
          <cell r="DE24" t="str">
            <v>NA</v>
          </cell>
          <cell r="DF24" t="str">
            <v>NA</v>
          </cell>
          <cell r="DG24" t="str">
            <v>NA</v>
          </cell>
          <cell r="DH24" t="str">
            <v>NA</v>
          </cell>
          <cell r="DI24" t="str">
            <v>NA</v>
          </cell>
          <cell r="DJ24" t="str">
            <v>NA</v>
          </cell>
          <cell r="DK24" t="str">
            <v>NA</v>
          </cell>
          <cell r="DL24">
            <v>2.4127307644777569</v>
          </cell>
          <cell r="DM24">
            <v>0.36633727351135548</v>
          </cell>
          <cell r="DN24">
            <v>0.27636872442670835</v>
          </cell>
          <cell r="DO24">
            <v>1.9832615534402853E-2</v>
          </cell>
        </row>
        <row r="25">
          <cell r="A25" t="str">
            <v>% growth in revenue seq</v>
          </cell>
          <cell r="B25"/>
          <cell r="C25"/>
          <cell r="D25"/>
          <cell r="E25"/>
          <cell r="F25"/>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v>-1.6165943669524467</v>
          </cell>
          <cell r="BT25">
            <v>0.16003190766241038</v>
          </cell>
          <cell r="BU25">
            <v>-0.12912364308728796</v>
          </cell>
          <cell r="BV25">
            <v>0.60726715256932562</v>
          </cell>
          <cell r="BW25">
            <v>-0.46067116533643304</v>
          </cell>
          <cell r="BX25">
            <v>0.21986623003081784</v>
          </cell>
          <cell r="BY25">
            <v>-9.0210508419671043E-2</v>
          </cell>
          <cell r="BZ25">
            <v>0.64503244307988461</v>
          </cell>
          <cell r="CA25">
            <v>-0.48614313809163245</v>
          </cell>
          <cell r="CB25">
            <v>0.22052943978403206</v>
          </cell>
          <cell r="CC25">
            <v>-1.0521217438090757E-2</v>
          </cell>
          <cell r="CD25">
            <v>0.52299466504049419</v>
          </cell>
          <cell r="CE25">
            <v>-0.68399918806894866</v>
          </cell>
          <cell r="CF25">
            <v>0.85070600072985969</v>
          </cell>
          <cell r="CG25">
            <v>-6.098402123254576E-2</v>
          </cell>
          <cell r="CH25">
            <v>0.51622944316343622</v>
          </cell>
          <cell r="CI25">
            <v>-0.61351468758024164</v>
          </cell>
          <cell r="CJ25">
            <v>0.2733310256496484</v>
          </cell>
          <cell r="CK25">
            <v>-0.17634053882824874</v>
          </cell>
          <cell r="CL25">
            <v>1.5301582756813712</v>
          </cell>
          <cell r="CM25">
            <v>-0.73601289765681221</v>
          </cell>
          <cell r="CN25">
            <v>0.27248993604637639</v>
          </cell>
          <cell r="CO25">
            <v>-0.17674850252617891</v>
          </cell>
          <cell r="CP25">
            <v>1.5291415452943746</v>
          </cell>
          <cell r="CQ25">
            <v>-0.80307829202373981</v>
          </cell>
          <cell r="CR25">
            <v>0.27292593320658209</v>
          </cell>
          <cell r="CS25">
            <v>-0.17834417455432194</v>
          </cell>
          <cell r="CT25">
            <v>1.5376910378159434</v>
          </cell>
          <cell r="CU25">
            <v>-0.73732319249932254</v>
          </cell>
          <cell r="CV25">
            <v>0.27271077062725224</v>
          </cell>
          <cell r="CW25">
            <v>-0.17932839392458244</v>
          </cell>
          <cell r="CX25">
            <v>1.5412718596840098</v>
          </cell>
          <cell r="CY25">
            <v>-0.60368557735900363</v>
          </cell>
          <cell r="CZ25">
            <v>0.27140728585221829</v>
          </cell>
          <cell r="DA25">
            <v>-0.17865282206730648</v>
          </cell>
          <cell r="DB25">
            <v>1.5334056490542283</v>
          </cell>
          <cell r="DC25"/>
          <cell r="DD25"/>
          <cell r="DE25"/>
          <cell r="DF25"/>
          <cell r="DG25"/>
          <cell r="DH25"/>
          <cell r="DI25"/>
          <cell r="DJ25"/>
          <cell r="DK25"/>
          <cell r="DL25"/>
          <cell r="DM25"/>
          <cell r="DN25"/>
          <cell r="DO25"/>
        </row>
        <row r="26">
          <cell r="A26"/>
          <cell r="B26"/>
          <cell r="C26"/>
          <cell r="D26"/>
          <cell r="E26"/>
          <cell r="F26"/>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cell r="BT26"/>
          <cell r="BU26"/>
          <cell r="BV26"/>
          <cell r="BW26"/>
          <cell r="BX26"/>
          <cell r="BY26"/>
          <cell r="BZ26"/>
          <cell r="CA26"/>
          <cell r="CB26"/>
          <cell r="CC26"/>
          <cell r="CD26"/>
          <cell r="CE26"/>
          <cell r="CF26"/>
          <cell r="CG26"/>
          <cell r="CH26"/>
          <cell r="CI26"/>
          <cell r="CJ26"/>
          <cell r="CK26"/>
          <cell r="CL26"/>
          <cell r="CM26"/>
          <cell r="CN26"/>
          <cell r="CO26"/>
          <cell r="CP26"/>
          <cell r="CQ26"/>
          <cell r="CR26"/>
          <cell r="CS26"/>
          <cell r="CT26"/>
          <cell r="CU26"/>
          <cell r="CV26"/>
          <cell r="CW26"/>
          <cell r="CX26"/>
          <cell r="CY26"/>
          <cell r="CZ26"/>
          <cell r="DA26"/>
          <cell r="DB26"/>
          <cell r="DC26"/>
          <cell r="DD26"/>
          <cell r="DE26"/>
          <cell r="DF26"/>
          <cell r="DG26"/>
          <cell r="DH26"/>
          <cell r="DI26"/>
          <cell r="DJ26"/>
          <cell r="DK26"/>
          <cell r="DL26"/>
          <cell r="DM26"/>
          <cell r="DN26"/>
          <cell r="DO26"/>
        </row>
        <row r="27">
          <cell r="A27" t="str">
            <v>Delivery Networking</v>
          </cell>
          <cell r="B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0.293292</v>
          </cell>
          <cell r="AF27">
            <v>2.1471542499999998</v>
          </cell>
          <cell r="AG27">
            <v>8.0079071093749992</v>
          </cell>
          <cell r="AH27">
            <v>15.088201915039063</v>
          </cell>
          <cell r="AI27">
            <v>16.597390295349122</v>
          </cell>
          <cell r="AJ27">
            <v>20.844607508430482</v>
          </cell>
          <cell r="AK27">
            <v>23.875876999999999</v>
          </cell>
          <cell r="AL27">
            <v>25.831512999999998</v>
          </cell>
          <cell r="AM27">
            <v>23.956699999999966</v>
          </cell>
          <cell r="AN27">
            <v>20.848391920000001</v>
          </cell>
          <cell r="AO27">
            <v>35.054000000000002</v>
          </cell>
          <cell r="AP27">
            <v>39.216365000000017</v>
          </cell>
          <cell r="AQ27">
            <v>28.224984000000024</v>
          </cell>
          <cell r="AR27">
            <v>39.911242603550292</v>
          </cell>
          <cell r="AS27">
            <v>39.023012695957554</v>
          </cell>
          <cell r="AT27">
            <v>44.824949759999996</v>
          </cell>
          <cell r="AU27">
            <v>30.607407407407404</v>
          </cell>
          <cell r="AV27">
            <v>41.507692307692302</v>
          </cell>
          <cell r="AW27">
            <v>36.85</v>
          </cell>
          <cell r="AX27">
            <v>46.033333333333367</v>
          </cell>
          <cell r="AY27">
            <v>37.407407407407405</v>
          </cell>
          <cell r="AZ27">
            <v>47.307692307692299</v>
          </cell>
          <cell r="BA27">
            <v>56.25</v>
          </cell>
          <cell r="BB27">
            <v>55.333333333333364</v>
          </cell>
          <cell r="BC27">
            <v>47.507407407407406</v>
          </cell>
          <cell r="BD27">
            <v>59.607692307692297</v>
          </cell>
          <cell r="BE27">
            <v>74.25</v>
          </cell>
          <cell r="BF27">
            <v>63.633333333333368</v>
          </cell>
          <cell r="BG27">
            <v>58.007407407407406</v>
          </cell>
          <cell r="BH27">
            <v>68.707692307692298</v>
          </cell>
          <cell r="BI27">
            <v>78.650000000000006</v>
          </cell>
          <cell r="BJ27">
            <v>99.633333333333368</v>
          </cell>
          <cell r="BK27">
            <v>87.007407407407413</v>
          </cell>
          <cell r="BL27">
            <v>105.80769230769229</v>
          </cell>
          <cell r="BM27">
            <v>89.15</v>
          </cell>
          <cell r="BN27">
            <v>115.03333333333337</v>
          </cell>
          <cell r="BO27">
            <v>106.80740740740741</v>
          </cell>
          <cell r="BP27">
            <v>120.0076923076923</v>
          </cell>
          <cell r="BQ27">
            <v>92.850000000000009</v>
          </cell>
          <cell r="BR27">
            <v>125.53333333333337</v>
          </cell>
          <cell r="BS27">
            <v>92.407407407407405</v>
          </cell>
          <cell r="BT27">
            <v>100.7076923076923</v>
          </cell>
          <cell r="BU27">
            <v>113.25</v>
          </cell>
          <cell r="BV27">
            <v>138.08666666666673</v>
          </cell>
          <cell r="BW27">
            <v>115.50925925925925</v>
          </cell>
          <cell r="BX27">
            <v>116.82092307692305</v>
          </cell>
          <cell r="BY27">
            <v>110.985</v>
          </cell>
          <cell r="BZ27">
            <v>110.4693333333334</v>
          </cell>
          <cell r="CA27">
            <v>105.11342592592592</v>
          </cell>
          <cell r="CB27">
            <v>110.97987692307689</v>
          </cell>
          <cell r="CC27">
            <v>93.782325</v>
          </cell>
          <cell r="CD27">
            <v>118.20218666666673</v>
          </cell>
          <cell r="CE27">
            <v>122.81450006789672</v>
          </cell>
          <cell r="CF27">
            <v>122.7299809856809</v>
          </cell>
          <cell r="CG27">
            <v>105.79547214962037</v>
          </cell>
          <cell r="CH27">
            <v>112.47334254388213</v>
          </cell>
          <cell r="CI27">
            <v>88.436251742442948</v>
          </cell>
          <cell r="CJ27">
            <v>122.7299809856809</v>
          </cell>
          <cell r="CK27">
            <v>105.79547214962037</v>
          </cell>
          <cell r="CL27">
            <v>112.47334254388213</v>
          </cell>
          <cell r="CM27">
            <v>92.447047380412556</v>
          </cell>
          <cell r="CN27">
            <v>128.46984867903274</v>
          </cell>
          <cell r="CO27">
            <v>110.65177118083022</v>
          </cell>
          <cell r="CP27">
            <v>117.71014526429657</v>
          </cell>
          <cell r="CQ27">
            <v>96.237249258293829</v>
          </cell>
          <cell r="CR27">
            <v>133.89402364925022</v>
          </cell>
          <cell r="CS27">
            <v>115.2409737653235</v>
          </cell>
          <cell r="CT27">
            <v>122.65892383508822</v>
          </cell>
          <cell r="CU27">
            <v>99.801934124441175</v>
          </cell>
          <cell r="CV27">
            <v>138.99546020873976</v>
          </cell>
          <cell r="CW27">
            <v>119.55711879603945</v>
          </cell>
          <cell r="CX27">
            <v>127.31325008091777</v>
          </cell>
          <cell r="CY27">
            <v>103.14008326734486</v>
          </cell>
          <cell r="CZ27">
            <v>143.77270047487374</v>
          </cell>
          <cell r="DA27">
            <v>123.5989728100534</v>
          </cell>
          <cell r="DB27">
            <v>131.67179389382486</v>
          </cell>
          <cell r="DC27"/>
          <cell r="DD27"/>
          <cell r="DE27">
            <v>0</v>
          </cell>
          <cell r="DF27">
            <v>0</v>
          </cell>
          <cell r="DG27">
            <v>0</v>
          </cell>
          <cell r="DH27">
            <v>0</v>
          </cell>
          <cell r="DI27">
            <v>0</v>
          </cell>
          <cell r="DJ27">
            <v>0</v>
          </cell>
          <cell r="DK27">
            <v>25.536555274414063</v>
          </cell>
          <cell r="DL27">
            <v>87.149387803779604</v>
          </cell>
          <cell r="DM27">
            <v>119.07545691999999</v>
          </cell>
          <cell r="DN27">
            <v>151.98418905950786</v>
          </cell>
          <cell r="DO27">
            <v>154.99843304843307</v>
          </cell>
        </row>
        <row r="28">
          <cell r="A28" t="str">
            <v>% of revenue</v>
          </cell>
          <cell r="B28"/>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v>0.12146052114401305</v>
          </cell>
          <cell r="BT28">
            <v>0.12639667993419879</v>
          </cell>
          <cell r="BU28">
            <v>0.13925264672249069</v>
          </cell>
          <cell r="BV28">
            <v>0.15262192051030682</v>
          </cell>
          <cell r="BW28">
            <v>0.17534000218475751</v>
          </cell>
          <cell r="BX28">
            <v>0.17332815481147715</v>
          </cell>
          <cell r="BY28">
            <v>0.16596235285673269</v>
          </cell>
          <cell r="BZ28">
            <v>0.15038352772907304</v>
          </cell>
          <cell r="CA28">
            <v>0.15861939666825006</v>
          </cell>
          <cell r="CB28">
            <v>0.16009168270000573</v>
          </cell>
          <cell r="CC28">
            <v>0.13573445019358107</v>
          </cell>
          <cell r="CD28">
            <v>0.15195876191467933</v>
          </cell>
          <cell r="CE28">
            <v>0.17615592271267702</v>
          </cell>
          <cell r="CF28">
            <v>0.16532296240485597</v>
          </cell>
          <cell r="CG28">
            <v>0.14443541105731841</v>
          </cell>
          <cell r="CH28">
            <v>0.14026381152042366</v>
          </cell>
          <cell r="CI28">
            <v>0.12451897621706547</v>
          </cell>
          <cell r="CJ28">
            <v>0.15897937130663198</v>
          </cell>
          <cell r="CK28">
            <v>0.13868790969493672</v>
          </cell>
          <cell r="CL28">
            <v>0.13140607076910271</v>
          </cell>
          <cell r="CM28">
            <v>0.12086127238024147</v>
          </cell>
          <cell r="CN28">
            <v>0.15534212387687024</v>
          </cell>
          <cell r="CO28">
            <v>0.1351073344877389</v>
          </cell>
          <cell r="CP28">
            <v>0.13085972966228568</v>
          </cell>
          <cell r="CQ28">
            <v>0.1168479303200128</v>
          </cell>
          <cell r="CR28">
            <v>0.15141003974291803</v>
          </cell>
          <cell r="CS28">
            <v>0.13144419904126814</v>
          </cell>
          <cell r="CT28">
            <v>0.13002280151713294</v>
          </cell>
          <cell r="CU28">
            <v>0.11166513437235764</v>
          </cell>
          <cell r="CV28">
            <v>0.1454808413078916</v>
          </cell>
          <cell r="CW28">
            <v>0.12618880216245046</v>
          </cell>
          <cell r="CX28">
            <v>0.12587340773237968</v>
          </cell>
          <cell r="CY28">
            <v>0.10620289453347904</v>
          </cell>
          <cell r="CZ28">
            <v>0.13919907581088506</v>
          </cell>
          <cell r="DA28">
            <v>0.12082457179110119</v>
          </cell>
          <cell r="DB28">
            <v>0.12101165654441172</v>
          </cell>
          <cell r="DC28"/>
          <cell r="DD28"/>
          <cell r="DE28">
            <v>0</v>
          </cell>
          <cell r="DF28">
            <v>0</v>
          </cell>
          <cell r="DG28">
            <v>0</v>
          </cell>
          <cell r="DH28">
            <v>0</v>
          </cell>
          <cell r="DI28">
            <v>0</v>
          </cell>
          <cell r="DJ28">
            <v>0</v>
          </cell>
          <cell r="DK28">
            <v>2.8101614436994E-2</v>
          </cell>
          <cell r="DL28">
            <v>7.682969940887846E-2</v>
          </cell>
          <cell r="DM28">
            <v>8.5546277732836559E-2</v>
          </cell>
          <cell r="DN28">
            <v>9.5988761236910927E-2</v>
          </cell>
          <cell r="DO28">
            <v>9.6028489802559139E-2</v>
          </cell>
        </row>
        <row r="29">
          <cell r="A29" t="str">
            <v>% growth in revenue y-o-y</v>
          </cell>
          <cell r="B29"/>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cell r="BI29"/>
          <cell r="BJ29"/>
          <cell r="BK29"/>
          <cell r="BL29"/>
          <cell r="BM29"/>
          <cell r="BN29"/>
          <cell r="BO29"/>
          <cell r="BP29"/>
          <cell r="BQ29"/>
          <cell r="BR29"/>
          <cell r="BS29">
            <v>-0.13482210971634656</v>
          </cell>
          <cell r="BT29">
            <v>-0.16082302416511762</v>
          </cell>
          <cell r="BU29">
            <v>0.21970920840064601</v>
          </cell>
          <cell r="BV29">
            <v>0.10000000000000009</v>
          </cell>
          <cell r="BW29">
            <v>0.25</v>
          </cell>
          <cell r="BX29">
            <v>0.15999999999999992</v>
          </cell>
          <cell r="BY29">
            <v>-2.0000000000000018E-2</v>
          </cell>
          <cell r="BZ29">
            <v>-0.19999999999999996</v>
          </cell>
          <cell r="CA29">
            <v>-8.9999999999999969E-2</v>
          </cell>
          <cell r="CB29">
            <v>-5.0000000000000155E-2</v>
          </cell>
          <cell r="CC29">
            <v>-0.15500000000000003</v>
          </cell>
          <cell r="CD29">
            <v>7.0000000000000062E-2</v>
          </cell>
          <cell r="CE29">
            <v>0.16839974518997081</v>
          </cell>
          <cell r="CF29">
            <v>0.10587598750671101</v>
          </cell>
          <cell r="CG29">
            <v>0.1280960687381163</v>
          </cell>
          <cell r="CH29">
            <v>-4.8466481749107504E-2</v>
          </cell>
          <cell r="CI29">
            <v>-0.27992010964868241</v>
          </cell>
          <cell r="CJ29">
            <v>0</v>
          </cell>
          <cell r="CK29">
            <v>0</v>
          </cell>
          <cell r="CL29">
            <v>0</v>
          </cell>
          <cell r="CM29">
            <v>4.5352392926493845E-2</v>
          </cell>
          <cell r="CN29">
            <v>4.6768260267403772E-2</v>
          </cell>
          <cell r="CO29">
            <v>4.5902711453869038E-2</v>
          </cell>
          <cell r="CP29">
            <v>4.6560390239769767E-2</v>
          </cell>
          <cell r="CQ29">
            <v>4.0998625540574318E-2</v>
          </cell>
          <cell r="CR29">
            <v>4.2221385219882723E-2</v>
          </cell>
          <cell r="CS29">
            <v>4.147428039803791E-2</v>
          </cell>
          <cell r="CT29">
            <v>4.2042073431139526E-2</v>
          </cell>
          <cell r="CU29">
            <v>3.7040593882520456E-2</v>
          </cell>
          <cell r="CV29">
            <v>3.8100554606181003E-2</v>
          </cell>
          <cell r="CW29">
            <v>3.7453215550792951E-2</v>
          </cell>
          <cell r="CX29">
            <v>3.7945272144138231E-2</v>
          </cell>
          <cell r="CY29">
            <v>3.3447739988099023E-2</v>
          </cell>
          <cell r="CZ29">
            <v>3.4369757537114243E-2</v>
          </cell>
          <cell r="DA29">
            <v>3.380688707386148E-2</v>
          </cell>
          <cell r="DB29">
            <v>3.4234801249177771E-2</v>
          </cell>
          <cell r="DC29"/>
          <cell r="DD29" t="str">
            <v>NA</v>
          </cell>
          <cell r="DE29" t="str">
            <v>NA</v>
          </cell>
          <cell r="DF29" t="str">
            <v>NA</v>
          </cell>
          <cell r="DG29" t="str">
            <v>NA</v>
          </cell>
          <cell r="DH29" t="str">
            <v>NA</v>
          </cell>
          <cell r="DI29" t="str">
            <v>NA</v>
          </cell>
          <cell r="DJ29" t="str">
            <v>NA</v>
          </cell>
          <cell r="DK29" t="str">
            <v>NA</v>
          </cell>
          <cell r="DL29">
            <v>2.4127307644777569</v>
          </cell>
          <cell r="DM29">
            <v>0.36633727351135548</v>
          </cell>
          <cell r="DN29">
            <v>0.27636872442670835</v>
          </cell>
          <cell r="DO29">
            <v>1.9832615534402853E-2</v>
          </cell>
        </row>
        <row r="30">
          <cell r="A30" t="str">
            <v>% growth in revenue seq</v>
          </cell>
          <cell r="B30"/>
          <cell r="C30"/>
          <cell r="D30"/>
          <cell r="E30"/>
          <cell r="F30"/>
          <cell r="G30"/>
          <cell r="H30"/>
          <cell r="I30"/>
          <cell r="J30"/>
          <cell r="K30"/>
          <cell r="L30"/>
          <cell r="M30"/>
          <cell r="N30"/>
          <cell r="O30"/>
          <cell r="P30"/>
          <cell r="Q30"/>
          <cell r="R30"/>
          <cell r="S30"/>
          <cell r="T30"/>
          <cell r="U30"/>
          <cell r="V30"/>
          <cell r="W30"/>
          <cell r="X30"/>
          <cell r="Y30"/>
          <cell r="Z30"/>
          <cell r="AA30"/>
          <cell r="AB30"/>
          <cell r="AC30"/>
          <cell r="AD30"/>
          <cell r="AE30"/>
          <cell r="AF30"/>
          <cell r="AG30"/>
          <cell r="AH30"/>
          <cell r="AI30"/>
          <cell r="AJ30"/>
          <cell r="AK30"/>
          <cell r="AL30"/>
          <cell r="AM30"/>
          <cell r="AN30"/>
          <cell r="AO30"/>
          <cell r="AP30"/>
          <cell r="AQ30"/>
          <cell r="AR30"/>
          <cell r="AS30"/>
          <cell r="AT30"/>
          <cell r="AU30"/>
          <cell r="AV30"/>
          <cell r="AW30"/>
          <cell r="AX30"/>
          <cell r="AY30"/>
          <cell r="AZ30"/>
          <cell r="BA30"/>
          <cell r="BB30"/>
          <cell r="BC30"/>
          <cell r="BD30"/>
          <cell r="BE30"/>
          <cell r="BF30"/>
          <cell r="BG30"/>
          <cell r="BH30"/>
          <cell r="BI30"/>
          <cell r="BJ30"/>
          <cell r="BK30"/>
          <cell r="BL30"/>
          <cell r="BM30"/>
          <cell r="BN30"/>
          <cell r="BO30"/>
          <cell r="BP30"/>
          <cell r="BQ30"/>
          <cell r="BR30"/>
          <cell r="BS30">
            <v>-0.26388151295214524</v>
          </cell>
          <cell r="BT30">
            <v>8.9822722367812524E-2</v>
          </cell>
          <cell r="BU30">
            <v>0.1245417048579287</v>
          </cell>
          <cell r="BV30">
            <v>0.21930831493745462</v>
          </cell>
          <cell r="BW30">
            <v>-0.16350171926380153</v>
          </cell>
          <cell r="BX30">
            <v>1.1355486357329969E-2</v>
          </cell>
          <cell r="BY30">
            <v>-4.9956145895887816E-2</v>
          </cell>
          <cell r="BZ30">
            <v>-4.64627352044511E-3</v>
          </cell>
          <cell r="CA30">
            <v>-4.8483205662574247E-2</v>
          </cell>
          <cell r="CB30">
            <v>5.5810672570838715E-2</v>
          </cell>
          <cell r="CC30">
            <v>-0.15496099292844745</v>
          </cell>
          <cell r="CD30">
            <v>0.26038874240606358</v>
          </cell>
          <cell r="CE30">
            <v>3.9020542100772104E-2</v>
          </cell>
          <cell r="CF30">
            <v>-6.8818488182664783E-4</v>
          </cell>
          <cell r="CG30">
            <v>-0.13798184192692331</v>
          </cell>
          <cell r="CH30">
            <v>6.3120568948523914E-2</v>
          </cell>
          <cell r="CI30">
            <v>-0.21371366990414609</v>
          </cell>
          <cell r="CJ30">
            <v>0.38777909022097856</v>
          </cell>
          <cell r="CK30">
            <v>-0.13798184192692331</v>
          </cell>
          <cell r="CL30">
            <v>6.3120568948523914E-2</v>
          </cell>
          <cell r="CM30">
            <v>-0.17805370330890802</v>
          </cell>
          <cell r="CN30">
            <v>0.38965875405829986</v>
          </cell>
          <cell r="CO30">
            <v>-0.13869462509229658</v>
          </cell>
          <cell r="CP30">
            <v>6.3789074572799587E-2</v>
          </cell>
          <cell r="CQ30">
            <v>-0.18242179514594337</v>
          </cell>
          <cell r="CR30">
            <v>0.3912910508267784</v>
          </cell>
          <cell r="CS30">
            <v>-0.13931204228196459</v>
          </cell>
          <cell r="CT30">
            <v>6.4369033230061046E-2</v>
          </cell>
          <cell r="CU30">
            <v>-0.18634591757365881</v>
          </cell>
          <cell r="CV30">
            <v>0.39271309146603217</v>
          </cell>
          <cell r="CW30">
            <v>-0.13984875033694133</v>
          </cell>
          <cell r="CX30">
            <v>6.4873855802012326E-2</v>
          </cell>
          <cell r="CY30">
            <v>-0.18987157109106023</v>
          </cell>
          <cell r="CZ30">
            <v>0.3939556370359607</v>
          </cell>
          <cell r="DA30">
            <v>-0.14031681674050478</v>
          </cell>
          <cell r="DB30">
            <v>6.5314629241925326E-2</v>
          </cell>
          <cell r="DC30"/>
          <cell r="DD30"/>
          <cell r="DE30"/>
          <cell r="DF30"/>
          <cell r="DG30"/>
          <cell r="DH30"/>
          <cell r="DI30"/>
          <cell r="DJ30"/>
          <cell r="DK30"/>
          <cell r="DL30"/>
          <cell r="DM30"/>
          <cell r="DN30"/>
          <cell r="DO30"/>
        </row>
        <row r="31">
          <cell r="A31"/>
          <cell r="B31"/>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cell r="BF31"/>
          <cell r="BG31"/>
          <cell r="BH31"/>
          <cell r="BI31"/>
          <cell r="BJ31"/>
          <cell r="BK31"/>
          <cell r="BL31"/>
          <cell r="BM31"/>
          <cell r="BN31"/>
          <cell r="BO31"/>
          <cell r="BP31"/>
          <cell r="BQ31"/>
          <cell r="BR31"/>
          <cell r="BS31"/>
          <cell r="BT31"/>
          <cell r="BU31"/>
          <cell r="BV31"/>
          <cell r="BW31"/>
          <cell r="BX31"/>
          <cell r="BY31"/>
          <cell r="BZ31"/>
          <cell r="CA31"/>
          <cell r="CB31"/>
          <cell r="CC31"/>
          <cell r="CD31"/>
          <cell r="CE31"/>
          <cell r="CF31"/>
          <cell r="CG31"/>
          <cell r="CH31"/>
          <cell r="CI31"/>
          <cell r="CJ31"/>
          <cell r="CK31"/>
          <cell r="CL31"/>
          <cell r="CM31"/>
          <cell r="CN31"/>
          <cell r="CO31"/>
          <cell r="CP31"/>
          <cell r="CQ31"/>
          <cell r="CR31"/>
          <cell r="CS31"/>
          <cell r="CT31"/>
          <cell r="CU31"/>
          <cell r="CV31"/>
          <cell r="CW31"/>
          <cell r="CX31"/>
          <cell r="CY31"/>
          <cell r="CZ31"/>
          <cell r="DA31"/>
          <cell r="DB31"/>
          <cell r="DC31"/>
          <cell r="DD31"/>
          <cell r="DE31"/>
          <cell r="DF31"/>
          <cell r="DG31"/>
          <cell r="DH31"/>
          <cell r="DI31"/>
          <cell r="DJ31"/>
          <cell r="DK31"/>
          <cell r="DL31"/>
          <cell r="DM31"/>
          <cell r="DN31"/>
          <cell r="DO31"/>
        </row>
        <row r="32">
          <cell r="A32" t="str">
            <v>Data</v>
          </cell>
          <cell r="B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1.800312090983045</v>
          </cell>
          <cell r="BX32">
            <v>2.4194275902779054</v>
          </cell>
          <cell r="BY32">
            <v>1.4041065477512049</v>
          </cell>
          <cell r="BZ32">
            <v>2.1147958015393442</v>
          </cell>
          <cell r="CA32">
            <v>2.1936439789966045</v>
          </cell>
          <cell r="CB32">
            <v>1.781683548822464</v>
          </cell>
          <cell r="CC32">
            <v>-1.8805630629035903</v>
          </cell>
          <cell r="CD32">
            <v>1.6345064790213115</v>
          </cell>
          <cell r="CE32">
            <v>0.92500000000000004</v>
          </cell>
          <cell r="CF32">
            <v>0.92500000000000004</v>
          </cell>
          <cell r="CG32">
            <v>0.92500000000000004</v>
          </cell>
          <cell r="CH32">
            <v>0.92500000000000004</v>
          </cell>
          <cell r="CI32">
            <v>0.54355225020992526</v>
          </cell>
          <cell r="CJ32">
            <v>0.56262463769942894</v>
          </cell>
          <cell r="CK32">
            <v>0.5807434058144576</v>
          </cell>
          <cell r="CL32">
            <v>0.59795623552373467</v>
          </cell>
          <cell r="CM32">
            <v>0.36098240654150487</v>
          </cell>
          <cell r="CN32">
            <v>0.38309750391668812</v>
          </cell>
          <cell r="CO32">
            <v>0.40470021019714209</v>
          </cell>
          <cell r="CP32">
            <v>0.42575829196963516</v>
          </cell>
          <cell r="CQ32">
            <v>0.26222533511360729</v>
          </cell>
          <cell r="CR32">
            <v>0.28353057896709327</v>
          </cell>
          <cell r="CS32">
            <v>0.30477782153203709</v>
          </cell>
          <cell r="CT32">
            <v>0.32589265011213681</v>
          </cell>
          <cell r="CU32">
            <v>0.20379326978093407</v>
          </cell>
          <cell r="CV32">
            <v>0.22351001138350607</v>
          </cell>
          <cell r="CW32">
            <v>0.24348534646007339</v>
          </cell>
          <cell r="CX32">
            <v>0.26363080743247541</v>
          </cell>
          <cell r="CY32">
            <v>0.1668052699809604</v>
          </cell>
          <cell r="CZ32">
            <v>0.18497179639745487</v>
          </cell>
          <cell r="DA32">
            <v>0.20360204977344573</v>
          </cell>
          <cell r="DB32">
            <v>0.22260680919866657</v>
          </cell>
          <cell r="DC32"/>
          <cell r="DD32"/>
          <cell r="DE32">
            <v>0</v>
          </cell>
          <cell r="DF32">
            <v>0</v>
          </cell>
          <cell r="DG32">
            <v>0</v>
          </cell>
          <cell r="DH32">
            <v>0</v>
          </cell>
          <cell r="DI32">
            <v>0</v>
          </cell>
          <cell r="DJ32">
            <v>0</v>
          </cell>
          <cell r="DK32">
            <v>0</v>
          </cell>
          <cell r="DL32">
            <v>0</v>
          </cell>
          <cell r="DM32">
            <v>0</v>
          </cell>
          <cell r="DN32">
            <v>0</v>
          </cell>
          <cell r="DO32">
            <v>0</v>
          </cell>
        </row>
        <row r="33">
          <cell r="A33" t="str">
            <v>% of revenue</v>
          </cell>
          <cell r="B33"/>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v>0</v>
          </cell>
          <cell r="BT33">
            <v>0</v>
          </cell>
          <cell r="BU33">
            <v>0</v>
          </cell>
          <cell r="BV33">
            <v>0</v>
          </cell>
          <cell r="BW33">
            <v>2.7328261646774308E-3</v>
          </cell>
          <cell r="BX33">
            <v>3.5897244164618983E-3</v>
          </cell>
          <cell r="BY33">
            <v>2.0996425312099316E-3</v>
          </cell>
          <cell r="BZ33">
            <v>2.8789026190869172E-3</v>
          </cell>
          <cell r="CA33">
            <v>3.31027631711468E-3</v>
          </cell>
          <cell r="CB33">
            <v>2.5701300567093663E-3</v>
          </cell>
          <cell r="CC33">
            <v>-2.7218049179051134E-3</v>
          </cell>
          <cell r="CD33">
            <v>2.1012942983367269E-3</v>
          </cell>
          <cell r="CE33">
            <v>1.3267507372431125E-3</v>
          </cell>
          <cell r="CF33">
            <v>1.2460177944811515E-3</v>
          </cell>
          <cell r="CG33">
            <v>1.2628400111402969E-3</v>
          </cell>
          <cell r="CH33">
            <v>1.1535535685335528E-3</v>
          </cell>
          <cell r="CI33">
            <v>7.6532607819853368E-4</v>
          </cell>
          <cell r="CJ33">
            <v>7.2880082327652751E-4</v>
          </cell>
          <cell r="CK33">
            <v>7.6129996289084573E-4</v>
          </cell>
          <cell r="CL33">
            <v>6.9861068965209781E-4</v>
          </cell>
          <cell r="CM33">
            <v>4.7193278961045362E-4</v>
          </cell>
          <cell r="CN33">
            <v>4.6323071539554659E-4</v>
          </cell>
          <cell r="CO33">
            <v>4.9414452279310792E-4</v>
          </cell>
          <cell r="CP33">
            <v>4.7332041654970348E-4</v>
          </cell>
          <cell r="CQ33">
            <v>3.1838490731649999E-4</v>
          </cell>
          <cell r="CR33">
            <v>3.2062204913789331E-4</v>
          </cell>
          <cell r="CS33">
            <v>3.4763049398039525E-4</v>
          </cell>
          <cell r="CT33">
            <v>3.4545774605354329E-4</v>
          </cell>
          <cell r="CU33">
            <v>2.2801765370494075E-4</v>
          </cell>
          <cell r="CV33">
            <v>2.3393875201374616E-4</v>
          </cell>
          <cell r="CW33">
            <v>2.5699117311719401E-4</v>
          </cell>
          <cell r="CX33">
            <v>2.6064928900702231E-4</v>
          </cell>
          <cell r="CY33">
            <v>1.7175866001094492E-4</v>
          </cell>
          <cell r="CZ33">
            <v>1.790875668646477E-4</v>
          </cell>
          <cell r="DA33">
            <v>1.9903183594796109E-4</v>
          </cell>
          <cell r="DB33">
            <v>2.0458458066515163E-4</v>
          </cell>
          <cell r="DC33"/>
          <cell r="DD33"/>
          <cell r="DE33">
            <v>0</v>
          </cell>
          <cell r="DF33">
            <v>0</v>
          </cell>
          <cell r="DG33">
            <v>0</v>
          </cell>
          <cell r="DH33">
            <v>0</v>
          </cell>
          <cell r="DI33">
            <v>0</v>
          </cell>
          <cell r="DJ33">
            <v>0</v>
          </cell>
          <cell r="DK33">
            <v>0</v>
          </cell>
          <cell r="DL33">
            <v>0</v>
          </cell>
          <cell r="DM33">
            <v>0</v>
          </cell>
          <cell r="DN33">
            <v>0</v>
          </cell>
          <cell r="DO33">
            <v>0</v>
          </cell>
        </row>
        <row r="34">
          <cell r="A34" t="str">
            <v>% growth in revenue y-o-y</v>
          </cell>
          <cell r="B34"/>
          <cell r="C34"/>
          <cell r="D34"/>
          <cell r="E34"/>
          <cell r="F34"/>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cell r="BF34"/>
          <cell r="BG34"/>
          <cell r="BH34"/>
          <cell r="BI34"/>
          <cell r="BJ34"/>
          <cell r="BK34"/>
          <cell r="BL34"/>
          <cell r="BM34"/>
          <cell r="BN34"/>
          <cell r="BO34"/>
          <cell r="BP34"/>
          <cell r="BQ34"/>
          <cell r="BR34"/>
          <cell r="BS34" t="str">
            <v>NA</v>
          </cell>
          <cell r="BT34" t="str">
            <v>NA</v>
          </cell>
          <cell r="BU34" t="str">
            <v>NA</v>
          </cell>
          <cell r="BV34" t="str">
            <v>NA</v>
          </cell>
          <cell r="BW34" t="str">
            <v>NA</v>
          </cell>
          <cell r="BX34" t="str">
            <v>NA</v>
          </cell>
          <cell r="BY34" t="str">
            <v>NA</v>
          </cell>
          <cell r="BZ34" t="str">
            <v>NA</v>
          </cell>
          <cell r="CA34">
            <v>0.21847983468176557</v>
          </cell>
          <cell r="CB34">
            <v>-0.26359294405756006</v>
          </cell>
          <cell r="CC34">
            <v>-2.3393307409010169</v>
          </cell>
          <cell r="CD34">
            <v>-0.22710907699383254</v>
          </cell>
          <cell r="CE34">
            <v>-0.57832719946510891</v>
          </cell>
          <cell r="CF34">
            <v>-0.48082811865701758</v>
          </cell>
          <cell r="CG34">
            <v>-1.4918739595851678</v>
          </cell>
          <cell r="CH34">
            <v>-0.43407994286210505</v>
          </cell>
          <cell r="CI34">
            <v>-0.41237594571899971</v>
          </cell>
          <cell r="CJ34">
            <v>-0.39175714843304987</v>
          </cell>
          <cell r="CK34">
            <v>-0.37216929101139717</v>
          </cell>
          <cell r="CL34">
            <v>-0.35356082646082743</v>
          </cell>
          <cell r="CM34">
            <v>-0.33588278513778591</v>
          </cell>
          <cell r="CN34">
            <v>-0.31908864588089658</v>
          </cell>
          <cell r="CO34">
            <v>-0.30313421358685178</v>
          </cell>
          <cell r="CP34">
            <v>-0.28797750290750912</v>
          </cell>
          <cell r="CQ34">
            <v>-0.27357862776213371</v>
          </cell>
          <cell r="CR34">
            <v>-0.25989969637402699</v>
          </cell>
          <cell r="CS34">
            <v>-0.24690471155532556</v>
          </cell>
          <cell r="CT34">
            <v>-0.23455947597755944</v>
          </cell>
          <cell r="CU34">
            <v>-0.22283150217868131</v>
          </cell>
          <cell r="CV34">
            <v>-0.21168992706974732</v>
          </cell>
          <cell r="CW34">
            <v>-0.20110543071625986</v>
          </cell>
          <cell r="CX34">
            <v>-0.19105015918044677</v>
          </cell>
          <cell r="CY34">
            <v>-0.18149765122142458</v>
          </cell>
          <cell r="CZ34">
            <v>-0.17242276866035333</v>
          </cell>
          <cell r="DA34">
            <v>-0.16380163022733563</v>
          </cell>
          <cell r="DB34">
            <v>-0.15561154871596883</v>
          </cell>
          <cell r="DC34"/>
          <cell r="DD34" t="str">
            <v>NA</v>
          </cell>
          <cell r="DE34" t="str">
            <v>NA</v>
          </cell>
          <cell r="DF34" t="str">
            <v>NA</v>
          </cell>
          <cell r="DG34" t="str">
            <v>NA</v>
          </cell>
          <cell r="DH34" t="str">
            <v>NA</v>
          </cell>
          <cell r="DI34" t="str">
            <v>NA</v>
          </cell>
          <cell r="DJ34" t="str">
            <v>NA</v>
          </cell>
          <cell r="DK34" t="str">
            <v>NA</v>
          </cell>
          <cell r="DL34" t="str">
            <v>NA</v>
          </cell>
          <cell r="DM34" t="str">
            <v>NA</v>
          </cell>
          <cell r="DN34" t="str">
            <v>NA</v>
          </cell>
          <cell r="DO34" t="str">
            <v>NA</v>
          </cell>
        </row>
        <row r="35">
          <cell r="A35" t="str">
            <v>% growth in revenue seq</v>
          </cell>
          <cell r="B35"/>
          <cell r="C35"/>
          <cell r="D35"/>
          <cell r="E35"/>
          <cell r="F35"/>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t="str">
            <v>NA</v>
          </cell>
          <cell r="BT35" t="str">
            <v>NA</v>
          </cell>
          <cell r="BU35" t="str">
            <v>NA</v>
          </cell>
          <cell r="BV35" t="str">
            <v>NA</v>
          </cell>
          <cell r="BW35" t="str">
            <v>NA</v>
          </cell>
          <cell r="BX35">
            <v>0.34389342958686542</v>
          </cell>
          <cell r="BY35">
            <v>-0.41965341166092784</v>
          </cell>
          <cell r="BZ35">
            <v>0.50615051608894501</v>
          </cell>
          <cell r="CA35">
            <v>3.7284061846475813E-2</v>
          </cell>
          <cell r="CB35">
            <v>-0.18779730627144675</v>
          </cell>
          <cell r="CC35">
            <v>-2.0554977982181386</v>
          </cell>
          <cell r="CD35">
            <v>-1.8691580257338631</v>
          </cell>
          <cell r="CE35">
            <v>-0.43407994286210505</v>
          </cell>
          <cell r="CF35">
            <v>0</v>
          </cell>
          <cell r="CG35">
            <v>0</v>
          </cell>
          <cell r="CH35">
            <v>0</v>
          </cell>
          <cell r="CI35">
            <v>-0.41237594571899971</v>
          </cell>
          <cell r="CJ35">
            <v>3.5088416030174985E-2</v>
          </cell>
          <cell r="CK35">
            <v>3.2204007611746688E-2</v>
          </cell>
          <cell r="CL35">
            <v>2.9639302895117847E-2</v>
          </cell>
          <cell r="CM35">
            <v>-0.39630630956573343</v>
          </cell>
          <cell r="CN35">
            <v>6.126364325359579E-2</v>
          </cell>
          <cell r="CO35">
            <v>5.6389577221447773E-2</v>
          </cell>
          <cell r="CP35">
            <v>5.2033780170845478E-2</v>
          </cell>
          <cell r="CQ35">
            <v>-0.38409811374311631</v>
          </cell>
          <cell r="CR35">
            <v>8.1247846796556278E-2</v>
          </cell>
          <cell r="CS35">
            <v>7.4938098889890004E-2</v>
          </cell>
          <cell r="CT35">
            <v>6.9279413029337489E-2</v>
          </cell>
          <cell r="CU35">
            <v>-0.37466135026116554</v>
          </cell>
          <cell r="CV35">
            <v>9.674873769760084E-2</v>
          </cell>
          <cell r="CW35">
            <v>8.9371097754959106E-2</v>
          </cell>
          <cell r="CX35">
            <v>8.2737878337600268E-2</v>
          </cell>
          <cell r="CY35">
            <v>-0.36727702044578092</v>
          </cell>
          <cell r="CZ35">
            <v>0.10890858795149594</v>
          </cell>
          <cell r="DA35">
            <v>0.10071942717126148</v>
          </cell>
          <cell r="DB35">
            <v>9.3342672366845125E-2</v>
          </cell>
          <cell r="DC35"/>
          <cell r="DD35"/>
          <cell r="DE35"/>
          <cell r="DF35"/>
          <cell r="DG35"/>
          <cell r="DH35"/>
          <cell r="DI35"/>
          <cell r="DJ35"/>
          <cell r="DK35"/>
          <cell r="DL35"/>
          <cell r="DM35"/>
          <cell r="DN35"/>
          <cell r="DO35"/>
        </row>
        <row r="36">
          <cell r="A36"/>
          <cell r="B36"/>
          <cell r="C36"/>
          <cell r="D36"/>
          <cell r="E36"/>
          <cell r="F36"/>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cell r="AX36"/>
          <cell r="AY36"/>
          <cell r="AZ36"/>
          <cell r="BA36"/>
          <cell r="BB36"/>
          <cell r="BC36"/>
          <cell r="BD36"/>
          <cell r="BE36"/>
          <cell r="BF36"/>
          <cell r="BG36"/>
          <cell r="BH36"/>
          <cell r="BI36"/>
          <cell r="BJ36"/>
          <cell r="BK36"/>
          <cell r="BL36"/>
          <cell r="BM36"/>
          <cell r="BN36"/>
          <cell r="BO36"/>
          <cell r="BP36"/>
          <cell r="BQ36"/>
          <cell r="BR36"/>
          <cell r="BS36"/>
          <cell r="BT36"/>
          <cell r="BU36"/>
          <cell r="BV36"/>
          <cell r="BW36"/>
          <cell r="BX36"/>
          <cell r="BY36"/>
          <cell r="BZ36"/>
          <cell r="CA36"/>
          <cell r="CB36"/>
          <cell r="CC36"/>
          <cell r="CD36"/>
          <cell r="CE36"/>
          <cell r="CF36"/>
          <cell r="CG36"/>
          <cell r="CH36"/>
          <cell r="CI36"/>
          <cell r="CJ36"/>
          <cell r="CK36"/>
          <cell r="CL36"/>
          <cell r="CM36"/>
          <cell r="CN36"/>
          <cell r="CO36"/>
          <cell r="CP36"/>
          <cell r="CQ36"/>
          <cell r="CR36"/>
          <cell r="CS36"/>
          <cell r="CT36"/>
          <cell r="CU36"/>
          <cell r="CV36"/>
          <cell r="CW36"/>
          <cell r="CX36"/>
          <cell r="CY36"/>
          <cell r="CZ36"/>
          <cell r="DA36"/>
          <cell r="DB36"/>
          <cell r="DC36"/>
          <cell r="DD36"/>
          <cell r="DE36"/>
          <cell r="DF36"/>
          <cell r="DG36"/>
          <cell r="DH36"/>
          <cell r="DI36"/>
          <cell r="DJ36"/>
          <cell r="DK36"/>
          <cell r="DL36"/>
          <cell r="DM36"/>
          <cell r="DN36"/>
          <cell r="DO36"/>
        </row>
        <row r="37">
          <cell r="A37" t="str">
            <v>Check Subscription</v>
          </cell>
          <cell r="B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365.68836926666665</v>
          </cell>
          <cell r="BT37">
            <v>369.87741865686274</v>
          </cell>
          <cell r="BU37">
            <v>369.92424547619049</v>
          </cell>
          <cell r="BV37">
            <v>385.12267212560391</v>
          </cell>
          <cell r="BW37">
            <v>383.97278772999999</v>
          </cell>
          <cell r="BX37">
            <v>377.27496703000003</v>
          </cell>
          <cell r="BY37">
            <v>388.42045775000003</v>
          </cell>
          <cell r="BZ37">
            <v>398.60196565000001</v>
          </cell>
          <cell r="CA37">
            <v>392.32641244000001</v>
          </cell>
          <cell r="CB37">
            <v>396.57761799999997</v>
          </cell>
          <cell r="CC37">
            <v>408.8</v>
          </cell>
          <cell r="CD37">
            <v>413</v>
          </cell>
          <cell r="CE37">
            <v>401.9919999999999</v>
          </cell>
          <cell r="CF37">
            <v>405.61100000000005</v>
          </cell>
          <cell r="CG37">
            <v>421.685</v>
          </cell>
          <cell r="CH37">
            <v>422.43880369999994</v>
          </cell>
          <cell r="CI37">
            <v>414.49028763353664</v>
          </cell>
          <cell r="CJ37">
            <v>415.95732981051873</v>
          </cell>
          <cell r="CK37">
            <v>423.03032282303968</v>
          </cell>
          <cell r="CL37">
            <v>418.57683784986045</v>
          </cell>
          <cell r="CM37">
            <v>415.44825070928789</v>
          </cell>
          <cell r="CN37">
            <v>414.99424744406946</v>
          </cell>
          <cell r="CO37">
            <v>419.06514565379854</v>
          </cell>
          <cell r="CP37">
            <v>411.71096900625918</v>
          </cell>
          <cell r="CQ37">
            <v>405.42927857261049</v>
          </cell>
          <cell r="CR37">
            <v>401.91567494861073</v>
          </cell>
          <cell r="CS37">
            <v>402.04560601010093</v>
          </cell>
          <cell r="CT37">
            <v>392.04285140179138</v>
          </cell>
          <cell r="CU37">
            <v>384.15023534695723</v>
          </cell>
          <cell r="CV37">
            <v>380.39131814325805</v>
          </cell>
          <cell r="CW37">
            <v>379.82524889870552</v>
          </cell>
          <cell r="CX37">
            <v>370.05506198667172</v>
          </cell>
          <cell r="CY37">
            <v>362.72272800199113</v>
          </cell>
          <cell r="CZ37">
            <v>358.47602313371397</v>
          </cell>
          <cell r="DA37">
            <v>358.1827805843422</v>
          </cell>
          <cell r="DB37">
            <v>348.35934192904665</v>
          </cell>
          <cell r="DC37"/>
          <cell r="DD37">
            <v>0</v>
          </cell>
          <cell r="DE37">
            <v>0</v>
          </cell>
          <cell r="DF37">
            <v>0</v>
          </cell>
          <cell r="DG37">
            <v>0</v>
          </cell>
          <cell r="DH37">
            <v>0</v>
          </cell>
          <cell r="DI37">
            <v>0</v>
          </cell>
          <cell r="DJ37">
            <v>0</v>
          </cell>
          <cell r="DK37">
            <v>0</v>
          </cell>
          <cell r="DL37">
            <v>0</v>
          </cell>
          <cell r="DM37">
            <v>0</v>
          </cell>
          <cell r="DN37">
            <v>0</v>
          </cell>
          <cell r="DO37">
            <v>0</v>
          </cell>
        </row>
        <row r="38">
          <cell r="A38" t="str">
            <v>$ Delta</v>
          </cell>
          <cell r="B38"/>
          <cell r="C38"/>
          <cell r="D38"/>
          <cell r="E38"/>
          <cell r="F38"/>
          <cell r="G38"/>
          <cell r="H38"/>
          <cell r="I38"/>
          <cell r="J38"/>
          <cell r="K38"/>
          <cell r="L38"/>
          <cell r="M38"/>
          <cell r="N38"/>
          <cell r="O38"/>
          <cell r="P38"/>
          <cell r="Q38"/>
          <cell r="R38"/>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CX38">
            <v>0</v>
          </cell>
          <cell r="CY38">
            <v>0</v>
          </cell>
          <cell r="CZ38">
            <v>0</v>
          </cell>
          <cell r="DA38">
            <v>0</v>
          </cell>
          <cell r="DB38">
            <v>0</v>
          </cell>
          <cell r="DC38"/>
          <cell r="DD38">
            <v>0</v>
          </cell>
          <cell r="DE38">
            <v>0</v>
          </cell>
          <cell r="DF38">
            <v>0</v>
          </cell>
          <cell r="DG38">
            <v>0</v>
          </cell>
          <cell r="DH38">
            <v>0</v>
          </cell>
          <cell r="DI38">
            <v>0</v>
          </cell>
          <cell r="DJ38">
            <v>0</v>
          </cell>
          <cell r="DK38">
            <v>0</v>
          </cell>
          <cell r="DL38">
            <v>0</v>
          </cell>
          <cell r="DM38">
            <v>0</v>
          </cell>
          <cell r="DN38">
            <v>0</v>
          </cell>
          <cell r="DO38">
            <v>0</v>
          </cell>
        </row>
        <row r="39">
          <cell r="A39" t="str">
            <v>% Delta</v>
          </cell>
          <cell r="B39"/>
          <cell r="C39"/>
          <cell r="D39"/>
          <cell r="E39"/>
          <cell r="F39"/>
          <cell r="G39"/>
          <cell r="H39"/>
          <cell r="I39"/>
          <cell r="J39"/>
          <cell r="K39"/>
          <cell r="L39"/>
          <cell r="M39"/>
          <cell r="N39"/>
          <cell r="O39"/>
          <cell r="P39"/>
          <cell r="Q39"/>
          <cell r="R39"/>
          <cell r="S39" t="e">
            <v>#DIV/0!</v>
          </cell>
          <cell r="T39" t="e">
            <v>#DIV/0!</v>
          </cell>
          <cell r="U39" t="e">
            <v>#DIV/0!</v>
          </cell>
          <cell r="V39" t="e">
            <v>#DIV/0!</v>
          </cell>
          <cell r="W39" t="e">
            <v>#DIV/0!</v>
          </cell>
          <cell r="X39" t="e">
            <v>#DIV/0!</v>
          </cell>
          <cell r="Y39" t="e">
            <v>#DIV/0!</v>
          </cell>
          <cell r="Z39" t="e">
            <v>#DIV/0!</v>
          </cell>
          <cell r="AA39" t="e">
            <v>#DIV/0!</v>
          </cell>
          <cell r="AB39" t="e">
            <v>#DIV/0!</v>
          </cell>
          <cell r="AC39" t="e">
            <v>#DIV/0!</v>
          </cell>
          <cell r="AD39" t="e">
            <v>#DIV/0!</v>
          </cell>
          <cell r="AE39" t="e">
            <v>#DIV/0!</v>
          </cell>
          <cell r="AF39" t="e">
            <v>#DIV/0!</v>
          </cell>
          <cell r="AG39" t="e">
            <v>#DIV/0!</v>
          </cell>
          <cell r="AH39" t="e">
            <v>#DIV/0!</v>
          </cell>
          <cell r="AI39" t="e">
            <v>#DIV/0!</v>
          </cell>
          <cell r="AJ39" t="e">
            <v>#DIV/0!</v>
          </cell>
          <cell r="AK39" t="e">
            <v>#DIV/0!</v>
          </cell>
          <cell r="AL39" t="e">
            <v>#DIV/0!</v>
          </cell>
          <cell r="AM39" t="e">
            <v>#DIV/0!</v>
          </cell>
          <cell r="AN39" t="e">
            <v>#DIV/0!</v>
          </cell>
          <cell r="AO39" t="e">
            <v>#DIV/0!</v>
          </cell>
          <cell r="AP39" t="e">
            <v>#DIV/0!</v>
          </cell>
          <cell r="AQ39" t="e">
            <v>#DIV/0!</v>
          </cell>
          <cell r="AR39" t="e">
            <v>#DIV/0!</v>
          </cell>
          <cell r="AS39" t="e">
            <v>#DIV/0!</v>
          </cell>
          <cell r="AT39" t="e">
            <v>#DIV/0!</v>
          </cell>
          <cell r="AU39" t="e">
            <v>#DIV/0!</v>
          </cell>
          <cell r="AV39" t="e">
            <v>#DIV/0!</v>
          </cell>
          <cell r="AW39" t="e">
            <v>#DIV/0!</v>
          </cell>
          <cell r="AX39" t="e">
            <v>#DIV/0!</v>
          </cell>
          <cell r="AY39" t="e">
            <v>#DIV/0!</v>
          </cell>
          <cell r="AZ39" t="e">
            <v>#DIV/0!</v>
          </cell>
          <cell r="BA39" t="e">
            <v>#DIV/0!</v>
          </cell>
          <cell r="BB39" t="e">
            <v>#DIV/0!</v>
          </cell>
          <cell r="BC39" t="e">
            <v>#DIV/0!</v>
          </cell>
          <cell r="BD39" t="e">
            <v>#DIV/0!</v>
          </cell>
          <cell r="BE39" t="e">
            <v>#DIV/0!</v>
          </cell>
          <cell r="BF39" t="e">
            <v>#DIV/0!</v>
          </cell>
          <cell r="BG39" t="e">
            <v>#DIV/0!</v>
          </cell>
          <cell r="BH39" t="e">
            <v>#DIV/0!</v>
          </cell>
          <cell r="BI39" t="e">
            <v>#DIV/0!</v>
          </cell>
          <cell r="BJ39" t="e">
            <v>#DIV/0!</v>
          </cell>
          <cell r="BK39" t="e">
            <v>#DIV/0!</v>
          </cell>
          <cell r="BL39" t="e">
            <v>#DIV/0!</v>
          </cell>
          <cell r="BM39" t="e">
            <v>#DIV/0!</v>
          </cell>
          <cell r="BN39" t="e">
            <v>#DIV/0!</v>
          </cell>
          <cell r="BO39" t="e">
            <v>#DIV/0!</v>
          </cell>
          <cell r="BP39" t="e">
            <v>#DIV/0!</v>
          </cell>
          <cell r="BQ39" t="e">
            <v>#DIV/0!</v>
          </cell>
          <cell r="BR39" t="e">
            <v>#DIV/0!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cell r="DD39" t="e">
            <v>#DIV/0!</v>
          </cell>
          <cell r="DE39" t="e">
            <v>#DIV/0!</v>
          </cell>
          <cell r="DF39" t="e">
            <v>#DIV/0!</v>
          </cell>
          <cell r="DG39" t="e">
            <v>#DIV/0!</v>
          </cell>
          <cell r="DH39" t="e">
            <v>#DIV/0!</v>
          </cell>
          <cell r="DI39" t="e">
            <v>#DIV/0!</v>
          </cell>
          <cell r="DJ39" t="e">
            <v>#DIV/0!</v>
          </cell>
          <cell r="DK39" t="e">
            <v>#DIV/0!</v>
          </cell>
          <cell r="DL39" t="e">
            <v>#DIV/0!</v>
          </cell>
          <cell r="DM39" t="e">
            <v>#DIV/0!</v>
          </cell>
          <cell r="DN39" t="e">
            <v>#DIV/0!</v>
          </cell>
          <cell r="DO39" t="e">
            <v>#DIV/0!</v>
          </cell>
        </row>
        <row r="40">
          <cell r="A40" t="str">
            <v>License Updates &amp; Maintenance</v>
          </cell>
          <cell r="B40"/>
          <cell r="C40"/>
          <cell r="D40"/>
          <cell r="E40"/>
          <cell r="F40"/>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J40"/>
          <cell r="BK40"/>
          <cell r="BL40"/>
          <cell r="BM40"/>
          <cell r="BN40"/>
          <cell r="BO40"/>
          <cell r="BP40"/>
          <cell r="BQ40"/>
          <cell r="BR40"/>
          <cell r="BS40">
            <v>365.68836926666665</v>
          </cell>
          <cell r="BT40">
            <v>369.87741865686274</v>
          </cell>
          <cell r="BU40">
            <v>369.92424547619049</v>
          </cell>
          <cell r="BV40">
            <v>385.12267212560391</v>
          </cell>
          <cell r="BW40">
            <v>383.97278772999999</v>
          </cell>
          <cell r="BX40">
            <v>377.27496703000003</v>
          </cell>
          <cell r="BY40">
            <v>388.42045775000003</v>
          </cell>
          <cell r="BZ40">
            <v>398.60196565000001</v>
          </cell>
          <cell r="CA40">
            <v>392.32641244000001</v>
          </cell>
          <cell r="CB40">
            <v>396.57761799999997</v>
          </cell>
          <cell r="CC40">
            <v>408.8</v>
          </cell>
          <cell r="CD40">
            <v>413</v>
          </cell>
          <cell r="CE40">
            <v>401.99199999999996</v>
          </cell>
          <cell r="CF40">
            <v>405.61100000000005</v>
          </cell>
          <cell r="CG40">
            <v>421.685</v>
          </cell>
          <cell r="CH40">
            <v>422.43880369999994</v>
          </cell>
          <cell r="CI40">
            <v>414.49028763353664</v>
          </cell>
          <cell r="CJ40">
            <v>415.95732981051879</v>
          </cell>
          <cell r="CK40">
            <v>423.03032282303968</v>
          </cell>
          <cell r="CL40">
            <v>418.57683784986045</v>
          </cell>
          <cell r="CM40">
            <v>415.44825070928789</v>
          </cell>
          <cell r="CN40">
            <v>414.99424744406946</v>
          </cell>
          <cell r="CO40">
            <v>419.06514565379854</v>
          </cell>
          <cell r="CP40">
            <v>411.71096900625918</v>
          </cell>
          <cell r="CQ40">
            <v>405.42927857261049</v>
          </cell>
          <cell r="CR40">
            <v>401.91567494861073</v>
          </cell>
          <cell r="CS40">
            <v>402.04560601010093</v>
          </cell>
          <cell r="CT40">
            <v>392.04285140179138</v>
          </cell>
          <cell r="CU40">
            <v>384.15023534695729</v>
          </cell>
          <cell r="CV40">
            <v>380.39131814325805</v>
          </cell>
          <cell r="CW40">
            <v>379.82524889870552</v>
          </cell>
          <cell r="CX40">
            <v>370.05506198667172</v>
          </cell>
          <cell r="CY40">
            <v>362.72272800199113</v>
          </cell>
          <cell r="CZ40">
            <v>358.47602313371397</v>
          </cell>
          <cell r="DA40">
            <v>358.18278058434214</v>
          </cell>
          <cell r="DB40">
            <v>348.35934192904665</v>
          </cell>
          <cell r="DC40"/>
          <cell r="DD40"/>
          <cell r="DE40">
            <v>0</v>
          </cell>
          <cell r="DF40">
            <v>0</v>
          </cell>
          <cell r="DG40">
            <v>0</v>
          </cell>
          <cell r="DH40">
            <v>0</v>
          </cell>
          <cell r="DI40">
            <v>0</v>
          </cell>
          <cell r="DJ40">
            <v>0</v>
          </cell>
          <cell r="DK40">
            <v>0</v>
          </cell>
          <cell r="DL40">
            <v>0</v>
          </cell>
          <cell r="DM40">
            <v>0</v>
          </cell>
          <cell r="DN40">
            <v>0</v>
          </cell>
          <cell r="DO40">
            <v>0</v>
          </cell>
        </row>
        <row r="41">
          <cell r="A41" t="str">
            <v>Prior License Updates &amp; Maintenance</v>
          </cell>
          <cell r="B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35.24</v>
          </cell>
          <cell r="X41">
            <v>39.5</v>
          </cell>
          <cell r="Y41">
            <v>43.4</v>
          </cell>
          <cell r="Z41">
            <v>50.6</v>
          </cell>
          <cell r="AA41">
            <v>58.896999999999998</v>
          </cell>
          <cell r="AB41">
            <v>66.980999999999995</v>
          </cell>
          <cell r="AC41">
            <v>70.406000000000006</v>
          </cell>
          <cell r="AD41">
            <v>75.263000000000005</v>
          </cell>
          <cell r="AE41">
            <v>77.174999999999997</v>
          </cell>
          <cell r="AF41">
            <v>80.454999999999998</v>
          </cell>
          <cell r="AG41">
            <v>84.510999999999996</v>
          </cell>
          <cell r="AH41">
            <v>88.960999999999999</v>
          </cell>
          <cell r="AI41">
            <v>93.870999999999995</v>
          </cell>
          <cell r="AJ41">
            <v>99.75</v>
          </cell>
          <cell r="AK41">
            <v>102.854</v>
          </cell>
          <cell r="AL41">
            <v>109.28100000000001</v>
          </cell>
          <cell r="AM41">
            <v>112.80800000000001</v>
          </cell>
          <cell r="AN41">
            <v>118.163</v>
          </cell>
          <cell r="AO41">
            <v>124.035</v>
          </cell>
          <cell r="AP41">
            <v>129.66300000000001</v>
          </cell>
          <cell r="AQ41">
            <v>133.934</v>
          </cell>
          <cell r="AR41">
            <v>137.279</v>
          </cell>
          <cell r="AS41">
            <v>141.251</v>
          </cell>
          <cell r="AT41">
            <v>146.876</v>
          </cell>
          <cell r="AU41">
            <v>148.19800000000001</v>
          </cell>
          <cell r="AV41">
            <v>149.334</v>
          </cell>
          <cell r="AW41">
            <v>151.041</v>
          </cell>
          <cell r="AX41">
            <v>156.39500000000001</v>
          </cell>
          <cell r="AY41">
            <v>162.95500000000001</v>
          </cell>
          <cell r="AZ41">
            <v>168.601</v>
          </cell>
          <cell r="BA41">
            <v>174.12799999999999</v>
          </cell>
          <cell r="BB41">
            <v>176.56200000000001</v>
          </cell>
          <cell r="BC41">
            <v>221.37899999999999</v>
          </cell>
          <cell r="BD41">
            <v>231.68199999999999</v>
          </cell>
          <cell r="BE41">
            <v>238.69900000000001</v>
          </cell>
          <cell r="BF41">
            <v>248.411</v>
          </cell>
          <cell r="BG41">
            <v>264.52499999999998</v>
          </cell>
          <cell r="BH41">
            <v>272.53699999999998</v>
          </cell>
          <cell r="BI41">
            <v>285.05099999999999</v>
          </cell>
          <cell r="BJ41">
            <v>302.98099999999999</v>
          </cell>
          <cell r="BK41">
            <v>315.738</v>
          </cell>
          <cell r="BL41">
            <v>322.89499999999998</v>
          </cell>
          <cell r="BM41">
            <v>329.38400000000001</v>
          </cell>
          <cell r="BN41">
            <v>337.036</v>
          </cell>
          <cell r="BO41">
            <v>343.75799999999998</v>
          </cell>
          <cell r="BP41">
            <v>347.041</v>
          </cell>
          <cell r="BQ41">
            <v>358.26600000000002</v>
          </cell>
          <cell r="BR41">
            <v>366.952</v>
          </cell>
          <cell r="BS41">
            <v>371.29700000000003</v>
          </cell>
          <cell r="BT41">
            <v>377.161</v>
          </cell>
          <cell r="BU41">
            <v>379.58499999999998</v>
          </cell>
          <cell r="BV41">
            <v>392.964</v>
          </cell>
          <cell r="BW41">
            <v>393.01799999999997</v>
          </cell>
          <cell r="BX41">
            <v>386.86399999999998</v>
          </cell>
          <cell r="BY41">
            <v>398.17099999999999</v>
          </cell>
          <cell r="BZ41">
            <v>409.21800000000002</v>
          </cell>
          <cell r="CA41">
            <v>402.755</v>
          </cell>
          <cell r="CB41">
            <v>409.02800000000002</v>
          </cell>
          <cell r="CC41">
            <v>420.95100000000002</v>
          </cell>
          <cell r="CD41">
            <v>427.202</v>
          </cell>
          <cell r="CE41"/>
          <cell r="CF41"/>
          <cell r="CG41"/>
          <cell r="CH41"/>
          <cell r="CI41"/>
          <cell r="CJ41"/>
          <cell r="CK41"/>
          <cell r="CL41"/>
          <cell r="CM41"/>
          <cell r="CN41"/>
          <cell r="CO41"/>
          <cell r="CP41"/>
          <cell r="CQ41"/>
          <cell r="CR41"/>
          <cell r="CS41"/>
          <cell r="CT41"/>
          <cell r="CU41"/>
          <cell r="CV41"/>
          <cell r="CW41"/>
          <cell r="CX41"/>
          <cell r="CY41"/>
          <cell r="CZ41"/>
          <cell r="DA41"/>
          <cell r="DB41"/>
          <cell r="DC41"/>
          <cell r="DD41" t="e">
            <v>#REF!</v>
          </cell>
          <cell r="DE41" t="e">
            <v>#REF!</v>
          </cell>
          <cell r="DF41" t="e">
            <v>#REF!</v>
          </cell>
          <cell r="DG41" t="e">
            <v>#REF!</v>
          </cell>
          <cell r="DH41" t="e">
            <v>#REF!</v>
          </cell>
          <cell r="DI41" t="e">
            <v>#REF!</v>
          </cell>
          <cell r="DJ41" t="e">
            <v>#REF!</v>
          </cell>
          <cell r="DK41" t="e">
            <v>#REF!</v>
          </cell>
          <cell r="DL41" t="e">
            <v>#REF!</v>
          </cell>
          <cell r="DM41" t="e">
            <v>#REF!</v>
          </cell>
          <cell r="DN41" t="e">
            <v>#REF!</v>
          </cell>
          <cell r="DO41" t="e">
            <v>#REF!</v>
          </cell>
        </row>
        <row r="42">
          <cell r="A42" t="str">
            <v>$ Delta</v>
          </cell>
          <cell r="B42"/>
          <cell r="C42"/>
          <cell r="D42"/>
          <cell r="E42"/>
          <cell r="F42"/>
          <cell r="G42"/>
          <cell r="H42"/>
          <cell r="I42"/>
          <cell r="J42"/>
          <cell r="K42"/>
          <cell r="L42"/>
          <cell r="M42"/>
          <cell r="N42"/>
          <cell r="O42"/>
          <cell r="P42"/>
          <cell r="Q42"/>
          <cell r="R42"/>
          <cell r="S42">
            <v>0</v>
          </cell>
          <cell r="T42">
            <v>0</v>
          </cell>
          <cell r="U42">
            <v>0</v>
          </cell>
          <cell r="V42">
            <v>0</v>
          </cell>
          <cell r="W42">
            <v>-35.24</v>
          </cell>
          <cell r="X42">
            <v>-39.5</v>
          </cell>
          <cell r="Y42">
            <v>-43.4</v>
          </cell>
          <cell r="Z42">
            <v>-50.6</v>
          </cell>
          <cell r="AA42">
            <v>-58.896999999999998</v>
          </cell>
          <cell r="AB42">
            <v>-66.980999999999995</v>
          </cell>
          <cell r="AC42">
            <v>-70.406000000000006</v>
          </cell>
          <cell r="AD42">
            <v>-75.263000000000005</v>
          </cell>
          <cell r="AE42">
            <v>-77.174999999999997</v>
          </cell>
          <cell r="AF42">
            <v>-80.454999999999998</v>
          </cell>
          <cell r="AG42">
            <v>-84.510999999999996</v>
          </cell>
          <cell r="AH42">
            <v>-88.960999999999999</v>
          </cell>
          <cell r="AI42">
            <v>-93.870999999999995</v>
          </cell>
          <cell r="AJ42">
            <v>-99.75</v>
          </cell>
          <cell r="AK42">
            <v>-102.854</v>
          </cell>
          <cell r="AL42">
            <v>-109.28100000000001</v>
          </cell>
          <cell r="AM42">
            <v>-112.80800000000001</v>
          </cell>
          <cell r="AN42">
            <v>-118.163</v>
          </cell>
          <cell r="AO42">
            <v>-124.035</v>
          </cell>
          <cell r="AP42">
            <v>-129.66300000000001</v>
          </cell>
          <cell r="AQ42">
            <v>-133.934</v>
          </cell>
          <cell r="AR42">
            <v>-137.279</v>
          </cell>
          <cell r="AS42">
            <v>-141.251</v>
          </cell>
          <cell r="AT42">
            <v>-146.876</v>
          </cell>
          <cell r="AU42">
            <v>-148.19800000000001</v>
          </cell>
          <cell r="AV42">
            <v>-149.334</v>
          </cell>
          <cell r="AW42">
            <v>-151.041</v>
          </cell>
          <cell r="AX42">
            <v>-156.39500000000001</v>
          </cell>
          <cell r="AY42">
            <v>-162.95500000000001</v>
          </cell>
          <cell r="AZ42">
            <v>-168.601</v>
          </cell>
          <cell r="BA42">
            <v>-174.12799999999999</v>
          </cell>
          <cell r="BB42">
            <v>-176.56200000000001</v>
          </cell>
          <cell r="BC42">
            <v>-221.37899999999999</v>
          </cell>
          <cell r="BD42">
            <v>-231.68199999999999</v>
          </cell>
          <cell r="BE42">
            <v>-238.69900000000001</v>
          </cell>
          <cell r="BF42">
            <v>-248.411</v>
          </cell>
          <cell r="BG42">
            <v>-264.52499999999998</v>
          </cell>
          <cell r="BH42">
            <v>-272.53699999999998</v>
          </cell>
          <cell r="BI42">
            <v>-285.05099999999999</v>
          </cell>
          <cell r="BJ42">
            <v>-302.98099999999999</v>
          </cell>
          <cell r="BK42">
            <v>-315.738</v>
          </cell>
          <cell r="BL42">
            <v>-322.89499999999998</v>
          </cell>
          <cell r="BM42">
            <v>-329.38400000000001</v>
          </cell>
          <cell r="BN42">
            <v>-337.036</v>
          </cell>
          <cell r="BO42">
            <v>-343.75799999999998</v>
          </cell>
          <cell r="BP42">
            <v>-347.041</v>
          </cell>
          <cell r="BQ42">
            <v>-358.26600000000002</v>
          </cell>
          <cell r="BR42">
            <v>-366.952</v>
          </cell>
          <cell r="BS42">
            <v>-5.6086307333333707</v>
          </cell>
          <cell r="BT42">
            <v>-7.2835813431372571</v>
          </cell>
          <cell r="BU42">
            <v>-9.6607545238094872</v>
          </cell>
          <cell r="BV42">
            <v>-7.8413278743960859</v>
          </cell>
          <cell r="BW42">
            <v>-9.0452122699999791</v>
          </cell>
          <cell r="BX42">
            <v>-9.5890329699999484</v>
          </cell>
          <cell r="BY42">
            <v>-9.7505422499999668</v>
          </cell>
          <cell r="BZ42">
            <v>-10.616034350000007</v>
          </cell>
          <cell r="CA42">
            <v>-10.428587559999983</v>
          </cell>
          <cell r="CB42">
            <v>-12.450382000000047</v>
          </cell>
          <cell r="CC42">
            <v>-12.15100000000001</v>
          </cell>
          <cell r="CD42">
            <v>-14.201999999999998</v>
          </cell>
          <cell r="CE42"/>
          <cell r="CF42"/>
          <cell r="CG42"/>
          <cell r="CH42"/>
          <cell r="CI42"/>
          <cell r="CJ42"/>
          <cell r="CK42"/>
          <cell r="CL42"/>
          <cell r="CM42"/>
          <cell r="CN42"/>
          <cell r="CO42"/>
          <cell r="CP42"/>
          <cell r="CQ42"/>
          <cell r="CR42"/>
          <cell r="CS42"/>
          <cell r="CT42"/>
          <cell r="CU42"/>
          <cell r="CV42"/>
          <cell r="CW42"/>
          <cell r="CX42"/>
          <cell r="CY42"/>
          <cell r="CZ42"/>
          <cell r="DA42"/>
          <cell r="DB42"/>
          <cell r="DC42"/>
          <cell r="DD42" t="e">
            <v>#REF!</v>
          </cell>
          <cell r="DE42" t="e">
            <v>#REF!</v>
          </cell>
          <cell r="DF42" t="e">
            <v>#REF!</v>
          </cell>
          <cell r="DG42" t="e">
            <v>#REF!</v>
          </cell>
          <cell r="DH42" t="e">
            <v>#REF!</v>
          </cell>
          <cell r="DI42" t="e">
            <v>#REF!</v>
          </cell>
          <cell r="DJ42" t="e">
            <v>#REF!</v>
          </cell>
          <cell r="DK42" t="e">
            <v>#REF!</v>
          </cell>
          <cell r="DL42" t="e">
            <v>#REF!</v>
          </cell>
          <cell r="DM42" t="e">
            <v>#REF!</v>
          </cell>
          <cell r="DN42" t="e">
            <v>#REF!</v>
          </cell>
          <cell r="DO42" t="e">
            <v>#REF!</v>
          </cell>
        </row>
        <row r="43">
          <cell r="A43" t="str">
            <v>% Delta</v>
          </cell>
          <cell r="B43"/>
          <cell r="C43"/>
          <cell r="D43"/>
          <cell r="E43"/>
          <cell r="F43"/>
          <cell r="G43"/>
          <cell r="H43"/>
          <cell r="I43"/>
          <cell r="J43"/>
          <cell r="K43"/>
          <cell r="L43"/>
          <cell r="M43"/>
          <cell r="N43"/>
          <cell r="O43"/>
          <cell r="P43"/>
          <cell r="Q43"/>
          <cell r="R43"/>
          <cell r="S43" t="e">
            <v>#DIV/0!</v>
          </cell>
          <cell r="T43" t="e">
            <v>#DIV/0!</v>
          </cell>
          <cell r="U43" t="e">
            <v>#DIV/0!</v>
          </cell>
          <cell r="V43" t="e">
            <v>#DIV/0!</v>
          </cell>
          <cell r="W43">
            <v>-1</v>
          </cell>
          <cell r="X43">
            <v>-1</v>
          </cell>
          <cell r="Y43">
            <v>-1</v>
          </cell>
          <cell r="Z43">
            <v>-1</v>
          </cell>
          <cell r="AA43">
            <v>-1</v>
          </cell>
          <cell r="AB43">
            <v>-1</v>
          </cell>
          <cell r="AC43">
            <v>-1</v>
          </cell>
          <cell r="AD43">
            <v>-1</v>
          </cell>
          <cell r="AE43">
            <v>-1</v>
          </cell>
          <cell r="AF43">
            <v>-1</v>
          </cell>
          <cell r="AG43">
            <v>-1</v>
          </cell>
          <cell r="AH43">
            <v>-1</v>
          </cell>
          <cell r="AI43">
            <v>-1</v>
          </cell>
          <cell r="AJ43">
            <v>-1</v>
          </cell>
          <cell r="AK43">
            <v>-1</v>
          </cell>
          <cell r="AL43">
            <v>-1</v>
          </cell>
          <cell r="AM43">
            <v>-1</v>
          </cell>
          <cell r="AN43">
            <v>-1</v>
          </cell>
          <cell r="AO43">
            <v>-1</v>
          </cell>
          <cell r="AP43">
            <v>-1</v>
          </cell>
          <cell r="AQ43">
            <v>-1</v>
          </cell>
          <cell r="AR43">
            <v>-1</v>
          </cell>
          <cell r="AS43">
            <v>-1</v>
          </cell>
          <cell r="AT43">
            <v>-1</v>
          </cell>
          <cell r="AU43">
            <v>-1</v>
          </cell>
          <cell r="AV43">
            <v>-1</v>
          </cell>
          <cell r="AW43">
            <v>-1</v>
          </cell>
          <cell r="AX43">
            <v>-1</v>
          </cell>
          <cell r="AY43">
            <v>-1</v>
          </cell>
          <cell r="AZ43">
            <v>-1</v>
          </cell>
          <cell r="BA43">
            <v>-1</v>
          </cell>
          <cell r="BB43">
            <v>-1</v>
          </cell>
          <cell r="BC43">
            <v>-1</v>
          </cell>
          <cell r="BD43">
            <v>-1</v>
          </cell>
          <cell r="BE43">
            <v>-1</v>
          </cell>
          <cell r="BF43">
            <v>-1</v>
          </cell>
          <cell r="BG43">
            <v>-1</v>
          </cell>
          <cell r="BH43">
            <v>-1</v>
          </cell>
          <cell r="BI43">
            <v>-1</v>
          </cell>
          <cell r="BJ43">
            <v>-1</v>
          </cell>
          <cell r="BK43">
            <v>-1</v>
          </cell>
          <cell r="BL43">
            <v>-1</v>
          </cell>
          <cell r="BM43">
            <v>-1</v>
          </cell>
          <cell r="BN43">
            <v>-1</v>
          </cell>
          <cell r="BO43">
            <v>-1</v>
          </cell>
          <cell r="BP43">
            <v>-1</v>
          </cell>
          <cell r="BQ43">
            <v>-1</v>
          </cell>
          <cell r="BR43">
            <v>-1</v>
          </cell>
          <cell r="BS43">
            <v>-1.5105510503271963E-2</v>
          </cell>
          <cell r="BT43">
            <v>-1.9311597283752185E-2</v>
          </cell>
          <cell r="BU43">
            <v>-2.5450833209451077E-2</v>
          </cell>
          <cell r="BV43">
            <v>-1.9954316106300031E-2</v>
          </cell>
          <cell r="BW43">
            <v>-2.301475319196571E-2</v>
          </cell>
          <cell r="BX43">
            <v>-2.4786573498697086E-2</v>
          </cell>
          <cell r="BY43">
            <v>-2.4488328507098627E-2</v>
          </cell>
          <cell r="BZ43">
            <v>-2.5942246797550465E-2</v>
          </cell>
          <cell r="CA43">
            <v>-2.5893129967349836E-2</v>
          </cell>
          <cell r="CB43">
            <v>-3.0438947944884082E-2</v>
          </cell>
          <cell r="CC43">
            <v>-2.8865592432373386E-2</v>
          </cell>
          <cell r="CD43">
            <v>-3.3244226384707934E-2</v>
          </cell>
          <cell r="CE43"/>
          <cell r="CF43"/>
          <cell r="CG43"/>
          <cell r="CH43"/>
          <cell r="CI43"/>
          <cell r="CJ43"/>
          <cell r="CK43"/>
          <cell r="CL43"/>
          <cell r="CM43"/>
          <cell r="CN43"/>
          <cell r="CO43"/>
          <cell r="CP43"/>
          <cell r="CQ43"/>
          <cell r="CR43"/>
          <cell r="CS43"/>
          <cell r="CT43"/>
          <cell r="CU43"/>
          <cell r="CV43"/>
          <cell r="CW43"/>
          <cell r="CX43"/>
          <cell r="CY43"/>
          <cell r="CZ43"/>
          <cell r="DA43"/>
          <cell r="DB43"/>
          <cell r="DC43"/>
          <cell r="DD43" t="e">
            <v>#REF!</v>
          </cell>
          <cell r="DE43" t="e">
            <v>#REF!</v>
          </cell>
          <cell r="DF43" t="e">
            <v>#REF!</v>
          </cell>
          <cell r="DG43" t="e">
            <v>#REF!</v>
          </cell>
          <cell r="DH43" t="e">
            <v>#REF!</v>
          </cell>
          <cell r="DI43" t="e">
            <v>#REF!</v>
          </cell>
          <cell r="DJ43" t="e">
            <v>#REF!</v>
          </cell>
          <cell r="DK43" t="e">
            <v>#REF!</v>
          </cell>
          <cell r="DL43" t="e">
            <v>#REF!</v>
          </cell>
          <cell r="DM43" t="e">
            <v>#REF!</v>
          </cell>
          <cell r="DN43" t="e">
            <v>#REF!</v>
          </cell>
          <cell r="DO43" t="e">
            <v>#REF!</v>
          </cell>
        </row>
        <row r="44">
          <cell r="A44" t="str">
            <v>% of revenue</v>
          </cell>
          <cell r="B44"/>
          <cell r="C44"/>
          <cell r="D44"/>
          <cell r="E44"/>
          <cell r="F44"/>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v>0.48066168236501311</v>
          </cell>
          <cell r="BT44">
            <v>0.46422747487868066</v>
          </cell>
          <cell r="BU44">
            <v>0.45486031142940292</v>
          </cell>
          <cell r="BV44">
            <v>0.42566138549609556</v>
          </cell>
          <cell r="BW44">
            <v>0.58286054184066449</v>
          </cell>
          <cell r="BX44">
            <v>0.55976594063386986</v>
          </cell>
          <cell r="BY44">
            <v>0.58082779714266919</v>
          </cell>
          <cell r="BZ44">
            <v>0.54262271659878236</v>
          </cell>
          <cell r="CA44">
            <v>0.59203263798200345</v>
          </cell>
          <cell r="CB44">
            <v>0.57207468549263074</v>
          </cell>
          <cell r="CC44">
            <v>0.591670586532547</v>
          </cell>
          <cell r="CD44">
            <v>0.53094591936564173</v>
          </cell>
          <cell r="CE44">
            <v>0.5765872241792791</v>
          </cell>
          <cell r="CF44">
            <v>0.5463767823105885</v>
          </cell>
          <cell r="CG44">
            <v>0.57569804334886054</v>
          </cell>
          <cell r="CH44">
            <v>0.5268170697245188</v>
          </cell>
          <cell r="CI44">
            <v>0.58360576405201747</v>
          </cell>
          <cell r="CJ44">
            <v>0.5388140228863636</v>
          </cell>
          <cell r="CK44">
            <v>0.55455295030896257</v>
          </cell>
          <cell r="CL44">
            <v>0.48903621367299582</v>
          </cell>
          <cell r="CM44">
            <v>0.54313907919907012</v>
          </cell>
          <cell r="CN44">
            <v>0.50179935959686817</v>
          </cell>
          <cell r="CO44">
            <v>0.51168430655730579</v>
          </cell>
          <cell r="CP44">
            <v>0.45770384517143531</v>
          </cell>
          <cell r="CQ44">
            <v>0.49225816882191009</v>
          </cell>
          <cell r="CR44">
            <v>0.45449428330486685</v>
          </cell>
          <cell r="CS44">
            <v>0.45857441961290274</v>
          </cell>
          <cell r="CT44">
            <v>0.4155793012056741</v>
          </cell>
          <cell r="CU44">
            <v>0.42981318974945254</v>
          </cell>
          <cell r="CV44">
            <v>0.39813997454730815</v>
          </cell>
          <cell r="CW44">
            <v>0.40089367887284694</v>
          </cell>
          <cell r="CX44">
            <v>0.36586994418313867</v>
          </cell>
          <cell r="CY44">
            <v>0.3734940132541833</v>
          </cell>
          <cell r="CZ44">
            <v>0.34707236461274554</v>
          </cell>
          <cell r="DA44">
            <v>0.35014272451566014</v>
          </cell>
          <cell r="DB44">
            <v>0.32015619893162317</v>
          </cell>
          <cell r="DC44"/>
          <cell r="DD44"/>
          <cell r="DE44">
            <v>0</v>
          </cell>
          <cell r="DF44">
            <v>0</v>
          </cell>
          <cell r="DG44">
            <v>0</v>
          </cell>
          <cell r="DH44">
            <v>0</v>
          </cell>
          <cell r="DI44">
            <v>0</v>
          </cell>
          <cell r="DJ44">
            <v>0</v>
          </cell>
          <cell r="DK44">
            <v>0</v>
          </cell>
          <cell r="DL44">
            <v>0</v>
          </cell>
          <cell r="DM44">
            <v>0</v>
          </cell>
          <cell r="DN44">
            <v>0</v>
          </cell>
          <cell r="DO44">
            <v>0</v>
          </cell>
        </row>
        <row r="45">
          <cell r="A45" t="str">
            <v>% growth in revenue y-o-y</v>
          </cell>
          <cell r="B45"/>
          <cell r="C45"/>
          <cell r="D45"/>
          <cell r="E45"/>
          <cell r="F45"/>
          <cell r="G45"/>
          <cell r="H45"/>
          <cell r="I45"/>
          <cell r="J45"/>
          <cell r="K45"/>
          <cell r="L45"/>
          <cell r="M45"/>
          <cell r="N45"/>
          <cell r="O45"/>
          <cell r="P45"/>
          <cell r="Q45"/>
          <cell r="R45"/>
          <cell r="S45"/>
          <cell r="T45"/>
          <cell r="U45"/>
          <cell r="V45"/>
          <cell r="W45"/>
          <cell r="X45"/>
          <cell r="Y45"/>
          <cell r="Z45"/>
          <cell r="AA45"/>
          <cell r="AB45"/>
          <cell r="AC45"/>
          <cell r="AD45"/>
          <cell r="AE45"/>
          <cell r="AF45"/>
          <cell r="AG45"/>
          <cell r="AH45"/>
          <cell r="AI45"/>
          <cell r="AJ45"/>
          <cell r="AK45"/>
          <cell r="AL45"/>
          <cell r="AM45"/>
          <cell r="AN45"/>
          <cell r="AO45"/>
          <cell r="AP45"/>
          <cell r="AQ45"/>
          <cell r="AR45"/>
          <cell r="AS45"/>
          <cell r="AT45"/>
          <cell r="AU45"/>
          <cell r="AV45"/>
          <cell r="AW45"/>
          <cell r="AX45"/>
          <cell r="AY45"/>
          <cell r="AZ45"/>
          <cell r="BA45"/>
          <cell r="BB45"/>
          <cell r="BC45"/>
          <cell r="BD45"/>
          <cell r="BE45"/>
          <cell r="BF45"/>
          <cell r="BG45"/>
          <cell r="BH45"/>
          <cell r="BI45"/>
          <cell r="BJ45"/>
          <cell r="BK45"/>
          <cell r="BL45"/>
          <cell r="BM45"/>
          <cell r="BN45"/>
          <cell r="BO45"/>
          <cell r="BP45"/>
          <cell r="BQ45"/>
          <cell r="BR45"/>
          <cell r="BS45" t="str">
            <v>NA</v>
          </cell>
          <cell r="BT45" t="str">
            <v>NA</v>
          </cell>
          <cell r="BU45" t="str">
            <v>NA</v>
          </cell>
          <cell r="BV45" t="str">
            <v>NA</v>
          </cell>
          <cell r="BW45">
            <v>0.05</v>
          </cell>
          <cell r="BX45">
            <v>0.02</v>
          </cell>
          <cell r="BY45">
            <v>0.05</v>
          </cell>
          <cell r="BZ45">
            <v>3.5000000000000003E-2</v>
          </cell>
          <cell r="CA45">
            <v>2.1755772744692647E-2</v>
          </cell>
          <cell r="CB45">
            <v>5.1163349431728955E-2</v>
          </cell>
          <cell r="CC45">
            <v>5.2467736555516176E-2</v>
          </cell>
          <cell r="CD45">
            <v>3.6121333035879832E-2</v>
          </cell>
          <cell r="CE45">
            <v>2.4636596603034411E-2</v>
          </cell>
          <cell r="CF45">
            <v>2.2778345499064656E-2</v>
          </cell>
          <cell r="CG45">
            <v>3.1519080234833741E-2</v>
          </cell>
          <cell r="CH45">
            <v>2.2854246246973187E-2</v>
          </cell>
          <cell r="CI45">
            <v>3.1090886469224976E-2</v>
          </cell>
          <cell r="CJ45">
            <v>2.5508010903350087E-2</v>
          </cell>
          <cell r="CK45">
            <v>3.1903501975163451E-3</v>
          </cell>
          <cell r="CL45">
            <v>-9.1420717422590059E-3</v>
          </cell>
          <cell r="CM45">
            <v>2.3111834084716953E-3</v>
          </cell>
          <cell r="CN45">
            <v>-2.3153393327340899E-3</v>
          </cell>
          <cell r="CO45">
            <v>-9.3732693741196416E-3</v>
          </cell>
          <cell r="CP45">
            <v>-1.6402887648704567E-2</v>
          </cell>
          <cell r="CQ45">
            <v>-2.4116053249886527E-2</v>
          </cell>
          <cell r="CR45">
            <v>-3.1515069367850423E-2</v>
          </cell>
          <cell r="CS45">
            <v>-4.061311187582739E-2</v>
          </cell>
          <cell r="CT45">
            <v>-4.7771662853531516E-2</v>
          </cell>
          <cell r="CU45">
            <v>-5.2485215918717132E-2</v>
          </cell>
          <cell r="CV45">
            <v>-5.3554409909752354E-2</v>
          </cell>
          <cell r="CW45">
            <v>-5.5268250116970896E-2</v>
          </cell>
          <cell r="CX45">
            <v>-5.6085168589351753E-2</v>
          </cell>
          <cell r="CY45">
            <v>-5.5778977528448515E-2</v>
          </cell>
          <cell r="CZ45">
            <v>-5.7612500507413289E-2</v>
          </cell>
          <cell r="DA45">
            <v>-5.6980067483968555E-2</v>
          </cell>
          <cell r="DB45">
            <v>-5.8628356388775726E-2</v>
          </cell>
          <cell r="DC45"/>
          <cell r="DD45" t="str">
            <v>NA</v>
          </cell>
          <cell r="DE45" t="str">
            <v>NA</v>
          </cell>
          <cell r="DF45" t="str">
            <v>NA</v>
          </cell>
          <cell r="DG45" t="str">
            <v>NA</v>
          </cell>
          <cell r="DH45" t="str">
            <v>NA</v>
          </cell>
          <cell r="DI45" t="str">
            <v>NA</v>
          </cell>
          <cell r="DJ45" t="str">
            <v>NA</v>
          </cell>
          <cell r="DK45" t="str">
            <v>NA</v>
          </cell>
          <cell r="DL45" t="str">
            <v>NA</v>
          </cell>
          <cell r="DM45" t="str">
            <v>NA</v>
          </cell>
          <cell r="DN45" t="str">
            <v>NA</v>
          </cell>
          <cell r="DO45" t="str">
            <v>NA</v>
          </cell>
        </row>
        <row r="46">
          <cell r="A46" t="str">
            <v>% growth in revenue seq</v>
          </cell>
          <cell r="B46"/>
          <cell r="C46"/>
          <cell r="D46"/>
          <cell r="E46"/>
          <cell r="F46"/>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t="str">
            <v>NA</v>
          </cell>
          <cell r="BT46">
            <v>1.145524370544404E-2</v>
          </cell>
          <cell r="BU46">
            <v>1.2660091415628294E-4</v>
          </cell>
          <cell r="BV46">
            <v>4.1085240654742838E-2</v>
          </cell>
          <cell r="BW46">
            <v>-2.9857613660015936E-3</v>
          </cell>
          <cell r="BX46">
            <v>-1.7443477543282793E-2</v>
          </cell>
          <cell r="BY46">
            <v>2.9542089176337383E-2</v>
          </cell>
          <cell r="BZ46">
            <v>2.6212594359674934E-2</v>
          </cell>
          <cell r="CA46">
            <v>-1.5743909340152018E-2</v>
          </cell>
          <cell r="CB46">
            <v>1.0835889262617693E-2</v>
          </cell>
          <cell r="CC46">
            <v>3.0819646508643883E-2</v>
          </cell>
          <cell r="CD46">
            <v>1.0273972602739656E-2</v>
          </cell>
          <cell r="CE46">
            <v>-2.665375302663453E-2</v>
          </cell>
          <cell r="CF46">
            <v>9.002666719735819E-3</v>
          </cell>
          <cell r="CG46">
            <v>3.9629102761019608E-2</v>
          </cell>
          <cell r="CH46">
            <v>1.7875990371958306E-3</v>
          </cell>
          <cell r="CI46">
            <v>-1.8815781118696751E-2</v>
          </cell>
          <cell r="CJ46">
            <v>3.5393885472154718E-3</v>
          </cell>
          <cell r="CK46">
            <v>1.7004131206782347E-2</v>
          </cell>
          <cell r="CL46">
            <v>-1.0527578598762077E-2</v>
          </cell>
          <cell r="CM46">
            <v>-7.47434367521016E-3</v>
          </cell>
          <cell r="CN46">
            <v>-1.0928034103966366E-3</v>
          </cell>
          <cell r="CO46">
            <v>9.8095292520354871E-3</v>
          </cell>
          <cell r="CP46">
            <v>-1.7549005742450441E-2</v>
          </cell>
          <cell r="CQ46">
            <v>-1.5257525075930589E-2</v>
          </cell>
          <cell r="CR46">
            <v>-8.6663786008993604E-3</v>
          </cell>
          <cell r="CS46">
            <v>3.2327940806697875E-4</v>
          </cell>
          <cell r="CT46">
            <v>-2.4879651608624265E-2</v>
          </cell>
          <cell r="CU46">
            <v>-2.0132023901502594E-2</v>
          </cell>
          <cell r="CV46">
            <v>-9.7850186146684059E-3</v>
          </cell>
          <cell r="CW46">
            <v>-1.4881234601136217E-3</v>
          </cell>
          <cell r="CX46">
            <v>-2.5722847389325065E-2</v>
          </cell>
          <cell r="CY46">
            <v>-1.9814170208390935E-2</v>
          </cell>
          <cell r="CZ46">
            <v>-1.1707854348332547E-2</v>
          </cell>
          <cell r="DA46">
            <v>-8.1802555944565647E-4</v>
          </cell>
          <cell r="DB46">
            <v>-2.7425770270891991E-2</v>
          </cell>
          <cell r="DC46"/>
          <cell r="DD46"/>
          <cell r="DE46"/>
          <cell r="DF46"/>
          <cell r="DG46"/>
          <cell r="DH46"/>
          <cell r="DI46"/>
          <cell r="DJ46"/>
          <cell r="DK46"/>
          <cell r="DL46"/>
          <cell r="DM46"/>
          <cell r="DN46"/>
          <cell r="DO46"/>
        </row>
        <row r="47">
          <cell r="A47"/>
          <cell r="B47"/>
          <cell r="C47"/>
          <cell r="D47"/>
          <cell r="E47"/>
          <cell r="F47"/>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cell r="CO47"/>
          <cell r="CP47"/>
          <cell r="CQ47"/>
          <cell r="CR47"/>
          <cell r="CS47"/>
          <cell r="CT47"/>
          <cell r="CU47"/>
          <cell r="CV47"/>
          <cell r="CW47"/>
          <cell r="CX47"/>
          <cell r="CY47"/>
          <cell r="CZ47"/>
          <cell r="DA47"/>
          <cell r="DB47"/>
          <cell r="DC47"/>
          <cell r="DD47"/>
          <cell r="DE47"/>
          <cell r="DF47"/>
          <cell r="DG47"/>
          <cell r="DH47"/>
          <cell r="DI47"/>
          <cell r="DJ47"/>
          <cell r="DK47"/>
          <cell r="DL47"/>
          <cell r="DM47"/>
          <cell r="DN47"/>
          <cell r="DO47"/>
        </row>
        <row r="48">
          <cell r="A48" t="str">
            <v>Workspace Services</v>
          </cell>
          <cell r="B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-1.8330750000000062E-2</v>
          </cell>
          <cell r="AG48">
            <v>-1.6525278906250005</v>
          </cell>
          <cell r="AH48">
            <v>-3.4717720849609375</v>
          </cell>
          <cell r="AI48">
            <v>-4.4147847046508772</v>
          </cell>
          <cell r="AJ48">
            <v>-5.699208491569518</v>
          </cell>
          <cell r="AK48">
            <v>-5.7424999999999997</v>
          </cell>
          <cell r="AL48">
            <v>-6.2024000000000008</v>
          </cell>
          <cell r="AM48">
            <v>-8.1403000000000354</v>
          </cell>
          <cell r="AN48">
            <v>-8.901608079999999</v>
          </cell>
          <cell r="AO48">
            <v>-10.933999999999997</v>
          </cell>
          <cell r="AP48">
            <v>-10.333015999999979</v>
          </cell>
          <cell r="AQ48">
            <v>-12.07176599999995</v>
          </cell>
          <cell r="AR48">
            <v>-17.282069896449755</v>
          </cell>
          <cell r="AS48">
            <v>-12.438231179042404</v>
          </cell>
          <cell r="AT48">
            <v>-14.079319771249985</v>
          </cell>
          <cell r="AU48">
            <v>-18.692592592592593</v>
          </cell>
          <cell r="AV48">
            <v>-20.292307692307702</v>
          </cell>
          <cell r="AW48">
            <v>-23.049999999999997</v>
          </cell>
          <cell r="AX48">
            <v>-24.366666666666639</v>
          </cell>
          <cell r="AY48">
            <v>-20.797319592592594</v>
          </cell>
          <cell r="AZ48">
            <v>-23.435712582307694</v>
          </cell>
          <cell r="BA48">
            <v>-27.989774999999995</v>
          </cell>
          <cell r="BB48">
            <v>-30.128029666666642</v>
          </cell>
          <cell r="BC48">
            <v>-30.162592592592596</v>
          </cell>
          <cell r="BD48">
            <v>-34.392307692307703</v>
          </cell>
          <cell r="BE48">
            <v>-37.549999999999997</v>
          </cell>
          <cell r="BF48">
            <v>-40.366666666666632</v>
          </cell>
          <cell r="BG48">
            <v>-42.292592592592591</v>
          </cell>
          <cell r="BH48">
            <v>-43.992307692307705</v>
          </cell>
          <cell r="BI48">
            <v>-48.649999999999991</v>
          </cell>
          <cell r="BJ48">
            <v>-56.666666666666643</v>
          </cell>
          <cell r="BK48">
            <v>-61.392592592592592</v>
          </cell>
          <cell r="BL48">
            <v>-59.992307692307719</v>
          </cell>
          <cell r="BM48">
            <v>-58.449999999999989</v>
          </cell>
          <cell r="BN48">
            <v>-62.06666666666662</v>
          </cell>
          <cell r="BO48">
            <v>-61.19259259259259</v>
          </cell>
          <cell r="BP48">
            <v>-60.792307692307716</v>
          </cell>
          <cell r="BQ48">
            <v>-64.149999999999991</v>
          </cell>
          <cell r="BR48">
            <v>-70.666666666666615</v>
          </cell>
          <cell r="BS48">
            <v>295.09577667407405</v>
          </cell>
          <cell r="BT48">
            <v>295.28511096455503</v>
          </cell>
          <cell r="BU48">
            <v>293.4742454761905</v>
          </cell>
          <cell r="BV48">
            <v>301.30933879227064</v>
          </cell>
          <cell r="BW48">
            <v>303.18204698925922</v>
          </cell>
          <cell r="BX48">
            <v>298.06082768872648</v>
          </cell>
          <cell r="BY48">
            <v>306.62198051431648</v>
          </cell>
          <cell r="BZ48">
            <v>306.05648410171472</v>
          </cell>
          <cell r="CA48">
            <v>301.83877728904997</v>
          </cell>
          <cell r="CB48">
            <v>308.13786320905393</v>
          </cell>
          <cell r="CC48">
            <v>314.21509506727585</v>
          </cell>
          <cell r="CD48">
            <v>314.23845153192093</v>
          </cell>
          <cell r="CE48">
            <v>313.58973036030744</v>
          </cell>
          <cell r="CF48">
            <v>318.22098533145379</v>
          </cell>
          <cell r="CG48">
            <v>329.26047635958776</v>
          </cell>
          <cell r="CH48">
            <v>326.18870241228802</v>
          </cell>
          <cell r="CI48">
            <v>326.83608676791641</v>
          </cell>
          <cell r="CJ48">
            <v>325.87139326929451</v>
          </cell>
          <cell r="CK48">
            <v>328.97879629154568</v>
          </cell>
          <cell r="CL48">
            <v>321.52130459702607</v>
          </cell>
          <cell r="CM48">
            <v>325.2545082655173</v>
          </cell>
          <cell r="CN48">
            <v>322.68211117370828</v>
          </cell>
          <cell r="CO48">
            <v>323.37033567803087</v>
          </cell>
          <cell r="CP48">
            <v>313.41918650255485</v>
          </cell>
          <cell r="CQ48">
            <v>312.44375841618836</v>
          </cell>
          <cell r="CR48">
            <v>307.06043349927802</v>
          </cell>
          <cell r="CS48">
            <v>304.27500199881922</v>
          </cell>
          <cell r="CT48">
            <v>292.00185748825788</v>
          </cell>
          <cell r="CU48">
            <v>288.17256178797635</v>
          </cell>
          <cell r="CV48">
            <v>282.74795514834057</v>
          </cell>
          <cell r="CW48">
            <v>279.64781336714668</v>
          </cell>
          <cell r="CX48">
            <v>267.87527408004905</v>
          </cell>
          <cell r="CY48">
            <v>263.61855377421995</v>
          </cell>
          <cell r="CZ48">
            <v>257.87745359187556</v>
          </cell>
          <cell r="DA48">
            <v>255.3653717114673</v>
          </cell>
          <cell r="DB48">
            <v>243.76332108892899</v>
          </cell>
          <cell r="DC48"/>
          <cell r="DD48"/>
          <cell r="DE48">
            <v>0</v>
          </cell>
          <cell r="DF48">
            <v>0</v>
          </cell>
          <cell r="DG48">
            <v>0</v>
          </cell>
          <cell r="DH48">
            <v>0</v>
          </cell>
          <cell r="DI48">
            <v>0</v>
          </cell>
          <cell r="DJ48">
            <v>0</v>
          </cell>
          <cell r="DK48">
            <v>-5.1426307255859385</v>
          </cell>
          <cell r="DL48">
            <v>-22.058893196220396</v>
          </cell>
          <cell r="DM48">
            <v>-38.308924080000011</v>
          </cell>
          <cell r="DN48">
            <v>-55.871386846742098</v>
          </cell>
          <cell r="DO48">
            <v>-86.401566951566934</v>
          </cell>
        </row>
        <row r="49">
          <cell r="A49" t="str">
            <v>% of revenue</v>
          </cell>
          <cell r="B49"/>
          <cell r="C49"/>
          <cell r="D49"/>
          <cell r="E49"/>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cell r="BF49"/>
          <cell r="BG49"/>
          <cell r="BH49"/>
          <cell r="BI49"/>
          <cell r="BJ49"/>
          <cell r="BK49"/>
          <cell r="BL49"/>
          <cell r="BM49"/>
          <cell r="BN49"/>
          <cell r="BO49"/>
          <cell r="BP49"/>
          <cell r="BQ49"/>
          <cell r="BR49"/>
          <cell r="BS49">
            <v>0.38787460689387526</v>
          </cell>
          <cell r="BT49">
            <v>0.37060781361058365</v>
          </cell>
          <cell r="BU49">
            <v>0.36085708986706816</v>
          </cell>
          <cell r="BV49">
            <v>0.33302570816033661</v>
          </cell>
          <cell r="BW49">
            <v>0.46022233301798837</v>
          </cell>
          <cell r="BX49">
            <v>0.4422352770731876</v>
          </cell>
          <cell r="BY49">
            <v>0.45850975648733805</v>
          </cell>
          <cell r="BZ49">
            <v>0.41663919184424747</v>
          </cell>
          <cell r="CA49">
            <v>0.45548400999136834</v>
          </cell>
          <cell r="CB49">
            <v>0.44449778097081316</v>
          </cell>
          <cell r="CC49">
            <v>0.45477453423638725</v>
          </cell>
          <cell r="CD49">
            <v>0.40397971803547555</v>
          </cell>
          <cell r="CE49">
            <v>0.4497896280512505</v>
          </cell>
          <cell r="CF49">
            <v>0.4286583895138561</v>
          </cell>
          <cell r="CG49">
            <v>0.44951708500973103</v>
          </cell>
          <cell r="CH49">
            <v>0.40678501803570155</v>
          </cell>
          <cell r="CI49">
            <v>0.4601879219582663</v>
          </cell>
          <cell r="CJ49">
            <v>0.42212040458812627</v>
          </cell>
          <cell r="CK49">
            <v>0.43126024833185256</v>
          </cell>
          <cell r="CL49">
            <v>0.37564324443516034</v>
          </cell>
          <cell r="CM49">
            <v>0.425223680261196</v>
          </cell>
          <cell r="CN49">
            <v>0.39017812352243531</v>
          </cell>
          <cell r="CO49">
            <v>0.39483962741513812</v>
          </cell>
          <cell r="CP49">
            <v>0.34843173393940269</v>
          </cell>
          <cell r="CQ49">
            <v>0.37935837519993698</v>
          </cell>
          <cell r="CR49">
            <v>0.34723007922589733</v>
          </cell>
          <cell r="CS49">
            <v>0.34705697651827527</v>
          </cell>
          <cell r="CT49">
            <v>0.30953230610334898</v>
          </cell>
          <cell r="CU49">
            <v>0.32242689599940755</v>
          </cell>
          <cell r="CV49">
            <v>0.29594067555366199</v>
          </cell>
          <cell r="CW49">
            <v>0.29515952668907686</v>
          </cell>
          <cell r="CX49">
            <v>0.26484575308752423</v>
          </cell>
          <cell r="CY49">
            <v>0.27144687668112333</v>
          </cell>
          <cell r="CZ49">
            <v>0.24967398604804569</v>
          </cell>
          <cell r="DA49">
            <v>0.24963323712026644</v>
          </cell>
          <cell r="DB49">
            <v>0.22402826313374952</v>
          </cell>
          <cell r="DC49"/>
          <cell r="DD49"/>
          <cell r="DE49">
            <v>0</v>
          </cell>
          <cell r="DF49">
            <v>0</v>
          </cell>
          <cell r="DG49">
            <v>0</v>
          </cell>
          <cell r="DH49">
            <v>0</v>
          </cell>
          <cell r="DI49">
            <v>0</v>
          </cell>
          <cell r="DJ49">
            <v>0</v>
          </cell>
          <cell r="DK49">
            <v>-5.6591902975672856E-3</v>
          </cell>
          <cell r="DL49">
            <v>-1.9446816280270715E-2</v>
          </cell>
          <cell r="DM49">
            <v>-2.7521925540000956E-2</v>
          </cell>
          <cell r="DN49">
            <v>-3.5286731107978447E-2</v>
          </cell>
          <cell r="DO49">
            <v>-5.3529650769702106E-2</v>
          </cell>
        </row>
        <row r="50">
          <cell r="A50" t="str">
            <v>% growth in revenue y-o-y</v>
          </cell>
          <cell r="B50"/>
          <cell r="C50"/>
          <cell r="D50"/>
          <cell r="E50"/>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v>-5.8224101018036558</v>
          </cell>
          <cell r="BT50">
            <v>-5.8572775433875917</v>
          </cell>
          <cell r="BU50">
            <v>-5.5748128679063216</v>
          </cell>
          <cell r="BV50">
            <v>-5.263811398003833</v>
          </cell>
          <cell r="BW50">
            <v>2.7402189236060304E-2</v>
          </cell>
          <cell r="BX50">
            <v>9.4001242226691151E-3</v>
          </cell>
          <cell r="BY50">
            <v>4.4800302720916729E-2</v>
          </cell>
          <cell r="BZ50">
            <v>1.5755055347676628E-2</v>
          </cell>
          <cell r="CA50">
            <v>-4.430571379633319E-3</v>
          </cell>
          <cell r="CB50">
            <v>3.380865442288572E-2</v>
          </cell>
          <cell r="CC50">
            <v>2.4763764620602036E-2</v>
          </cell>
          <cell r="CD50">
            <v>2.6733520951926604E-2</v>
          </cell>
          <cell r="CE50">
            <v>3.8931224068683434E-2</v>
          </cell>
          <cell r="CF50">
            <v>3.2722762523861082E-2</v>
          </cell>
          <cell r="CG50">
            <v>4.7882426810496037E-2</v>
          </cell>
          <cell r="CH50">
            <v>3.8029244422855601E-2</v>
          </cell>
          <cell r="CI50">
            <v>4.2241040203673696E-2</v>
          </cell>
          <cell r="CJ50">
            <v>2.4041179841964855E-2</v>
          </cell>
          <cell r="CK50">
            <v>-8.5549310733079587E-4</v>
          </cell>
          <cell r="CL50">
            <v>-1.4308888630246153E-2</v>
          </cell>
          <cell r="CM50">
            <v>-4.8390571495312562E-3</v>
          </cell>
          <cell r="CN50">
            <v>-9.7869348505551512E-3</v>
          </cell>
          <cell r="CO50">
            <v>-1.7048091478043204E-2</v>
          </cell>
          <cell r="CP50">
            <v>-2.5199319543150911E-2</v>
          </cell>
          <cell r="CQ50">
            <v>-3.9386847910716893E-2</v>
          </cell>
          <cell r="CR50">
            <v>-4.8411973064167446E-2</v>
          </cell>
          <cell r="CS50">
            <v>-5.9050975220634516E-2</v>
          </cell>
          <cell r="CT50">
            <v>-6.8334454100570485E-2</v>
          </cell>
          <cell r="CU50">
            <v>-7.7681809843939131E-2</v>
          </cell>
          <cell r="CV50">
            <v>-7.9178154195482242E-2</v>
          </cell>
          <cell r="CW50">
            <v>-8.0937272105475522E-2</v>
          </cell>
          <cell r="CX50">
            <v>-8.2624760046874135E-2</v>
          </cell>
          <cell r="CY50">
            <v>-8.5205919194423774E-2</v>
          </cell>
          <cell r="CZ50">
            <v>-8.7959969660671655E-2</v>
          </cell>
          <cell r="DA50">
            <v>-8.6832224301354399E-2</v>
          </cell>
          <cell r="DB50">
            <v>-9.0011864939481878E-2</v>
          </cell>
          <cell r="DC50"/>
          <cell r="DD50" t="str">
            <v>NA</v>
          </cell>
          <cell r="DE50" t="str">
            <v>NA</v>
          </cell>
          <cell r="DF50" t="str">
            <v>NA</v>
          </cell>
          <cell r="DG50" t="str">
            <v>NA</v>
          </cell>
          <cell r="DH50" t="str">
            <v>NA</v>
          </cell>
          <cell r="DI50" t="str">
            <v>NA</v>
          </cell>
          <cell r="DJ50" t="str">
            <v>NA</v>
          </cell>
          <cell r="DK50" t="str">
            <v>NA</v>
          </cell>
          <cell r="DL50">
            <v>3.2894180767192962</v>
          </cell>
          <cell r="DM50">
            <v>0.73666574017249054</v>
          </cell>
          <cell r="DN50">
            <v>0.45844312228833761</v>
          </cell>
          <cell r="DO50">
            <v>0.54643676894168736</v>
          </cell>
        </row>
        <row r="51">
          <cell r="A51" t="str">
            <v>% growth in revenue seq</v>
          </cell>
          <cell r="B51"/>
          <cell r="C51"/>
          <cell r="D51"/>
          <cell r="E51"/>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cell r="AP51"/>
          <cell r="AQ51"/>
          <cell r="AR51"/>
          <cell r="AS51"/>
          <cell r="AT51"/>
          <cell r="AU51"/>
          <cell r="AV51"/>
          <cell r="AW51"/>
          <cell r="AX51"/>
          <cell r="AY51"/>
          <cell r="AZ51"/>
          <cell r="BA51"/>
          <cell r="BB51"/>
          <cell r="BC51"/>
          <cell r="BD51"/>
          <cell r="BE51"/>
          <cell r="BF51"/>
          <cell r="BG51"/>
          <cell r="BH51"/>
          <cell r="BI51"/>
          <cell r="BJ51"/>
          <cell r="BK51"/>
          <cell r="BL51"/>
          <cell r="BM51"/>
          <cell r="BN51"/>
          <cell r="BO51"/>
          <cell r="BP51"/>
          <cell r="BQ51"/>
          <cell r="BR51"/>
          <cell r="BS51">
            <v>-5.1758836321802963</v>
          </cell>
          <cell r="BT51">
            <v>6.4160284709902093E-4</v>
          </cell>
          <cell r="BU51">
            <v>-6.1326000571084727E-3</v>
          </cell>
          <cell r="BV51">
            <v>2.6697720283314519E-2</v>
          </cell>
          <cell r="BW51">
            <v>6.215234497858324E-3</v>
          </cell>
          <cell r="BX51">
            <v>-1.6891565154958488E-2</v>
          </cell>
          <cell r="BY51">
            <v>2.8722837858219608E-2</v>
          </cell>
          <cell r="BZ51">
            <v>-1.8442787814925143E-3</v>
          </cell>
          <cell r="CA51">
            <v>-1.3780811816628713E-2</v>
          </cell>
          <cell r="CB51">
            <v>2.086904133583789E-2</v>
          </cell>
          <cell r="CC51">
            <v>1.9722444346603529E-2</v>
          </cell>
          <cell r="CD51">
            <v>7.4332726249348724E-5</v>
          </cell>
          <cell r="CE51">
            <v>-2.0644232698161513E-3</v>
          </cell>
          <cell r="CF51">
            <v>1.4768516066598014E-2</v>
          </cell>
          <cell r="CG51">
            <v>3.4691272848129229E-2</v>
          </cell>
          <cell r="CH51">
            <v>-9.3293127109037588E-3</v>
          </cell>
          <cell r="CI51">
            <v>1.9846927586417706E-3</v>
          </cell>
          <cell r="CJ51">
            <v>-2.95161255956089E-3</v>
          </cell>
          <cell r="CK51">
            <v>9.5356729262923157E-3</v>
          </cell>
          <cell r="CL51">
            <v>-2.2668608975973892E-2</v>
          </cell>
          <cell r="CM51">
            <v>1.1611061584768656E-2</v>
          </cell>
          <cell r="CN51">
            <v>-7.9088745165342145E-3</v>
          </cell>
          <cell r="CO51">
            <v>2.1328250947016958E-3</v>
          </cell>
          <cell r="CP51">
            <v>-3.0773228331568592E-2</v>
          </cell>
          <cell r="CQ51">
            <v>-3.1122156152956215E-3</v>
          </cell>
          <cell r="CR51">
            <v>-1.7229740623397327E-2</v>
          </cell>
          <cell r="CS51">
            <v>-9.0712810788282638E-3</v>
          </cell>
          <cell r="CT51">
            <v>-4.0335697740325638E-2</v>
          </cell>
          <cell r="CU51">
            <v>-1.3113942949611324E-2</v>
          </cell>
          <cell r="CV51">
            <v>-1.8824160794416511E-2</v>
          </cell>
          <cell r="CW51">
            <v>-1.0964329625540281E-2</v>
          </cell>
          <cell r="CX51">
            <v>-4.2097734093996197E-2</v>
          </cell>
          <cell r="CY51">
            <v>-1.5890680169895255E-2</v>
          </cell>
          <cell r="CZ51">
            <v>-2.1778058107630116E-2</v>
          </cell>
          <cell r="DA51">
            <v>-9.7413784936156711E-3</v>
          </cell>
          <cell r="DB51">
            <v>-4.5433139758852104E-2</v>
          </cell>
          <cell r="DC51"/>
          <cell r="DD51"/>
          <cell r="DE51"/>
          <cell r="DF51"/>
          <cell r="DG51"/>
          <cell r="DH51"/>
          <cell r="DI51"/>
          <cell r="DJ51"/>
          <cell r="DK51"/>
          <cell r="DL51"/>
          <cell r="DM51"/>
          <cell r="DN51"/>
          <cell r="DO51"/>
        </row>
        <row r="52">
          <cell r="A52"/>
          <cell r="B52"/>
          <cell r="C52"/>
          <cell r="D52"/>
          <cell r="E52"/>
          <cell r="F52"/>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cell r="AT52"/>
          <cell r="AU52"/>
          <cell r="AV52"/>
          <cell r="AW52"/>
          <cell r="AX52"/>
          <cell r="AY52"/>
          <cell r="AZ52"/>
          <cell r="BA52"/>
          <cell r="BB52"/>
          <cell r="BC52"/>
          <cell r="BD52"/>
          <cell r="BE52"/>
          <cell r="BF52"/>
          <cell r="BG52"/>
          <cell r="BH52"/>
          <cell r="BI52"/>
          <cell r="BJ52"/>
          <cell r="BK52"/>
          <cell r="BL52"/>
          <cell r="BM52"/>
          <cell r="BN52"/>
          <cell r="BO52"/>
          <cell r="BP52"/>
          <cell r="BQ52"/>
          <cell r="BR52"/>
          <cell r="BS52"/>
          <cell r="BT52"/>
          <cell r="BU52"/>
          <cell r="BV52"/>
          <cell r="BW52"/>
          <cell r="BX52"/>
          <cell r="BY52"/>
          <cell r="BZ52"/>
          <cell r="CA52"/>
          <cell r="CB52"/>
          <cell r="CC52"/>
          <cell r="CD52"/>
          <cell r="CE52"/>
          <cell r="CF52"/>
          <cell r="CG52"/>
          <cell r="CH52"/>
          <cell r="CI52"/>
          <cell r="CJ52"/>
          <cell r="CK52"/>
          <cell r="CL52"/>
          <cell r="CM52"/>
          <cell r="CN52"/>
          <cell r="CO52"/>
          <cell r="CP52"/>
          <cell r="CQ52"/>
          <cell r="CR52"/>
          <cell r="CS52"/>
          <cell r="CT52"/>
          <cell r="CU52"/>
          <cell r="CV52"/>
          <cell r="CW52"/>
          <cell r="CX52"/>
          <cell r="CY52"/>
          <cell r="CZ52"/>
          <cell r="DA52"/>
          <cell r="DB52"/>
          <cell r="DC52"/>
          <cell r="DD52"/>
          <cell r="DE52"/>
          <cell r="DF52"/>
          <cell r="DG52"/>
          <cell r="DH52"/>
          <cell r="DI52"/>
          <cell r="DJ52"/>
          <cell r="DK52"/>
          <cell r="DL52"/>
          <cell r="DM52"/>
          <cell r="DN52"/>
          <cell r="DO52"/>
        </row>
        <row r="53">
          <cell r="A53" t="str">
            <v>Delivery Networking</v>
          </cell>
          <cell r="B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1.8330750000000062E-2</v>
          </cell>
          <cell r="AG53">
            <v>1.6525278906250005</v>
          </cell>
          <cell r="AH53">
            <v>3.4717720849609375</v>
          </cell>
          <cell r="AI53">
            <v>4.4147847046508772</v>
          </cell>
          <cell r="AJ53">
            <v>5.699208491569518</v>
          </cell>
          <cell r="AK53">
            <v>5.7424999999999997</v>
          </cell>
          <cell r="AL53">
            <v>6.2024000000000008</v>
          </cell>
          <cell r="AM53">
            <v>8.1403000000000354</v>
          </cell>
          <cell r="AN53">
            <v>8.901608079999999</v>
          </cell>
          <cell r="AO53">
            <v>10.933999999999997</v>
          </cell>
          <cell r="AP53">
            <v>10.333015999999979</v>
          </cell>
          <cell r="AQ53">
            <v>12.07176599999995</v>
          </cell>
          <cell r="AR53">
            <v>17.282069896449755</v>
          </cell>
          <cell r="AS53">
            <v>12.438231179042404</v>
          </cell>
          <cell r="AT53">
            <v>14.079319771249985</v>
          </cell>
          <cell r="AU53">
            <v>18.692592592592593</v>
          </cell>
          <cell r="AV53">
            <v>20.292307692307702</v>
          </cell>
          <cell r="AW53">
            <v>23.049999999999997</v>
          </cell>
          <cell r="AX53">
            <v>24.366666666666639</v>
          </cell>
          <cell r="AY53">
            <v>20.797319592592594</v>
          </cell>
          <cell r="AZ53">
            <v>23.435712582307694</v>
          </cell>
          <cell r="BA53">
            <v>27.989774999999995</v>
          </cell>
          <cell r="BB53">
            <v>30.128029666666642</v>
          </cell>
          <cell r="BC53">
            <v>30.162592592592596</v>
          </cell>
          <cell r="BD53">
            <v>34.392307692307703</v>
          </cell>
          <cell r="BE53">
            <v>37.549999999999997</v>
          </cell>
          <cell r="BF53">
            <v>40.366666666666632</v>
          </cell>
          <cell r="BG53">
            <v>42.292592592592591</v>
          </cell>
          <cell r="BH53">
            <v>43.992307692307705</v>
          </cell>
          <cell r="BI53">
            <v>48.649999999999991</v>
          </cell>
          <cell r="BJ53">
            <v>56.666666666666643</v>
          </cell>
          <cell r="BK53">
            <v>61.392592592592592</v>
          </cell>
          <cell r="BL53">
            <v>59.992307692307719</v>
          </cell>
          <cell r="BM53">
            <v>58.449999999999989</v>
          </cell>
          <cell r="BN53">
            <v>62.06666666666662</v>
          </cell>
          <cell r="BO53">
            <v>61.19259259259259</v>
          </cell>
          <cell r="BP53">
            <v>60.792307692307716</v>
          </cell>
          <cell r="BQ53">
            <v>64.149999999999991</v>
          </cell>
          <cell r="BR53">
            <v>70.666666666666615</v>
          </cell>
          <cell r="BS53">
            <v>70.592592592592595</v>
          </cell>
          <cell r="BT53">
            <v>74.592307692307713</v>
          </cell>
          <cell r="BU53">
            <v>76.449999999999989</v>
          </cell>
          <cell r="BV53">
            <v>83.813333333333276</v>
          </cell>
          <cell r="BW53">
            <v>79.990740740740748</v>
          </cell>
          <cell r="BX53">
            <v>78.079076923076954</v>
          </cell>
          <cell r="BY53">
            <v>80.214999999999989</v>
          </cell>
          <cell r="BZ53">
            <v>90.730666666666593</v>
          </cell>
          <cell r="CA53">
            <v>88.306574074074064</v>
          </cell>
          <cell r="CB53">
            <v>85.888123076923108</v>
          </cell>
          <cell r="CC53">
            <v>91.756674999999987</v>
          </cell>
          <cell r="CD53">
            <v>96.397813333333261</v>
          </cell>
          <cell r="CE53">
            <v>85.785499932103193</v>
          </cell>
          <cell r="CF53">
            <v>84.670019014319109</v>
          </cell>
          <cell r="CG53">
            <v>89.604527850379725</v>
          </cell>
          <cell r="CH53">
            <v>93.333230366117903</v>
          </cell>
          <cell r="CI53">
            <v>84.643482160326002</v>
          </cell>
          <cell r="CJ53">
            <v>87.060592345428489</v>
          </cell>
          <cell r="CK53">
            <v>91.008199414276959</v>
          </cell>
          <cell r="CL53">
            <v>93.991161426867507</v>
          </cell>
          <cell r="CM53">
            <v>87.105540990260494</v>
          </cell>
          <cell r="CN53">
            <v>89.248244630964905</v>
          </cell>
          <cell r="CO53">
            <v>92.65004544931918</v>
          </cell>
          <cell r="CP53">
            <v>95.261226826667937</v>
          </cell>
          <cell r="CQ53">
            <v>89.964517685899182</v>
          </cell>
          <cell r="CR53">
            <v>91.876200238990918</v>
          </cell>
          <cell r="CS53">
            <v>94.827951722969672</v>
          </cell>
          <cell r="CT53">
            <v>97.129343944924784</v>
          </cell>
          <cell r="CU53">
            <v>93.0918341218688</v>
          </cell>
          <cell r="CV53">
            <v>94.806947386258955</v>
          </cell>
          <cell r="CW53">
            <v>97.384955908394218</v>
          </cell>
          <cell r="CX53">
            <v>99.425876202389901</v>
          </cell>
          <cell r="CY53">
            <v>96.383596102809179</v>
          </cell>
          <cell r="CZ53">
            <v>97.929648429285265</v>
          </cell>
          <cell r="DA53">
            <v>100.19489718580952</v>
          </cell>
          <cell r="DB53">
            <v>102.01474223331843</v>
          </cell>
          <cell r="DC53"/>
          <cell r="DD53"/>
          <cell r="DE53">
            <v>0</v>
          </cell>
          <cell r="DF53">
            <v>0</v>
          </cell>
          <cell r="DG53">
            <v>0</v>
          </cell>
          <cell r="DH53">
            <v>0</v>
          </cell>
          <cell r="DI53">
            <v>0</v>
          </cell>
          <cell r="DJ53">
            <v>0</v>
          </cell>
          <cell r="DK53">
            <v>5.1426307255859385</v>
          </cell>
          <cell r="DL53">
            <v>22.058893196220396</v>
          </cell>
          <cell r="DM53">
            <v>38.308924080000011</v>
          </cell>
          <cell r="DN53">
            <v>55.871386846742098</v>
          </cell>
          <cell r="DO53">
            <v>86.401566951566934</v>
          </cell>
        </row>
        <row r="54">
          <cell r="A54" t="str">
            <v>% of revenue</v>
          </cell>
          <cell r="B54"/>
          <cell r="C54"/>
          <cell r="D54"/>
          <cell r="E54"/>
          <cell r="F54"/>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cell r="BA54"/>
          <cell r="BB54"/>
          <cell r="BC54"/>
          <cell r="BD54"/>
          <cell r="BE54"/>
          <cell r="BF54"/>
          <cell r="BG54"/>
          <cell r="BH54"/>
          <cell r="BI54"/>
          <cell r="BJ54"/>
          <cell r="BK54"/>
          <cell r="BL54"/>
          <cell r="BM54"/>
          <cell r="BN54"/>
          <cell r="BO54"/>
          <cell r="BP54"/>
          <cell r="BQ54"/>
          <cell r="BR54"/>
          <cell r="BS54">
            <v>9.2787075471137834E-2</v>
          </cell>
          <cell r="BT54">
            <v>9.3619661268097024E-2</v>
          </cell>
          <cell r="BU54">
            <v>9.400322156233476E-2</v>
          </cell>
          <cell r="BV54">
            <v>9.2635677335758948E-2</v>
          </cell>
          <cell r="BW54">
            <v>0.12142382996986938</v>
          </cell>
          <cell r="BX54">
            <v>0.11584656220828733</v>
          </cell>
          <cell r="BY54">
            <v>0.11995017465786198</v>
          </cell>
          <cell r="BZ54">
            <v>0.12351299057244179</v>
          </cell>
          <cell r="CA54">
            <v>0.13325733966030823</v>
          </cell>
          <cell r="CB54">
            <v>0.12389610196504622</v>
          </cell>
          <cell r="CC54">
            <v>0.13280265585989795</v>
          </cell>
          <cell r="CD54">
            <v>0.1239274228210754</v>
          </cell>
          <cell r="CE54">
            <v>0.12304429759966148</v>
          </cell>
          <cell r="CF54">
            <v>0.11405443281178276</v>
          </cell>
          <cell r="CG54">
            <v>0.12233100859329142</v>
          </cell>
          <cell r="CH54">
            <v>0.11639446589362104</v>
          </cell>
          <cell r="CI54">
            <v>0.11917872517648713</v>
          </cell>
          <cell r="CJ54">
            <v>0.11277471181449975</v>
          </cell>
          <cell r="CK54">
            <v>0.11930318647300756</v>
          </cell>
          <cell r="CL54">
            <v>0.10981276923738877</v>
          </cell>
          <cell r="CM54">
            <v>0.1138780178898687</v>
          </cell>
          <cell r="CN54">
            <v>0.10791646456978574</v>
          </cell>
          <cell r="CO54">
            <v>0.11312697977846736</v>
          </cell>
          <cell r="CP54">
            <v>0.10590300744125021</v>
          </cell>
          <cell r="CQ54">
            <v>0.10923179719758622</v>
          </cell>
          <cell r="CR54">
            <v>0.10389544469927361</v>
          </cell>
          <cell r="CS54">
            <v>0.10816104510130786</v>
          </cell>
          <cell r="CT54">
            <v>0.10296054306019919</v>
          </cell>
          <cell r="CU54">
            <v>0.10415742197166476</v>
          </cell>
          <cell r="CV54">
            <v>9.9230539233962092E-2</v>
          </cell>
          <cell r="CW54">
            <v>0.10278677721974687</v>
          </cell>
          <cell r="CX54">
            <v>9.8301424607558099E-2</v>
          </cell>
          <cell r="CY54">
            <v>9.9245769126744238E-2</v>
          </cell>
          <cell r="CZ54">
            <v>9.4814359825033195E-2</v>
          </cell>
          <cell r="DA54">
            <v>9.7945842695095264E-2</v>
          </cell>
          <cell r="DB54">
            <v>9.3755637289786919E-2</v>
          </cell>
          <cell r="DC54"/>
          <cell r="DD54"/>
          <cell r="DE54">
            <v>0</v>
          </cell>
          <cell r="DF54">
            <v>0</v>
          </cell>
          <cell r="DG54">
            <v>0</v>
          </cell>
          <cell r="DH54">
            <v>0</v>
          </cell>
          <cell r="DI54">
            <v>0</v>
          </cell>
          <cell r="DJ54">
            <v>0</v>
          </cell>
          <cell r="DK54">
            <v>5.6591902975672856E-3</v>
          </cell>
          <cell r="DL54">
            <v>1.9446816280270715E-2</v>
          </cell>
          <cell r="DM54">
            <v>2.7521925540000956E-2</v>
          </cell>
          <cell r="DN54">
            <v>3.5286731107978447E-2</v>
          </cell>
          <cell r="DO54">
            <v>5.3529650769702106E-2</v>
          </cell>
        </row>
        <row r="55">
          <cell r="A55" t="str">
            <v>% growth in revenue y-o-y</v>
          </cell>
          <cell r="B55"/>
          <cell r="C55"/>
          <cell r="D55"/>
          <cell r="E55"/>
          <cell r="F55"/>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cell r="BI55"/>
          <cell r="BJ55"/>
          <cell r="BK55"/>
          <cell r="BL55"/>
          <cell r="BM55"/>
          <cell r="BN55"/>
          <cell r="BO55"/>
          <cell r="BP55"/>
          <cell r="BQ55"/>
          <cell r="BR55"/>
          <cell r="BS55">
            <v>0.15361336399951586</v>
          </cell>
          <cell r="BT55">
            <v>0.22700240415032247</v>
          </cell>
          <cell r="BU55">
            <v>0.1917381137957912</v>
          </cell>
          <cell r="BV55">
            <v>0.18603773584905658</v>
          </cell>
          <cell r="BW55">
            <v>0.1331322140608604</v>
          </cell>
          <cell r="BX55">
            <v>4.6744353923894089E-2</v>
          </cell>
          <cell r="BY55">
            <v>4.9247874427730487E-2</v>
          </cell>
          <cell r="BZ55">
            <v>8.2532612153992879E-2</v>
          </cell>
          <cell r="CA55">
            <v>0.10395994906817907</v>
          </cell>
          <cell r="CB55">
            <v>0.10001458087855708</v>
          </cell>
          <cell r="CC55">
            <v>0.14388424858193605</v>
          </cell>
          <cell r="CD55">
            <v>6.2461203856101655E-2</v>
          </cell>
          <cell r="CE55">
            <v>-2.8549110509667353E-2</v>
          </cell>
          <cell r="CF55">
            <v>-1.4182450599287688E-2</v>
          </cell>
          <cell r="CG55">
            <v>-2.3454938287816751E-2</v>
          </cell>
          <cell r="CH55">
            <v>-3.1791000866569052E-2</v>
          </cell>
          <cell r="CI55">
            <v>-1.3312480228955592E-2</v>
          </cell>
          <cell r="CJ55">
            <v>2.8234000168407825E-2</v>
          </cell>
          <cell r="CK55">
            <v>1.5665185650451274E-2</v>
          </cell>
          <cell r="CL55">
            <v>7.0492691420702691E-3</v>
          </cell>
          <cell r="CM55">
            <v>2.9087400082040915E-2</v>
          </cell>
          <cell r="CN55">
            <v>2.5127927878741296E-2</v>
          </cell>
          <cell r="CO55">
            <v>1.8040638597500491E-2</v>
          </cell>
          <cell r="CP55">
            <v>1.35126045951528E-2</v>
          </cell>
          <cell r="CQ55">
            <v>3.2821984263416315E-2</v>
          </cell>
          <cell r="CR55">
            <v>2.9445459895512949E-2</v>
          </cell>
          <cell r="CS55">
            <v>2.3506801999809479E-2</v>
          </cell>
          <cell r="CT55">
            <v>1.9610466718594344E-2</v>
          </cell>
          <cell r="CU55">
            <v>3.4761665114331874E-2</v>
          </cell>
          <cell r="CV55">
            <v>3.1898871956442365E-2</v>
          </cell>
          <cell r="CW55">
            <v>2.6964667473727388E-2</v>
          </cell>
          <cell r="CX55">
            <v>2.3644062280162359E-2</v>
          </cell>
          <cell r="CY55">
            <v>3.5360373033697545E-2</v>
          </cell>
          <cell r="CZ55">
            <v>3.2937470608603414E-2</v>
          </cell>
          <cell r="DA55">
            <v>2.8853956457694396E-2</v>
          </cell>
          <cell r="DB55">
            <v>2.603815153369804E-2</v>
          </cell>
          <cell r="DC55"/>
          <cell r="DD55" t="str">
            <v>NA</v>
          </cell>
          <cell r="DE55" t="str">
            <v>NA</v>
          </cell>
          <cell r="DF55" t="str">
            <v>NA</v>
          </cell>
          <cell r="DG55" t="str">
            <v>NA</v>
          </cell>
          <cell r="DH55" t="str">
            <v>NA</v>
          </cell>
          <cell r="DI55" t="str">
            <v>NA</v>
          </cell>
          <cell r="DJ55" t="str">
            <v>NA</v>
          </cell>
          <cell r="DK55" t="str">
            <v>NA</v>
          </cell>
          <cell r="DL55">
            <v>3.2894180767192962</v>
          </cell>
          <cell r="DM55">
            <v>0.73666574017249054</v>
          </cell>
          <cell r="DN55">
            <v>0.45844312228833761</v>
          </cell>
          <cell r="DO55">
            <v>0.54643676894168736</v>
          </cell>
        </row>
        <row r="56">
          <cell r="A56" t="str">
            <v>% growth in revenue seq</v>
          </cell>
          <cell r="B56"/>
          <cell r="C56"/>
          <cell r="D56"/>
          <cell r="E56"/>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v>-1.0482180293492904E-3</v>
          </cell>
          <cell r="BT56">
            <v>5.665913310194548E-2</v>
          </cell>
          <cell r="BU56">
            <v>2.4904609673094269E-2</v>
          </cell>
          <cell r="BV56">
            <v>9.6315674732940337E-2</v>
          </cell>
          <cell r="BW56">
            <v>-4.5608406688584124E-2</v>
          </cell>
          <cell r="BX56">
            <v>-2.3898563758269487E-2</v>
          </cell>
          <cell r="BY56">
            <v>2.7355895600909008E-2</v>
          </cell>
          <cell r="BZ56">
            <v>0.13109351949967718</v>
          </cell>
          <cell r="CA56">
            <v>-2.6717455978785498E-2</v>
          </cell>
          <cell r="CB56">
            <v>-2.7386987010981634E-2</v>
          </cell>
          <cell r="CC56">
            <v>6.832786318803219E-2</v>
          </cell>
          <cell r="CD56">
            <v>5.058093412095932E-2</v>
          </cell>
          <cell r="CE56">
            <v>-0.11008873577384826</v>
          </cell>
          <cell r="CF56">
            <v>-1.3003140608458974E-2</v>
          </cell>
          <cell r="CG56">
            <v>5.827929287728284E-2</v>
          </cell>
          <cell r="CH56">
            <v>4.1612880567422961E-2</v>
          </cell>
          <cell r="CI56">
            <v>-9.3104547776870716E-2</v>
          </cell>
          <cell r="CJ56">
            <v>2.8556365161397368E-2</v>
          </cell>
          <cell r="CK56">
            <v>4.5343213990385323E-2</v>
          </cell>
          <cell r="CL56">
            <v>3.2776849028864463E-2</v>
          </cell>
          <cell r="CM56">
            <v>-7.3258169513785276E-2</v>
          </cell>
          <cell r="CN56">
            <v>2.4598936145106887E-2</v>
          </cell>
          <cell r="CO56">
            <v>3.8116165000448676E-2</v>
          </cell>
          <cell r="CP56">
            <v>2.8183271413257049E-2</v>
          </cell>
          <cell r="CQ56">
            <v>-5.5601941285160605E-2</v>
          </cell>
          <cell r="CR56">
            <v>2.1249294747137437E-2</v>
          </cell>
          <cell r="CS56">
            <v>3.212748760071249E-2</v>
          </cell>
          <cell r="CT56">
            <v>2.4269133521710895E-2</v>
          </cell>
          <cell r="CU56">
            <v>-4.1568383549932864E-2</v>
          </cell>
          <cell r="CV56">
            <v>1.8423885194321699E-2</v>
          </cell>
          <cell r="CW56">
            <v>2.7192189952409684E-2</v>
          </cell>
          <cell r="CX56">
            <v>2.0957244113921414E-2</v>
          </cell>
          <cell r="CY56">
            <v>-3.0598474117420893E-2</v>
          </cell>
          <cell r="CZ56">
            <v>1.6040616754192882E-2</v>
          </cell>
          <cell r="DA56">
            <v>2.3131388633136796E-2</v>
          </cell>
          <cell r="DB56">
            <v>1.8163051199444169E-2</v>
          </cell>
          <cell r="DC56"/>
          <cell r="DD56"/>
          <cell r="DE56"/>
          <cell r="DF56"/>
          <cell r="DG56"/>
          <cell r="DH56"/>
          <cell r="DI56"/>
          <cell r="DJ56"/>
          <cell r="DK56"/>
          <cell r="DL56"/>
          <cell r="DM56"/>
          <cell r="DN56"/>
          <cell r="DO56"/>
        </row>
        <row r="57">
          <cell r="A57"/>
          <cell r="B57"/>
          <cell r="C57"/>
          <cell r="D57"/>
          <cell r="E57"/>
          <cell r="F57"/>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cell r="BI57"/>
          <cell r="BJ57"/>
          <cell r="BK57"/>
          <cell r="BL57"/>
          <cell r="BM57"/>
          <cell r="BN57"/>
          <cell r="BO57"/>
          <cell r="BP57"/>
          <cell r="BQ57"/>
          <cell r="BR57"/>
          <cell r="BS57"/>
          <cell r="BT57"/>
          <cell r="BU57"/>
          <cell r="BV57"/>
          <cell r="BW57"/>
          <cell r="BX57"/>
          <cell r="BY57"/>
          <cell r="BZ57"/>
          <cell r="CA57"/>
          <cell r="CB57"/>
          <cell r="CC57"/>
          <cell r="CD57"/>
          <cell r="CE57"/>
          <cell r="CF57"/>
          <cell r="CG57"/>
          <cell r="CH57"/>
          <cell r="CI57"/>
          <cell r="CJ57"/>
          <cell r="CK57"/>
          <cell r="CL57"/>
          <cell r="CM57"/>
          <cell r="CN57"/>
          <cell r="CO57"/>
          <cell r="CP57"/>
          <cell r="CQ57"/>
          <cell r="CR57"/>
          <cell r="CS57"/>
          <cell r="CT57"/>
          <cell r="CU57"/>
          <cell r="CV57"/>
          <cell r="CW57"/>
          <cell r="CX57"/>
          <cell r="CY57"/>
          <cell r="CZ57"/>
          <cell r="DA57"/>
          <cell r="DB57"/>
          <cell r="DC57"/>
          <cell r="DD57"/>
          <cell r="DE57"/>
          <cell r="DF57"/>
          <cell r="DG57"/>
          <cell r="DH57"/>
          <cell r="DI57"/>
          <cell r="DJ57"/>
          <cell r="DK57"/>
          <cell r="DL57"/>
          <cell r="DM57"/>
          <cell r="DN57"/>
          <cell r="DO57"/>
        </row>
        <row r="58">
          <cell r="A58" t="str">
            <v>Data</v>
          </cell>
          <cell r="B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0.8</v>
          </cell>
          <cell r="BX58">
            <v>1.1350624181966091</v>
          </cell>
          <cell r="BY58">
            <v>1.5834772356835463</v>
          </cell>
          <cell r="BZ58">
            <v>1.8148148816186764</v>
          </cell>
          <cell r="CA58">
            <v>2.1810610768759617</v>
          </cell>
          <cell r="CB58">
            <v>2.5516317140229088</v>
          </cell>
          <cell r="CC58">
            <v>2.8282299327241858</v>
          </cell>
          <cell r="CD58">
            <v>2.3637351347458369</v>
          </cell>
          <cell r="CE58">
            <v>2.6167697075892917</v>
          </cell>
          <cell r="CF58">
            <v>2.7199956542271266</v>
          </cell>
          <cell r="CG58">
            <v>2.8199957900325288</v>
          </cell>
          <cell r="CH58">
            <v>2.9168709215940121</v>
          </cell>
          <cell r="CI58">
            <v>3.0107187052941993</v>
          </cell>
          <cell r="CJ58">
            <v>3.0253441957957405</v>
          </cell>
          <cell r="CK58">
            <v>3.0433271172170095</v>
          </cell>
          <cell r="CL58">
            <v>3.0643718259668695</v>
          </cell>
          <cell r="CM58">
            <v>3.0882014535101519</v>
          </cell>
          <cell r="CN58">
            <v>3.0638916393962607</v>
          </cell>
          <cell r="CO58">
            <v>3.0447645264484651</v>
          </cell>
          <cell r="CP58">
            <v>3.0305556770363791</v>
          </cell>
          <cell r="CQ58">
            <v>3.0210024705229195</v>
          </cell>
          <cell r="CR58">
            <v>2.9790412103418</v>
          </cell>
          <cell r="CS58">
            <v>2.9426522883120372</v>
          </cell>
          <cell r="CT58">
            <v>2.9116499686086934</v>
          </cell>
          <cell r="CU58">
            <v>2.8858394371120988</v>
          </cell>
          <cell r="CV58">
            <v>2.8364156086585326</v>
          </cell>
          <cell r="CW58">
            <v>2.7924796231646547</v>
          </cell>
          <cell r="CX58">
            <v>2.7539117042327739</v>
          </cell>
          <cell r="CY58">
            <v>2.7205781249619947</v>
          </cell>
          <cell r="CZ58">
            <v>2.6689211125531247</v>
          </cell>
          <cell r="DA58">
            <v>2.6225116870653307</v>
          </cell>
          <cell r="DB58">
            <v>2.5812786067992284</v>
          </cell>
          <cell r="DC58"/>
          <cell r="DD58"/>
          <cell r="DE58">
            <v>0</v>
          </cell>
          <cell r="DF58">
            <v>0</v>
          </cell>
          <cell r="DG58">
            <v>0</v>
          </cell>
          <cell r="DH58">
            <v>0</v>
          </cell>
          <cell r="DI58">
            <v>0</v>
          </cell>
          <cell r="DJ58">
            <v>0</v>
          </cell>
          <cell r="DK58">
            <v>0</v>
          </cell>
          <cell r="DL58">
            <v>0</v>
          </cell>
          <cell r="DM58">
            <v>0</v>
          </cell>
          <cell r="DN58">
            <v>0</v>
          </cell>
          <cell r="DO58">
            <v>0</v>
          </cell>
        </row>
        <row r="59">
          <cell r="A59" t="str">
            <v>% of revenue</v>
          </cell>
          <cell r="B59"/>
          <cell r="C59"/>
          <cell r="D59"/>
          <cell r="E59"/>
          <cell r="F59"/>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v>0</v>
          </cell>
          <cell r="BT59">
            <v>0</v>
          </cell>
          <cell r="BU59">
            <v>0</v>
          </cell>
          <cell r="BV59">
            <v>0</v>
          </cell>
          <cell r="BW59">
            <v>1.2143788528066574E-3</v>
          </cell>
          <cell r="BX59">
            <v>1.684101352394941E-3</v>
          </cell>
          <cell r="BY59">
            <v>2.3678659974691752E-3</v>
          </cell>
          <cell r="BZ59">
            <v>2.4705341820930979E-3</v>
          </cell>
          <cell r="CA59">
            <v>3.2912883303267836E-3</v>
          </cell>
          <cell r="CB59">
            <v>3.6808025567713152E-3</v>
          </cell>
          <cell r="CC59">
            <v>4.0933964362618027E-3</v>
          </cell>
          <cell r="CD59">
            <v>3.0387785090907923E-3</v>
          </cell>
          <cell r="CE59">
            <v>3.7532985283670662E-3</v>
          </cell>
          <cell r="CF59">
            <v>3.6639599849496228E-3</v>
          </cell>
          <cell r="CG59">
            <v>3.8499497458381283E-3</v>
          </cell>
          <cell r="CH59">
            <v>3.637585795196244E-3</v>
          </cell>
          <cell r="CI59">
            <v>4.2391169172639404E-3</v>
          </cell>
          <cell r="CJ59">
            <v>3.918906483737581E-3</v>
          </cell>
          <cell r="CK59">
            <v>3.9895155041024056E-3</v>
          </cell>
          <cell r="CL59">
            <v>3.5802000004466848E-3</v>
          </cell>
          <cell r="CM59">
            <v>4.0373810480055419E-3</v>
          </cell>
          <cell r="CN59">
            <v>3.7047715046470663E-3</v>
          </cell>
          <cell r="CO59">
            <v>3.7176993637002185E-3</v>
          </cell>
          <cell r="CP59">
            <v>3.3691037907823762E-3</v>
          </cell>
          <cell r="CQ59">
            <v>3.6679964243868583E-3</v>
          </cell>
          <cell r="CR59">
            <v>3.3687593796959464E-3</v>
          </cell>
          <cell r="CS59">
            <v>3.3563979933196181E-3</v>
          </cell>
          <cell r="CT59">
            <v>3.0864520421259099E-3</v>
          </cell>
          <cell r="CU59">
            <v>3.2288717783802352E-3</v>
          </cell>
          <cell r="CV59">
            <v>2.9687597596840974E-3</v>
          </cell>
          <cell r="CW59">
            <v>2.9473749640232384E-3</v>
          </cell>
          <cell r="CX59">
            <v>2.7227664880563832E-3</v>
          </cell>
          <cell r="CY59">
            <v>2.801367446315684E-3</v>
          </cell>
          <cell r="CZ59">
            <v>2.5840187396666504E-3</v>
          </cell>
          <cell r="DA59">
            <v>2.5636447002984611E-3</v>
          </cell>
          <cell r="DB59">
            <v>2.3722985080867429E-3</v>
          </cell>
          <cell r="DC59"/>
          <cell r="DD59"/>
          <cell r="DE59">
            <v>0</v>
          </cell>
          <cell r="DF59">
            <v>0</v>
          </cell>
          <cell r="DG59">
            <v>0</v>
          </cell>
          <cell r="DH59">
            <v>0</v>
          </cell>
          <cell r="DI59">
            <v>0</v>
          </cell>
          <cell r="DJ59">
            <v>0</v>
          </cell>
          <cell r="DK59">
            <v>0</v>
          </cell>
          <cell r="DL59">
            <v>0</v>
          </cell>
          <cell r="DM59">
            <v>0</v>
          </cell>
          <cell r="DN59">
            <v>0</v>
          </cell>
          <cell r="DO59">
            <v>0</v>
          </cell>
        </row>
        <row r="60">
          <cell r="A60" t="str">
            <v>% growth in revenue y-o-y</v>
          </cell>
          <cell r="B60"/>
          <cell r="C60"/>
          <cell r="D60"/>
          <cell r="E60"/>
          <cell r="F60"/>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t="str">
            <v>NA</v>
          </cell>
          <cell r="BT60" t="str">
            <v>NA</v>
          </cell>
          <cell r="BU60" t="str">
            <v>NA</v>
          </cell>
          <cell r="BV60" t="str">
            <v>NA</v>
          </cell>
          <cell r="BW60" t="str">
            <v>NA</v>
          </cell>
          <cell r="BX60" t="str">
            <v>NA</v>
          </cell>
          <cell r="BY60" t="str">
            <v>NA</v>
          </cell>
          <cell r="BZ60" t="str">
            <v>NA</v>
          </cell>
          <cell r="CA60">
            <v>1.7263263460949521</v>
          </cell>
          <cell r="CB60">
            <v>1.2480100416653293</v>
          </cell>
          <cell r="CC60">
            <v>0.78608815396282727</v>
          </cell>
          <cell r="CD60">
            <v>0.30246625079334</v>
          </cell>
          <cell r="CE60">
            <v>0.1997691102430823</v>
          </cell>
          <cell r="CF60">
            <v>6.5982852963829552E-2</v>
          </cell>
          <cell r="CG60">
            <v>-2.9114120448211489E-3</v>
          </cell>
          <cell r="CH60">
            <v>0.23400920801883829</v>
          </cell>
          <cell r="CI60">
            <v>0.15054782870741601</v>
          </cell>
          <cell r="CJ60">
            <v>0.11226067258382333</v>
          </cell>
          <cell r="CK60">
            <v>7.9195624324639446E-2</v>
          </cell>
          <cell r="CL60">
            <v>5.0568197338074494E-2</v>
          </cell>
          <cell r="CM60">
            <v>2.5735631854182595E-2</v>
          </cell>
          <cell r="CN60">
            <v>1.2741506785934886E-2</v>
          </cell>
          <cell r="CO60">
            <v>4.7231506048883709E-4</v>
          </cell>
          <cell r="CP60">
            <v>-1.1035262967744042E-2</v>
          </cell>
          <cell r="CQ60">
            <v>-2.1759909124727583E-2</v>
          </cell>
          <cell r="CR60">
            <v>-2.7693678184774306E-2</v>
          </cell>
          <cell r="CS60">
            <v>-3.3536990216953111E-2</v>
          </cell>
          <cell r="CT60">
            <v>-3.9235612573851553E-2</v>
          </cell>
          <cell r="CU60">
            <v>-4.4741119787109818E-2</v>
          </cell>
          <cell r="CV60">
            <v>-4.7876343968703661E-2</v>
          </cell>
          <cell r="CW60">
            <v>-5.1033098862497406E-2</v>
          </cell>
          <cell r="CX60">
            <v>-5.4174872006092611E-2</v>
          </cell>
          <cell r="CY60">
            <v>-5.7266287938556815E-2</v>
          </cell>
          <cell r="CZ60">
            <v>-5.9051464670448417E-2</v>
          </cell>
          <cell r="DA60">
            <v>-6.0866312036577441E-2</v>
          </cell>
          <cell r="DB60">
            <v>-6.2686504134539911E-2</v>
          </cell>
          <cell r="DC60"/>
          <cell r="DD60" t="str">
            <v>NA</v>
          </cell>
          <cell r="DE60" t="str">
            <v>NA</v>
          </cell>
          <cell r="DF60" t="str">
            <v>NA</v>
          </cell>
          <cell r="DG60" t="str">
            <v>NA</v>
          </cell>
          <cell r="DH60" t="str">
            <v>NA</v>
          </cell>
          <cell r="DI60" t="str">
            <v>NA</v>
          </cell>
          <cell r="DJ60" t="str">
            <v>NA</v>
          </cell>
          <cell r="DK60" t="str">
            <v>NA</v>
          </cell>
          <cell r="DL60" t="str">
            <v>NA</v>
          </cell>
          <cell r="DM60" t="str">
            <v>NA</v>
          </cell>
          <cell r="DN60" t="str">
            <v>NA</v>
          </cell>
          <cell r="DO60" t="str">
            <v>NA</v>
          </cell>
        </row>
        <row r="61">
          <cell r="A61" t="str">
            <v>% growth in revenue seq</v>
          </cell>
          <cell r="B61"/>
          <cell r="C61"/>
          <cell r="D61"/>
          <cell r="E61"/>
          <cell r="F61"/>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cell r="BI61"/>
          <cell r="BJ61"/>
          <cell r="BK61"/>
          <cell r="BL61"/>
          <cell r="BM61"/>
          <cell r="BN61"/>
          <cell r="BO61"/>
          <cell r="BP61"/>
          <cell r="BQ61"/>
          <cell r="BR61"/>
          <cell r="BS61" t="str">
            <v>NA</v>
          </cell>
          <cell r="BT61" t="str">
            <v>NA</v>
          </cell>
          <cell r="BU61" t="str">
            <v>NA</v>
          </cell>
          <cell r="BV61" t="str">
            <v>NA</v>
          </cell>
          <cell r="BW61" t="str">
            <v>NA</v>
          </cell>
          <cell r="BX61">
            <v>0.41882802274576125</v>
          </cell>
          <cell r="BY61">
            <v>0.39505740856029758</v>
          </cell>
          <cell r="BZ61">
            <v>0.14609470898725463</v>
          </cell>
          <cell r="CA61">
            <v>0.2018091205702599</v>
          </cell>
          <cell r="CB61">
            <v>0.16990383308189294</v>
          </cell>
          <cell r="CC61">
            <v>0.1084005255073397</v>
          </cell>
          <cell r="CD61">
            <v>-0.16423516087001522</v>
          </cell>
          <cell r="CE61">
            <v>0.1070486151870238</v>
          </cell>
          <cell r="CF61">
            <v>3.9447852953377494E-2</v>
          </cell>
          <cell r="CG61">
            <v>3.6764814550344083E-2</v>
          </cell>
          <cell r="CH61">
            <v>3.43529348178091E-2</v>
          </cell>
          <cell r="CI61">
            <v>3.2174129820218944E-2</v>
          </cell>
          <cell r="CJ61">
            <v>4.857807033192163E-3</v>
          </cell>
          <cell r="CK61">
            <v>5.9440910711117123E-3</v>
          </cell>
          <cell r="CL61">
            <v>6.9150334286458559E-3</v>
          </cell>
          <cell r="CM61">
            <v>7.7763499002814207E-3</v>
          </cell>
          <cell r="CN61">
            <v>-7.8718355909909166E-3</v>
          </cell>
          <cell r="CO61">
            <v>-6.2427511149071302E-3</v>
          </cell>
          <cell r="CP61">
            <v>-4.6666496829755877E-3</v>
          </cell>
          <cell r="CQ61">
            <v>-3.1522953317927316E-3</v>
          </cell>
          <cell r="CR61">
            <v>-1.3889846364096514E-2</v>
          </cell>
          <cell r="CS61">
            <v>-1.2214977726201948E-2</v>
          </cell>
          <cell r="CT61">
            <v>-1.0535502215631265E-2</v>
          </cell>
          <cell r="CU61">
            <v>-8.8645722442137753E-3</v>
          </cell>
          <cell r="CV61">
            <v>-1.7126326509358858E-2</v>
          </cell>
          <cell r="CW61">
            <v>-1.5489967464484944E-2</v>
          </cell>
          <cell r="CX61">
            <v>-1.3811351965452356E-2</v>
          </cell>
          <cell r="CY61">
            <v>-1.2104084244801805E-2</v>
          </cell>
          <cell r="CZ61">
            <v>-1.898751296090484E-2</v>
          </cell>
          <cell r="DA61">
            <v>-1.7388833738663068E-2</v>
          </cell>
          <cell r="DB61">
            <v>-1.5722744142369627E-2</v>
          </cell>
          <cell r="DC61"/>
          <cell r="DD61"/>
          <cell r="DE61"/>
          <cell r="DF61"/>
          <cell r="DG61"/>
          <cell r="DH61"/>
          <cell r="DI61"/>
          <cell r="DJ61"/>
          <cell r="DK61"/>
          <cell r="DL61"/>
          <cell r="DM61"/>
          <cell r="DN61"/>
          <cell r="DO61"/>
        </row>
        <row r="62">
          <cell r="A62"/>
          <cell r="B62"/>
          <cell r="C62"/>
          <cell r="D62"/>
          <cell r="E62"/>
          <cell r="F62"/>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cell r="CO62"/>
          <cell r="CP62"/>
          <cell r="CQ62"/>
          <cell r="CR62"/>
          <cell r="CS62"/>
          <cell r="CT62"/>
          <cell r="CU62"/>
          <cell r="CV62"/>
          <cell r="CW62"/>
          <cell r="CX62"/>
          <cell r="CY62"/>
          <cell r="CZ62"/>
          <cell r="DA62"/>
          <cell r="DB62"/>
          <cell r="DC62"/>
          <cell r="DD62"/>
          <cell r="DE62"/>
          <cell r="DF62"/>
          <cell r="DG62"/>
          <cell r="DH62"/>
          <cell r="DI62"/>
          <cell r="DJ62"/>
          <cell r="DK62"/>
          <cell r="DL62"/>
          <cell r="DM62"/>
          <cell r="DN62"/>
          <cell r="DO62"/>
        </row>
        <row r="63">
          <cell r="A63" t="str">
            <v>Check Subscription</v>
          </cell>
          <cell r="B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19.06422058144117</v>
          </cell>
          <cell r="BP63">
            <v>20.88190010984075</v>
          </cell>
          <cell r="BQ63">
            <v>21.777032443823195</v>
          </cell>
          <cell r="BR63">
            <v>22.434471338366286</v>
          </cell>
          <cell r="BS63">
            <v>42.296247666666659</v>
          </cell>
          <cell r="BT63">
            <v>46.458858891472872</v>
          </cell>
          <cell r="BU63">
            <v>49.099045585937503</v>
          </cell>
          <cell r="BV63">
            <v>54.773035116666669</v>
          </cell>
          <cell r="BW63">
            <v>57.099934349999998</v>
          </cell>
          <cell r="BX63">
            <v>59.931927970000004</v>
          </cell>
          <cell r="BY63">
            <v>62.846778350000001</v>
          </cell>
          <cell r="BZ63">
            <v>65.72764214</v>
          </cell>
          <cell r="CA63">
            <v>69.857370950000004</v>
          </cell>
          <cell r="CB63">
            <v>74.595950569999999</v>
          </cell>
          <cell r="CC63">
            <v>81.399999999999991</v>
          </cell>
          <cell r="CD63">
            <v>89.595242080900007</v>
          </cell>
          <cell r="CE63">
            <v>103.208</v>
          </cell>
          <cell r="CF63">
            <v>110.83099999999996</v>
          </cell>
          <cell r="CG63">
            <v>111.46300000000014</v>
          </cell>
          <cell r="CH63">
            <v>129.78369296000011</v>
          </cell>
          <cell r="CI63">
            <v>138.28279422571927</v>
          </cell>
          <cell r="CJ63">
            <v>151.41759524824829</v>
          </cell>
          <cell r="CK63">
            <v>161.05703036068073</v>
          </cell>
          <cell r="CL63">
            <v>187.50133185071439</v>
          </cell>
          <cell r="CM63">
            <v>198.67731403295801</v>
          </cell>
          <cell r="CN63">
            <v>215.39505861625634</v>
          </cell>
          <cell r="CO63">
            <v>227.55072124542733</v>
          </cell>
          <cell r="CP63">
            <v>262.02110763882945</v>
          </cell>
          <cell r="CQ63">
            <v>275.5652998436567</v>
          </cell>
          <cell r="CR63">
            <v>295.67788720398653</v>
          </cell>
          <cell r="CS63">
            <v>310.25893757400797</v>
          </cell>
          <cell r="CT63">
            <v>353.15687911348635</v>
          </cell>
          <cell r="CU63">
            <v>366.90710180025508</v>
          </cell>
          <cell r="CV63">
            <v>387.7724490576191</v>
          </cell>
          <cell r="CW63">
            <v>402.53232190790607</v>
          </cell>
          <cell r="CX63">
            <v>448.81656721608277</v>
          </cell>
          <cell r="CY63">
            <v>461.20149676843948</v>
          </cell>
          <cell r="CZ63">
            <v>480.97777646851051</v>
          </cell>
          <cell r="DA63">
            <v>494.40450279579727</v>
          </cell>
          <cell r="DB63">
            <v>540.76382335141341</v>
          </cell>
          <cell r="DC63"/>
          <cell r="DD63">
            <v>0</v>
          </cell>
          <cell r="DE63">
            <v>0</v>
          </cell>
          <cell r="DF63">
            <v>0</v>
          </cell>
          <cell r="DG63">
            <v>0</v>
          </cell>
          <cell r="DH63">
            <v>0</v>
          </cell>
          <cell r="DI63">
            <v>0</v>
          </cell>
          <cell r="DJ63">
            <v>0</v>
          </cell>
          <cell r="DK63">
            <v>0</v>
          </cell>
          <cell r="DL63">
            <v>0</v>
          </cell>
          <cell r="DM63">
            <v>0</v>
          </cell>
          <cell r="DN63">
            <v>0</v>
          </cell>
          <cell r="DO63">
            <v>0</v>
          </cell>
        </row>
        <row r="64">
          <cell r="A64" t="str">
            <v>$ Delta</v>
          </cell>
          <cell r="B64"/>
          <cell r="C64"/>
          <cell r="D64"/>
          <cell r="E64"/>
          <cell r="F64"/>
          <cell r="G64"/>
          <cell r="H64"/>
          <cell r="I64"/>
          <cell r="J64"/>
          <cell r="K64"/>
          <cell r="L64"/>
          <cell r="M64"/>
          <cell r="N64"/>
          <cell r="O64"/>
          <cell r="P64"/>
          <cell r="Q64"/>
          <cell r="R64"/>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-19.06422058144117</v>
          </cell>
          <cell r="BP64">
            <v>-20.88190010984075</v>
          </cell>
          <cell r="BQ64">
            <v>-21.777032443823195</v>
          </cell>
          <cell r="BR64">
            <v>-22.434471338366286</v>
          </cell>
          <cell r="BS64">
            <v>0</v>
          </cell>
          <cell r="BT64">
            <v>0</v>
          </cell>
          <cell r="BU64">
            <v>0</v>
          </cell>
          <cell r="BV64">
            <v>0</v>
          </cell>
          <cell r="BW64">
            <v>0</v>
          </cell>
          <cell r="BX64">
            <v>0</v>
          </cell>
          <cell r="BY64">
            <v>0</v>
          </cell>
          <cell r="BZ64">
            <v>0</v>
          </cell>
          <cell r="CA64">
            <v>0</v>
          </cell>
          <cell r="CB64">
            <v>0</v>
          </cell>
          <cell r="CC64">
            <v>0</v>
          </cell>
          <cell r="CD64">
            <v>0</v>
          </cell>
          <cell r="CE64">
            <v>-7.9999999999955662E-3</v>
          </cell>
          <cell r="CF64">
            <v>-3.4999999999953957E-2</v>
          </cell>
          <cell r="CG64">
            <v>7.5999999999865508E-2</v>
          </cell>
          <cell r="CH64">
            <v>-8.2193000011443473E-4</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cell r="DD64">
            <v>0</v>
          </cell>
          <cell r="DE64">
            <v>0</v>
          </cell>
          <cell r="DF64">
            <v>0</v>
          </cell>
          <cell r="DG64">
            <v>0</v>
          </cell>
          <cell r="DH64">
            <v>0</v>
          </cell>
          <cell r="DI64">
            <v>0</v>
          </cell>
          <cell r="DJ64">
            <v>0</v>
          </cell>
          <cell r="DK64">
            <v>0</v>
          </cell>
          <cell r="DL64">
            <v>0</v>
          </cell>
          <cell r="DM64">
            <v>0</v>
          </cell>
          <cell r="DN64">
            <v>0</v>
          </cell>
          <cell r="DO64">
            <v>0</v>
          </cell>
        </row>
        <row r="65">
          <cell r="A65" t="str">
            <v>% Delta</v>
          </cell>
          <cell r="B65"/>
          <cell r="C65"/>
          <cell r="D65"/>
          <cell r="E65"/>
          <cell r="F65"/>
          <cell r="G65"/>
          <cell r="H65"/>
          <cell r="I65"/>
          <cell r="J65"/>
          <cell r="K65"/>
          <cell r="L65"/>
          <cell r="M65"/>
          <cell r="N65"/>
          <cell r="O65"/>
          <cell r="P65"/>
          <cell r="Q65"/>
          <cell r="R65"/>
          <cell r="S65" t="e">
            <v>#DIV/0!</v>
          </cell>
          <cell r="T65" t="e">
            <v>#DIV/0!</v>
          </cell>
          <cell r="U65" t="e">
            <v>#DIV/0!</v>
          </cell>
          <cell r="V65" t="e">
            <v>#DIV/0!</v>
          </cell>
          <cell r="W65" t="e">
            <v>#DIV/0!</v>
          </cell>
          <cell r="X65" t="e">
            <v>#DIV/0!</v>
          </cell>
          <cell r="Y65" t="e">
            <v>#DIV/0!</v>
          </cell>
          <cell r="Z65" t="e">
            <v>#DIV/0!</v>
          </cell>
          <cell r="AA65" t="e">
            <v>#DIV/0!</v>
          </cell>
          <cell r="AB65" t="e">
            <v>#DIV/0!</v>
          </cell>
          <cell r="AC65" t="e">
            <v>#DIV/0!</v>
          </cell>
          <cell r="AD65" t="e">
            <v>#DIV/0!</v>
          </cell>
          <cell r="AE65" t="e">
            <v>#DIV/0!</v>
          </cell>
          <cell r="AF65" t="e">
            <v>#DIV/0!</v>
          </cell>
          <cell r="AG65" t="e">
            <v>#DIV/0!</v>
          </cell>
          <cell r="AH65" t="e">
            <v>#DIV/0!</v>
          </cell>
          <cell r="AI65" t="e">
            <v>#DIV/0!</v>
          </cell>
          <cell r="AJ65" t="e">
            <v>#DIV/0!</v>
          </cell>
          <cell r="AK65" t="e">
            <v>#DIV/0!</v>
          </cell>
          <cell r="AL65" t="e">
            <v>#DIV/0!</v>
          </cell>
          <cell r="AM65" t="e">
            <v>#DIV/0!</v>
          </cell>
          <cell r="AN65" t="e">
            <v>#DIV/0!</v>
          </cell>
          <cell r="AO65" t="e">
            <v>#DIV/0!</v>
          </cell>
          <cell r="AP65" t="e">
            <v>#DIV/0!</v>
          </cell>
          <cell r="AQ65" t="e">
            <v>#DIV/0!</v>
          </cell>
          <cell r="AR65" t="e">
            <v>#DIV/0!</v>
          </cell>
          <cell r="AS65" t="e">
            <v>#DIV/0!</v>
          </cell>
          <cell r="AT65" t="e">
            <v>#DIV/0!</v>
          </cell>
          <cell r="AU65" t="e">
            <v>#DIV/0!</v>
          </cell>
          <cell r="AV65" t="e">
            <v>#DIV/0!</v>
          </cell>
          <cell r="AW65" t="e">
            <v>#DIV/0!</v>
          </cell>
          <cell r="AX65" t="e">
            <v>#DIV/0!</v>
          </cell>
          <cell r="AY65" t="e">
            <v>#DIV/0!</v>
          </cell>
          <cell r="AZ65" t="e">
            <v>#DIV/0!</v>
          </cell>
          <cell r="BA65" t="e">
            <v>#DIV/0!</v>
          </cell>
          <cell r="BB65" t="e">
            <v>#DIV/0!</v>
          </cell>
          <cell r="BC65" t="e">
            <v>#DIV/0!</v>
          </cell>
          <cell r="BD65" t="e">
            <v>#DIV/0!</v>
          </cell>
          <cell r="BE65" t="e">
            <v>#DIV/0!</v>
          </cell>
          <cell r="BF65" t="e">
            <v>#DIV/0!</v>
          </cell>
          <cell r="BG65" t="e">
            <v>#DIV/0!</v>
          </cell>
          <cell r="BH65" t="e">
            <v>#DIV/0!</v>
          </cell>
          <cell r="BI65" t="e">
            <v>#DIV/0!</v>
          </cell>
          <cell r="BJ65" t="e">
            <v>#DIV/0!</v>
          </cell>
          <cell r="BK65" t="e">
            <v>#DIV/0!</v>
          </cell>
          <cell r="BL65" t="e">
            <v>#DIV/0!</v>
          </cell>
          <cell r="BM65" t="e">
            <v>#DIV/0!</v>
          </cell>
          <cell r="BN65" t="e">
            <v>#DIV/0!</v>
          </cell>
          <cell r="BO65">
            <v>-1</v>
          </cell>
          <cell r="BP65">
            <v>-1</v>
          </cell>
          <cell r="BQ65">
            <v>-1</v>
          </cell>
          <cell r="BR65">
            <v>-1</v>
          </cell>
          <cell r="BS65">
            <v>0</v>
          </cell>
          <cell r="BT65">
            <v>0</v>
          </cell>
          <cell r="BU65">
            <v>0</v>
          </cell>
          <cell r="BV65">
            <v>0</v>
          </cell>
          <cell r="BW65">
            <v>0</v>
          </cell>
          <cell r="BX65">
            <v>0</v>
          </cell>
          <cell r="BY65">
            <v>0</v>
          </cell>
          <cell r="BZ65">
            <v>0</v>
          </cell>
          <cell r="CA65">
            <v>0</v>
          </cell>
          <cell r="CB65">
            <v>0</v>
          </cell>
          <cell r="CC65">
            <v>0</v>
          </cell>
          <cell r="CD65">
            <v>0</v>
          </cell>
          <cell r="CE65">
            <v>-7.7513371056464283E-5</v>
          </cell>
          <cell r="CF65">
            <v>-3.1579612202320623E-4</v>
          </cell>
          <cell r="CG65">
            <v>6.8184061078443439E-4</v>
          </cell>
          <cell r="CH65">
            <v>-6.333076069639636E-6</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cell r="DD65" t="e">
            <v>#DIV/0!</v>
          </cell>
          <cell r="DE65" t="e">
            <v>#DIV/0!</v>
          </cell>
          <cell r="DF65" t="e">
            <v>#DIV/0!</v>
          </cell>
          <cell r="DG65" t="e">
            <v>#DIV/0!</v>
          </cell>
          <cell r="DH65" t="e">
            <v>#DIV/0!</v>
          </cell>
          <cell r="DI65" t="e">
            <v>#DIV/0!</v>
          </cell>
          <cell r="DJ65" t="e">
            <v>#DIV/0!</v>
          </cell>
          <cell r="DK65" t="e">
            <v>#DIV/0!</v>
          </cell>
          <cell r="DL65" t="e">
            <v>#DIV/0!</v>
          </cell>
          <cell r="DM65" t="e">
            <v>#DIV/0!</v>
          </cell>
          <cell r="DN65" t="e">
            <v>#DIV/0!</v>
          </cell>
          <cell r="DO65" t="e">
            <v>#DIV/0!</v>
          </cell>
        </row>
        <row r="66">
          <cell r="A66" t="str">
            <v>Subscription</v>
          </cell>
          <cell r="B66"/>
          <cell r="C66"/>
          <cell r="D66"/>
          <cell r="E66"/>
          <cell r="F66"/>
          <cell r="G66"/>
          <cell r="H66"/>
          <cell r="I66"/>
          <cell r="J66"/>
          <cell r="K66"/>
          <cell r="L66"/>
          <cell r="M66"/>
          <cell r="N66"/>
          <cell r="O66"/>
          <cell r="P66"/>
          <cell r="Q66"/>
          <cell r="R66"/>
          <cell r="S66"/>
          <cell r="T66"/>
          <cell r="U66"/>
          <cell r="V66"/>
          <cell r="W66"/>
          <cell r="X66"/>
          <cell r="Y66"/>
          <cell r="Z66"/>
          <cell r="AA66"/>
          <cell r="AB66"/>
          <cell r="AC66"/>
          <cell r="AD66"/>
          <cell r="AE66"/>
          <cell r="AF66"/>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cell r="BG66"/>
          <cell r="BH66"/>
          <cell r="BI66"/>
          <cell r="BJ66"/>
          <cell r="BK66"/>
          <cell r="BL66"/>
          <cell r="BM66"/>
          <cell r="BN66"/>
          <cell r="BO66"/>
          <cell r="BP66"/>
          <cell r="BQ66"/>
          <cell r="BR66"/>
          <cell r="BS66">
            <v>42.296247666666659</v>
          </cell>
          <cell r="BT66">
            <v>46.458858891472872</v>
          </cell>
          <cell r="BU66">
            <v>49.099045585937503</v>
          </cell>
          <cell r="BV66">
            <v>54.773035116666669</v>
          </cell>
          <cell r="BW66">
            <v>57.099934349999998</v>
          </cell>
          <cell r="BX66">
            <v>59.931927970000004</v>
          </cell>
          <cell r="BY66">
            <v>62.846778350000001</v>
          </cell>
          <cell r="BZ66">
            <v>65.72764214</v>
          </cell>
          <cell r="CA66">
            <v>69.857370950000004</v>
          </cell>
          <cell r="CB66">
            <v>74.595950569999999</v>
          </cell>
          <cell r="CC66">
            <v>81.399999999999991</v>
          </cell>
          <cell r="CD66">
            <v>89.595242080900007</v>
          </cell>
          <cell r="CE66">
            <v>103.2</v>
          </cell>
          <cell r="CF66">
            <v>110.79600000000001</v>
          </cell>
          <cell r="CG66">
            <v>111.539</v>
          </cell>
          <cell r="CH66">
            <v>129.78287103</v>
          </cell>
          <cell r="CI66">
            <v>138.28279422571927</v>
          </cell>
          <cell r="CJ66">
            <v>151.41759524824829</v>
          </cell>
          <cell r="CK66">
            <v>161.05703036068073</v>
          </cell>
          <cell r="CL66">
            <v>187.50133185071439</v>
          </cell>
          <cell r="CM66">
            <v>198.67731403295801</v>
          </cell>
          <cell r="CN66">
            <v>215.39505861625634</v>
          </cell>
          <cell r="CO66">
            <v>227.55072124542733</v>
          </cell>
          <cell r="CP66">
            <v>262.02110763882945</v>
          </cell>
          <cell r="CQ66">
            <v>275.5652998436567</v>
          </cell>
          <cell r="CR66">
            <v>295.67788720398653</v>
          </cell>
          <cell r="CS66">
            <v>310.25893757400797</v>
          </cell>
          <cell r="CT66">
            <v>353.15687911348635</v>
          </cell>
          <cell r="CU66">
            <v>366.90710180025508</v>
          </cell>
          <cell r="CV66">
            <v>387.7724490576191</v>
          </cell>
          <cell r="CW66">
            <v>402.53232190790607</v>
          </cell>
          <cell r="CX66">
            <v>448.81656721608277</v>
          </cell>
          <cell r="CY66">
            <v>461.20149676843948</v>
          </cell>
          <cell r="CZ66">
            <v>480.97777646851051</v>
          </cell>
          <cell r="DA66">
            <v>494.40450279579727</v>
          </cell>
          <cell r="DB66">
            <v>540.76382335141341</v>
          </cell>
          <cell r="DC66"/>
          <cell r="DD66"/>
          <cell r="DE66">
            <v>0</v>
          </cell>
          <cell r="DF66">
            <v>0</v>
          </cell>
          <cell r="DG66">
            <v>0</v>
          </cell>
          <cell r="DH66">
            <v>0</v>
          </cell>
          <cell r="DI66">
            <v>0</v>
          </cell>
          <cell r="DJ66">
            <v>0</v>
          </cell>
          <cell r="DK66">
            <v>0</v>
          </cell>
          <cell r="DL66">
            <v>0</v>
          </cell>
          <cell r="DM66">
            <v>0</v>
          </cell>
          <cell r="DN66">
            <v>0</v>
          </cell>
          <cell r="DO66">
            <v>0</v>
          </cell>
        </row>
        <row r="67">
          <cell r="A67" t="str">
            <v>% of revenue</v>
          </cell>
          <cell r="B67"/>
          <cell r="C67"/>
          <cell r="D67"/>
          <cell r="E67"/>
          <cell r="F67"/>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cell r="BG67"/>
          <cell r="BH67"/>
          <cell r="BI67"/>
          <cell r="BJ67"/>
          <cell r="BK67"/>
          <cell r="BL67"/>
          <cell r="BM67"/>
          <cell r="BN67"/>
          <cell r="BO67"/>
          <cell r="BP67"/>
          <cell r="BQ67"/>
          <cell r="BR67"/>
          <cell r="BS67">
            <v>5.5594290849217881E-2</v>
          </cell>
          <cell r="BT67">
            <v>5.8309801196438159E-2</v>
          </cell>
          <cell r="BU67">
            <v>6.0372380127064203E-2</v>
          </cell>
          <cell r="BV67">
            <v>6.0538544477025107E-2</v>
          </cell>
          <cell r="BW67">
            <v>8.6676190964110555E-2</v>
          </cell>
          <cell r="BX67">
            <v>8.8921489539115744E-2</v>
          </cell>
          <cell r="BY67">
            <v>9.3978458390156949E-2</v>
          </cell>
          <cell r="BZ67">
            <v>8.9476005657623897E-2</v>
          </cell>
          <cell r="CA67">
            <v>0.10541692400671822</v>
          </cell>
          <cell r="CB67">
            <v>0.10760681648291251</v>
          </cell>
          <cell r="CC67">
            <v>0.11781307667257661</v>
          </cell>
          <cell r="CD67">
            <v>0.11518215055067962</v>
          </cell>
          <cell r="CE67">
            <v>0.14802235252269103</v>
          </cell>
          <cell r="CF67">
            <v>0.14924733789982017</v>
          </cell>
          <cell r="CG67">
            <v>0.15227666162440817</v>
          </cell>
          <cell r="CH67">
            <v>0.16185026379587714</v>
          </cell>
          <cell r="CI67">
            <v>0.19470332161486117</v>
          </cell>
          <cell r="CJ67">
            <v>0.19614012732664832</v>
          </cell>
          <cell r="CK67">
            <v>0.21113061295106592</v>
          </cell>
          <cell r="CL67">
            <v>0.21906358186930391</v>
          </cell>
          <cell r="CM67">
            <v>0.25974212965723981</v>
          </cell>
          <cell r="CN67">
            <v>0.26044964030142226</v>
          </cell>
          <cell r="CO67">
            <v>0.2778425603146456</v>
          </cell>
          <cell r="CP67">
            <v>0.29129189531150806</v>
          </cell>
          <cell r="CQ67">
            <v>0.33458182983103152</v>
          </cell>
          <cell r="CR67">
            <v>0.33435846823106752</v>
          </cell>
          <cell r="CS67">
            <v>0.35388227131660777</v>
          </cell>
          <cell r="CT67">
            <v>0.37435879397669525</v>
          </cell>
          <cell r="CU67">
            <v>0.41052040908958887</v>
          </cell>
          <cell r="CV67">
            <v>0.40586550121999454</v>
          </cell>
          <cell r="CW67">
            <v>0.4248602847303749</v>
          </cell>
          <cell r="CX67">
            <v>0.44374070040887703</v>
          </cell>
          <cell r="CY67">
            <v>0.47489717254755298</v>
          </cell>
          <cell r="CZ67">
            <v>0.46567715393014997</v>
          </cell>
          <cell r="DA67">
            <v>0.48330670541815074</v>
          </cell>
          <cell r="DB67">
            <v>0.49698362973478949</v>
          </cell>
          <cell r="DC67"/>
          <cell r="DD67"/>
          <cell r="DE67">
            <v>0</v>
          </cell>
          <cell r="DF67">
            <v>0</v>
          </cell>
          <cell r="DG67">
            <v>0</v>
          </cell>
          <cell r="DH67">
            <v>0</v>
          </cell>
          <cell r="DI67">
            <v>0</v>
          </cell>
          <cell r="DJ67">
            <v>0</v>
          </cell>
          <cell r="DK67">
            <v>0</v>
          </cell>
          <cell r="DL67">
            <v>0</v>
          </cell>
          <cell r="DM67">
            <v>0</v>
          </cell>
          <cell r="DN67">
            <v>0</v>
          </cell>
          <cell r="DO67">
            <v>0</v>
          </cell>
        </row>
        <row r="68">
          <cell r="A68" t="str">
            <v>% growth in revenue y-o-y</v>
          </cell>
          <cell r="B68"/>
          <cell r="C68"/>
          <cell r="D68"/>
          <cell r="E68"/>
          <cell r="F68"/>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cell r="AY68"/>
          <cell r="AZ68"/>
          <cell r="BA68"/>
          <cell r="BB68"/>
          <cell r="BC68"/>
          <cell r="BD68"/>
          <cell r="BE68"/>
          <cell r="BF68"/>
          <cell r="BG68"/>
          <cell r="BH68"/>
          <cell r="BI68"/>
          <cell r="BJ68"/>
          <cell r="BK68"/>
          <cell r="BL68"/>
          <cell r="BM68"/>
          <cell r="BN68"/>
          <cell r="BO68"/>
          <cell r="BP68"/>
          <cell r="BQ68"/>
          <cell r="BR68"/>
          <cell r="BS68" t="str">
            <v>NA</v>
          </cell>
          <cell r="BT68" t="str">
            <v>NA</v>
          </cell>
          <cell r="BU68" t="str">
            <v>NA</v>
          </cell>
          <cell r="BV68" t="str">
            <v>NA</v>
          </cell>
          <cell r="BW68">
            <v>0.35</v>
          </cell>
          <cell r="BX68">
            <v>0.28999999999999998</v>
          </cell>
          <cell r="BY68">
            <v>0.28000000000000003</v>
          </cell>
          <cell r="BZ68">
            <v>0.2</v>
          </cell>
          <cell r="CA68">
            <v>0.22342296440836451</v>
          </cell>
          <cell r="CB68">
            <v>0.24467797210429021</v>
          </cell>
          <cell r="CC68">
            <v>0.29521356761798101</v>
          </cell>
          <cell r="CD68">
            <v>0.36312880188310981</v>
          </cell>
          <cell r="CE68">
            <v>0.47729578992980981</v>
          </cell>
          <cell r="CF68">
            <v>0.48528169630374629</v>
          </cell>
          <cell r="CG68">
            <v>0.37025798525798548</v>
          </cell>
          <cell r="CH68">
            <v>0.4485464631348679</v>
          </cell>
          <cell r="CI68">
            <v>0.33994955645076819</v>
          </cell>
          <cell r="CJ68">
            <v>0.36663413163154157</v>
          </cell>
          <cell r="CK68">
            <v>0.44395261173832234</v>
          </cell>
          <cell r="CL68">
            <v>0.44473095996907386</v>
          </cell>
          <cell r="CM68">
            <v>0.43674645240865351</v>
          </cell>
          <cell r="CN68">
            <v>0.42252330888703749</v>
          </cell>
          <cell r="CO68">
            <v>0.41285804622025291</v>
          </cell>
          <cell r="CP68">
            <v>0.39743598113450473</v>
          </cell>
          <cell r="CQ68">
            <v>0.38699932191525388</v>
          </cell>
          <cell r="CR68">
            <v>0.37272363211804471</v>
          </cell>
          <cell r="CS68">
            <v>0.3634715630691181</v>
          </cell>
          <cell r="CT68">
            <v>0.34781843453726125</v>
          </cell>
          <cell r="CU68">
            <v>0.3314706242346972</v>
          </cell>
          <cell r="CV68">
            <v>0.31146922322972714</v>
          </cell>
          <cell r="CW68">
            <v>0.29740765908439792</v>
          </cell>
          <cell r="CX68">
            <v>0.27087023858271309</v>
          </cell>
          <cell r="CY68">
            <v>0.25699800986550114</v>
          </cell>
          <cell r="CZ68">
            <v>0.24036088081400031</v>
          </cell>
          <cell r="DA68">
            <v>0.22823553758972515</v>
          </cell>
          <cell r="DB68">
            <v>0.20486600284312284</v>
          </cell>
          <cell r="DC68"/>
          <cell r="DD68" t="str">
            <v>NA</v>
          </cell>
          <cell r="DE68" t="str">
            <v>NA</v>
          </cell>
          <cell r="DF68" t="str">
            <v>NA</v>
          </cell>
          <cell r="DG68" t="str">
            <v>NA</v>
          </cell>
          <cell r="DH68" t="str">
            <v>NA</v>
          </cell>
          <cell r="DI68" t="str">
            <v>NA</v>
          </cell>
          <cell r="DJ68" t="str">
            <v>NA</v>
          </cell>
          <cell r="DK68" t="str">
            <v>NA</v>
          </cell>
          <cell r="DL68" t="str">
            <v>NA</v>
          </cell>
          <cell r="DM68" t="str">
            <v>NA</v>
          </cell>
          <cell r="DN68" t="str">
            <v>NA</v>
          </cell>
          <cell r="DO68" t="str">
            <v>NA</v>
          </cell>
        </row>
        <row r="69">
          <cell r="A69" t="str">
            <v>% growth in revenue seq</v>
          </cell>
          <cell r="B69"/>
          <cell r="C69"/>
          <cell r="D69"/>
          <cell r="E69"/>
          <cell r="F69"/>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cell r="AY69"/>
          <cell r="AZ69"/>
          <cell r="BA69"/>
          <cell r="BB69"/>
          <cell r="BC69"/>
          <cell r="BD69"/>
          <cell r="BE69"/>
          <cell r="BF69"/>
          <cell r="BG69"/>
          <cell r="BH69"/>
          <cell r="BI69"/>
          <cell r="BJ69"/>
          <cell r="BK69"/>
          <cell r="BL69"/>
          <cell r="BM69"/>
          <cell r="BN69"/>
          <cell r="BO69"/>
          <cell r="BP69"/>
          <cell r="BQ69"/>
          <cell r="BR69"/>
          <cell r="BS69" t="str">
            <v>NA</v>
          </cell>
          <cell r="BT69">
            <v>9.8415614964509901E-2</v>
          </cell>
          <cell r="BU69">
            <v>5.6828487773065373E-2</v>
          </cell>
          <cell r="BV69">
            <v>0.11556211455878596</v>
          </cell>
          <cell r="BW69">
            <v>4.24825688110404E-2</v>
          </cell>
          <cell r="BX69">
            <v>4.9597143188309323E-2</v>
          </cell>
          <cell r="BY69">
            <v>4.8636018875599651E-2</v>
          </cell>
          <cell r="BZ69">
            <v>4.583948239886193E-2</v>
          </cell>
          <cell r="CA69">
            <v>6.2830928899041849E-2</v>
          </cell>
          <cell r="CB69">
            <v>6.78322066169883E-2</v>
          </cell>
          <cell r="CC69">
            <v>9.1212048080480557E-2</v>
          </cell>
          <cell r="CD69">
            <v>0.10067864964250628</v>
          </cell>
          <cell r="CE69">
            <v>0.15184687940030983</v>
          </cell>
          <cell r="CF69">
            <v>7.3604651162790802E-2</v>
          </cell>
          <cell r="CG69">
            <v>6.7060182678073676E-3</v>
          </cell>
          <cell r="CH69">
            <v>0.16356495064506582</v>
          </cell>
          <cell r="CI69">
            <v>6.5493413177417414E-2</v>
          </cell>
          <cell r="CJ69">
            <v>9.4985070963268692E-2</v>
          </cell>
          <cell r="CK69">
            <v>6.3661261405113745E-2</v>
          </cell>
          <cell r="CL69">
            <v>0.16419215870808435</v>
          </cell>
          <cell r="CM69">
            <v>5.9604814920150906E-2</v>
          </cell>
          <cell r="CN69">
            <v>8.414521136784181E-2</v>
          </cell>
          <cell r="CO69">
            <v>5.643426876763824E-2</v>
          </cell>
          <cell r="CP69">
            <v>0.15148440841997468</v>
          </cell>
          <cell r="CQ69">
            <v>5.169122566834039E-2</v>
          </cell>
          <cell r="CR69">
            <v>7.2986647345441469E-2</v>
          </cell>
          <cell r="CS69">
            <v>4.9313969698254967E-2</v>
          </cell>
          <cell r="CT69">
            <v>0.13826496627271423</v>
          </cell>
          <cell r="CU69">
            <v>3.8935168759236083E-2</v>
          </cell>
          <cell r="CV69">
            <v>5.6868202209733099E-2</v>
          </cell>
          <cell r="CW69">
            <v>3.8063232408999115E-2</v>
          </cell>
          <cell r="CX69">
            <v>0.11498268036912052</v>
          </cell>
          <cell r="CY69">
            <v>2.7594635441329451E-2</v>
          </cell>
          <cell r="CZ69">
            <v>4.2879912226304606E-2</v>
          </cell>
          <cell r="DA69">
            <v>2.7915481721151325E-2</v>
          </cell>
          <cell r="DB69">
            <v>9.3767998255395835E-2</v>
          </cell>
          <cell r="DC69"/>
          <cell r="DD69"/>
          <cell r="DE69"/>
          <cell r="DF69"/>
          <cell r="DG69"/>
          <cell r="DH69"/>
          <cell r="DI69"/>
          <cell r="DJ69"/>
          <cell r="DK69"/>
          <cell r="DL69"/>
          <cell r="DM69"/>
          <cell r="DN69"/>
          <cell r="DO69"/>
        </row>
        <row r="70">
          <cell r="A70" t="str">
            <v>Prior Software-as-a-Service</v>
          </cell>
          <cell r="B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132.114</v>
          </cell>
          <cell r="X70">
            <v>131.69999999999999</v>
          </cell>
          <cell r="Y70">
            <v>133.5</v>
          </cell>
          <cell r="Z70">
            <v>145.9</v>
          </cell>
          <cell r="AA70">
            <v>146.32300000000001</v>
          </cell>
          <cell r="AB70">
            <v>154.697</v>
          </cell>
          <cell r="AC70">
            <v>158.86099999999999</v>
          </cell>
          <cell r="AD70">
            <v>181.49200000000002</v>
          </cell>
          <cell r="AE70">
            <v>167.23699999999999</v>
          </cell>
          <cell r="AF70">
            <v>172.435</v>
          </cell>
          <cell r="AG70">
            <v>181.773</v>
          </cell>
          <cell r="AH70">
            <v>219.09199999999998</v>
          </cell>
          <cell r="AI70">
            <v>208.05599999999998</v>
          </cell>
          <cell r="AJ70">
            <v>217.54900000000001</v>
          </cell>
          <cell r="AK70">
            <v>216.233</v>
          </cell>
          <cell r="AL70">
            <v>252.405</v>
          </cell>
          <cell r="AM70">
            <v>235.39492625999998</v>
          </cell>
          <cell r="AN70">
            <v>254.75</v>
          </cell>
          <cell r="AO70">
            <v>264.495</v>
          </cell>
          <cell r="AP70">
            <v>307.69299999999998</v>
          </cell>
          <cell r="AQ70">
            <v>280.89400000000001</v>
          </cell>
          <cell r="AR70">
            <v>290.73699999999997</v>
          </cell>
          <cell r="AS70">
            <v>298.78800000000001</v>
          </cell>
          <cell r="AT70">
            <v>309.13599999999997</v>
          </cell>
          <cell r="AU70">
            <v>260.09800000000001</v>
          </cell>
          <cell r="AV70">
            <v>279.02600000000001</v>
          </cell>
          <cell r="AW70">
            <v>280.101</v>
          </cell>
          <cell r="AX70">
            <v>324.71800000000002</v>
          </cell>
          <cell r="AY70">
            <v>285.661</v>
          </cell>
          <cell r="AZ70">
            <v>317.334</v>
          </cell>
          <cell r="BA70">
            <v>325.88599999999997</v>
          </cell>
          <cell r="BB70">
            <v>372.81700000000001</v>
          </cell>
          <cell r="BC70">
            <v>371.63900000000001</v>
          </cell>
          <cell r="BD70">
            <v>403.00799999999998</v>
          </cell>
          <cell r="BE70">
            <v>432.57900000000001</v>
          </cell>
          <cell r="BF70">
            <v>477.45799999999997</v>
          </cell>
          <cell r="BG70">
            <v>447.67394623655912</v>
          </cell>
          <cell r="BH70">
            <v>466.51114285714283</v>
          </cell>
          <cell r="BI70">
            <v>487.97629411764706</v>
          </cell>
          <cell r="BJ70">
            <v>580.32166666666672</v>
          </cell>
          <cell r="BK70">
            <v>517.721</v>
          </cell>
          <cell r="BL70">
            <v>560.71</v>
          </cell>
          <cell r="BM70">
            <v>543.12700000000007</v>
          </cell>
          <cell r="BN70">
            <v>621.22500000000002</v>
          </cell>
          <cell r="BO70">
            <v>567.08199999999999</v>
          </cell>
          <cell r="BP70">
            <v>596.63300000000004</v>
          </cell>
          <cell r="BQ70">
            <v>571.51900000000001</v>
          </cell>
          <cell r="BR70">
            <v>656.01900000000001</v>
          </cell>
          <cell r="BS70">
            <v>40.879077127828808</v>
          </cell>
          <cell r="BT70">
            <v>46.659769692193855</v>
          </cell>
          <cell r="BU70">
            <v>50.866662503401351</v>
          </cell>
          <cell r="BV70">
            <v>53.672651044039</v>
          </cell>
          <cell r="BW70">
            <v>57.084708839999969</v>
          </cell>
          <cell r="BX70">
            <v>60.868352619999953</v>
          </cell>
          <cell r="BY70">
            <v>62.974372069999973</v>
          </cell>
          <cell r="BZ70">
            <v>66.79629991000003</v>
          </cell>
          <cell r="CA70">
            <v>70.038392239999979</v>
          </cell>
          <cell r="CB70">
            <v>74.104980850000032</v>
          </cell>
          <cell r="CC70">
            <v>77.185000000000031</v>
          </cell>
          <cell r="CD70">
            <v>85.546999999999997</v>
          </cell>
          <cell r="CE70"/>
          <cell r="CF70"/>
          <cell r="CG70"/>
          <cell r="CH70"/>
          <cell r="CI70"/>
          <cell r="CJ70"/>
          <cell r="CK70"/>
          <cell r="CL70"/>
          <cell r="CM70"/>
          <cell r="CN70"/>
          <cell r="CO70"/>
          <cell r="CP70"/>
          <cell r="CQ70"/>
          <cell r="CR70"/>
          <cell r="CS70"/>
          <cell r="CT70"/>
          <cell r="CU70"/>
          <cell r="CV70"/>
          <cell r="CW70"/>
          <cell r="CX70"/>
          <cell r="CY70"/>
          <cell r="CZ70"/>
          <cell r="DA70"/>
          <cell r="DB70"/>
          <cell r="DC70"/>
          <cell r="DD70" t="e">
            <v>#REF!</v>
          </cell>
          <cell r="DE70" t="e">
            <v>#REF!</v>
          </cell>
          <cell r="DF70" t="e">
            <v>#REF!</v>
          </cell>
          <cell r="DG70" t="e">
            <v>#REF!</v>
          </cell>
          <cell r="DH70" t="e">
            <v>#REF!</v>
          </cell>
          <cell r="DI70" t="e">
            <v>#REF!</v>
          </cell>
          <cell r="DJ70" t="e">
            <v>#REF!</v>
          </cell>
          <cell r="DK70" t="e">
            <v>#REF!</v>
          </cell>
          <cell r="DL70" t="e">
            <v>#REF!</v>
          </cell>
          <cell r="DM70" t="e">
            <v>#REF!</v>
          </cell>
          <cell r="DN70" t="e">
            <v>#REF!</v>
          </cell>
          <cell r="DO70" t="e">
            <v>#REF!</v>
          </cell>
        </row>
        <row r="71">
          <cell r="A71" t="str">
            <v>$ Delta</v>
          </cell>
          <cell r="B71"/>
          <cell r="C71"/>
          <cell r="D71"/>
          <cell r="E71"/>
          <cell r="F71"/>
          <cell r="G71"/>
          <cell r="H71"/>
          <cell r="I71"/>
          <cell r="J71"/>
          <cell r="K71"/>
          <cell r="L71"/>
          <cell r="M71"/>
          <cell r="N71"/>
          <cell r="O71"/>
          <cell r="P71"/>
          <cell r="Q71"/>
          <cell r="R71"/>
          <cell r="S71">
            <v>0</v>
          </cell>
          <cell r="T71">
            <v>0</v>
          </cell>
          <cell r="U71">
            <v>0</v>
          </cell>
          <cell r="V71">
            <v>0</v>
          </cell>
          <cell r="W71">
            <v>-132.114</v>
          </cell>
          <cell r="X71">
            <v>-131.69999999999999</v>
          </cell>
          <cell r="Y71">
            <v>-133.5</v>
          </cell>
          <cell r="Z71">
            <v>-145.9</v>
          </cell>
          <cell r="AA71">
            <v>-146.32300000000001</v>
          </cell>
          <cell r="AB71">
            <v>-154.697</v>
          </cell>
          <cell r="AC71">
            <v>-158.86099999999999</v>
          </cell>
          <cell r="AD71">
            <v>-181.49200000000002</v>
          </cell>
          <cell r="AE71">
            <v>-167.23699999999999</v>
          </cell>
          <cell r="AF71">
            <v>-172.435</v>
          </cell>
          <cell r="AG71">
            <v>-181.773</v>
          </cell>
          <cell r="AH71">
            <v>-219.09199999999998</v>
          </cell>
          <cell r="AI71">
            <v>-208.05599999999998</v>
          </cell>
          <cell r="AJ71">
            <v>-217.54900000000001</v>
          </cell>
          <cell r="AK71">
            <v>-216.233</v>
          </cell>
          <cell r="AL71">
            <v>-252.405</v>
          </cell>
          <cell r="AM71">
            <v>-235.39492625999998</v>
          </cell>
          <cell r="AN71">
            <v>-254.75</v>
          </cell>
          <cell r="AO71">
            <v>-264.495</v>
          </cell>
          <cell r="AP71">
            <v>-307.69299999999998</v>
          </cell>
          <cell r="AQ71">
            <v>-280.89400000000001</v>
          </cell>
          <cell r="AR71">
            <v>-290.73699999999997</v>
          </cell>
          <cell r="AS71">
            <v>-298.78800000000001</v>
          </cell>
          <cell r="AT71">
            <v>-309.13599999999997</v>
          </cell>
          <cell r="AU71">
            <v>-260.09800000000001</v>
          </cell>
          <cell r="AV71">
            <v>-279.02600000000001</v>
          </cell>
          <cell r="AW71">
            <v>-280.101</v>
          </cell>
          <cell r="AX71">
            <v>-324.71800000000002</v>
          </cell>
          <cell r="AY71">
            <v>-285.661</v>
          </cell>
          <cell r="AZ71">
            <v>-317.334</v>
          </cell>
          <cell r="BA71">
            <v>-325.88599999999997</v>
          </cell>
          <cell r="BB71">
            <v>-372.81700000000001</v>
          </cell>
          <cell r="BC71">
            <v>-371.63900000000001</v>
          </cell>
          <cell r="BD71">
            <v>-403.00799999999998</v>
          </cell>
          <cell r="BE71">
            <v>-432.57900000000001</v>
          </cell>
          <cell r="BF71">
            <v>-477.45799999999997</v>
          </cell>
          <cell r="BG71">
            <v>-447.67394623655912</v>
          </cell>
          <cell r="BH71">
            <v>-466.51114285714283</v>
          </cell>
          <cell r="BI71">
            <v>-487.97629411764706</v>
          </cell>
          <cell r="BJ71">
            <v>-580.32166666666672</v>
          </cell>
          <cell r="BK71">
            <v>-517.721</v>
          </cell>
          <cell r="BL71">
            <v>-560.71</v>
          </cell>
          <cell r="BM71">
            <v>-543.12700000000007</v>
          </cell>
          <cell r="BN71">
            <v>-621.22500000000002</v>
          </cell>
          <cell r="BO71">
            <v>-567.08199999999999</v>
          </cell>
          <cell r="BP71">
            <v>-596.63300000000004</v>
          </cell>
          <cell r="BQ71">
            <v>-571.51900000000001</v>
          </cell>
          <cell r="BR71">
            <v>-656.01900000000001</v>
          </cell>
          <cell r="BS71">
            <v>1.4171705388378513</v>
          </cell>
          <cell r="BT71">
            <v>-0.20091080072098322</v>
          </cell>
          <cell r="BU71">
            <v>-1.7676169174638474</v>
          </cell>
          <cell r="BV71">
            <v>1.1003840726276692</v>
          </cell>
          <cell r="BW71">
            <v>1.5225510000028919E-2</v>
          </cell>
          <cell r="BX71">
            <v>-0.93642464999994957</v>
          </cell>
          <cell r="BY71">
            <v>-0.12759371999997171</v>
          </cell>
          <cell r="BZ71">
            <v>-1.0686577700000299</v>
          </cell>
          <cell r="CA71">
            <v>-0.18102128999997547</v>
          </cell>
          <cell r="CB71">
            <v>0.49096971999996697</v>
          </cell>
          <cell r="CC71">
            <v>4.2149999999999608</v>
          </cell>
          <cell r="CD71">
            <v>4.0482420809000104</v>
          </cell>
          <cell r="CE71"/>
          <cell r="CF71"/>
          <cell r="CG71"/>
          <cell r="CH71"/>
          <cell r="CI71"/>
          <cell r="CJ71"/>
          <cell r="CK71"/>
          <cell r="CL71"/>
          <cell r="CM71"/>
          <cell r="CN71"/>
          <cell r="CO71"/>
          <cell r="CP71"/>
          <cell r="CQ71"/>
          <cell r="CR71"/>
          <cell r="CS71"/>
          <cell r="CT71"/>
          <cell r="CU71"/>
          <cell r="CV71"/>
          <cell r="CW71"/>
          <cell r="CX71"/>
          <cell r="CY71"/>
          <cell r="CZ71"/>
          <cell r="DA71"/>
          <cell r="DB71"/>
          <cell r="DC71"/>
          <cell r="DD71" t="e">
            <v>#REF!</v>
          </cell>
          <cell r="DE71" t="e">
            <v>#REF!</v>
          </cell>
          <cell r="DF71" t="e">
            <v>#REF!</v>
          </cell>
          <cell r="DG71" t="e">
            <v>#REF!</v>
          </cell>
          <cell r="DH71" t="e">
            <v>#REF!</v>
          </cell>
          <cell r="DI71" t="e">
            <v>#REF!</v>
          </cell>
          <cell r="DJ71" t="e">
            <v>#REF!</v>
          </cell>
          <cell r="DK71" t="e">
            <v>#REF!</v>
          </cell>
          <cell r="DL71" t="e">
            <v>#REF!</v>
          </cell>
          <cell r="DM71" t="e">
            <v>#REF!</v>
          </cell>
          <cell r="DN71" t="e">
            <v>#REF!</v>
          </cell>
          <cell r="DO71" t="e">
            <v>#REF!</v>
          </cell>
        </row>
        <row r="72">
          <cell r="A72" t="str">
            <v>% Delta</v>
          </cell>
          <cell r="B72"/>
          <cell r="C72"/>
          <cell r="D72"/>
          <cell r="E72"/>
          <cell r="F72"/>
          <cell r="G72"/>
          <cell r="H72"/>
          <cell r="I72"/>
          <cell r="J72"/>
          <cell r="K72"/>
          <cell r="L72"/>
          <cell r="M72"/>
          <cell r="N72"/>
          <cell r="O72"/>
          <cell r="P72"/>
          <cell r="Q72"/>
          <cell r="R72"/>
          <cell r="S72" t="e">
            <v>#DIV/0!</v>
          </cell>
          <cell r="T72" t="e">
            <v>#DIV/0!</v>
          </cell>
          <cell r="U72" t="e">
            <v>#DIV/0!</v>
          </cell>
          <cell r="V72" t="e">
            <v>#DIV/0!</v>
          </cell>
          <cell r="W72">
            <v>-1</v>
          </cell>
          <cell r="X72">
            <v>-1</v>
          </cell>
          <cell r="Y72">
            <v>-1</v>
          </cell>
          <cell r="Z72">
            <v>-1</v>
          </cell>
          <cell r="AA72">
            <v>-1</v>
          </cell>
          <cell r="AB72">
            <v>-1</v>
          </cell>
          <cell r="AC72">
            <v>-1</v>
          </cell>
          <cell r="AD72">
            <v>-1</v>
          </cell>
          <cell r="AE72">
            <v>-1</v>
          </cell>
          <cell r="AF72">
            <v>-1</v>
          </cell>
          <cell r="AG72">
            <v>-1</v>
          </cell>
          <cell r="AH72">
            <v>-1</v>
          </cell>
          <cell r="AI72">
            <v>-1</v>
          </cell>
          <cell r="AJ72">
            <v>-1</v>
          </cell>
          <cell r="AK72">
            <v>-1</v>
          </cell>
          <cell r="AL72">
            <v>-1</v>
          </cell>
          <cell r="AM72">
            <v>-1</v>
          </cell>
          <cell r="AN72">
            <v>-1</v>
          </cell>
          <cell r="AO72">
            <v>-1</v>
          </cell>
          <cell r="AP72">
            <v>-1</v>
          </cell>
          <cell r="AQ72">
            <v>-1</v>
          </cell>
          <cell r="AR72">
            <v>-1</v>
          </cell>
          <cell r="AS72">
            <v>-1</v>
          </cell>
          <cell r="AT72">
            <v>-1</v>
          </cell>
          <cell r="AU72">
            <v>-1</v>
          </cell>
          <cell r="AV72">
            <v>-1</v>
          </cell>
          <cell r="AW72">
            <v>-1</v>
          </cell>
          <cell r="AX72">
            <v>-1</v>
          </cell>
          <cell r="AY72">
            <v>-1</v>
          </cell>
          <cell r="AZ72">
            <v>-1</v>
          </cell>
          <cell r="BA72">
            <v>-1</v>
          </cell>
          <cell r="BB72">
            <v>-1</v>
          </cell>
          <cell r="BC72">
            <v>-1</v>
          </cell>
          <cell r="BD72">
            <v>-1</v>
          </cell>
          <cell r="BE72">
            <v>-1</v>
          </cell>
          <cell r="BF72">
            <v>-1</v>
          </cell>
          <cell r="BG72">
            <v>-1</v>
          </cell>
          <cell r="BH72">
            <v>-1</v>
          </cell>
          <cell r="BI72">
            <v>-1</v>
          </cell>
          <cell r="BJ72">
            <v>-1</v>
          </cell>
          <cell r="BK72">
            <v>-1</v>
          </cell>
          <cell r="BL72">
            <v>-1</v>
          </cell>
          <cell r="BM72">
            <v>-1</v>
          </cell>
          <cell r="BN72">
            <v>-1</v>
          </cell>
          <cell r="BO72">
            <v>-1</v>
          </cell>
          <cell r="BP72">
            <v>-1</v>
          </cell>
          <cell r="BQ72">
            <v>-1</v>
          </cell>
          <cell r="BR72">
            <v>-1</v>
          </cell>
          <cell r="BS72">
            <v>3.4667380929524441E-2</v>
          </cell>
          <cell r="BT72">
            <v>-4.3058678181730385E-3</v>
          </cell>
          <cell r="BU72">
            <v>-3.4750007774653008E-2</v>
          </cell>
          <cell r="BV72">
            <v>2.0501764888132542E-2</v>
          </cell>
          <cell r="BW72">
            <v>2.6671783581665946E-4</v>
          </cell>
          <cell r="BX72">
            <v>-1.5384425726880306E-2</v>
          </cell>
          <cell r="BY72">
            <v>-2.026121353907956E-3</v>
          </cell>
          <cell r="BZ72">
            <v>-1.5998756988634365E-2</v>
          </cell>
          <cell r="CA72">
            <v>-2.5846008768972209E-3</v>
          </cell>
          <cell r="CB72">
            <v>6.6253268588486076E-3</v>
          </cell>
          <cell r="CC72">
            <v>5.4609056163761861E-2</v>
          </cell>
          <cell r="CD72">
            <v>4.7321847416040431E-2</v>
          </cell>
          <cell r="CE72"/>
          <cell r="CF72"/>
          <cell r="CG72"/>
          <cell r="CH72"/>
          <cell r="CI72"/>
          <cell r="CJ72"/>
          <cell r="CK72"/>
          <cell r="CL72"/>
          <cell r="CM72"/>
          <cell r="CN72"/>
          <cell r="CO72"/>
          <cell r="CP72"/>
          <cell r="CQ72"/>
          <cell r="CR72"/>
          <cell r="CS72"/>
          <cell r="CT72"/>
          <cell r="CU72"/>
          <cell r="CV72"/>
          <cell r="CW72"/>
          <cell r="CX72"/>
          <cell r="CY72"/>
          <cell r="CZ72"/>
          <cell r="DA72"/>
          <cell r="DB72"/>
          <cell r="DC72"/>
          <cell r="DD72" t="e">
            <v>#REF!</v>
          </cell>
          <cell r="DE72" t="e">
            <v>#REF!</v>
          </cell>
          <cell r="DF72" t="e">
            <v>#REF!</v>
          </cell>
          <cell r="DG72" t="e">
            <v>#REF!</v>
          </cell>
          <cell r="DH72" t="e">
            <v>#REF!</v>
          </cell>
          <cell r="DI72" t="e">
            <v>#REF!</v>
          </cell>
          <cell r="DJ72" t="e">
            <v>#REF!</v>
          </cell>
          <cell r="DK72" t="e">
            <v>#REF!</v>
          </cell>
          <cell r="DL72" t="e">
            <v>#REF!</v>
          </cell>
          <cell r="DM72" t="e">
            <v>#REF!</v>
          </cell>
          <cell r="DN72" t="e">
            <v>#REF!</v>
          </cell>
          <cell r="DO72" t="e">
            <v>#REF!</v>
          </cell>
        </row>
        <row r="73">
          <cell r="A73"/>
          <cell r="B73"/>
          <cell r="C73"/>
          <cell r="D73"/>
          <cell r="E73"/>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cell r="BI73"/>
          <cell r="BJ73"/>
          <cell r="BK73"/>
          <cell r="BL73"/>
          <cell r="BM73"/>
          <cell r="BN73"/>
          <cell r="BO73"/>
          <cell r="BP73"/>
          <cell r="BQ73"/>
          <cell r="BR73"/>
          <cell r="BS73"/>
          <cell r="BT73"/>
          <cell r="BU73"/>
          <cell r="BV73"/>
          <cell r="BW73"/>
          <cell r="BX73"/>
          <cell r="BY73"/>
          <cell r="BZ73"/>
          <cell r="CA73"/>
          <cell r="CB73"/>
          <cell r="CC73"/>
          <cell r="CD73"/>
          <cell r="CE73"/>
          <cell r="CF73"/>
          <cell r="CG73"/>
          <cell r="CH73"/>
          <cell r="CI73"/>
          <cell r="CJ73"/>
          <cell r="CK73"/>
          <cell r="CL73"/>
          <cell r="CM73"/>
          <cell r="CN73"/>
          <cell r="CO73"/>
          <cell r="CP73"/>
          <cell r="CQ73"/>
          <cell r="CR73"/>
          <cell r="CS73"/>
          <cell r="CT73"/>
          <cell r="CU73"/>
          <cell r="CV73"/>
          <cell r="CW73"/>
          <cell r="CX73"/>
          <cell r="CY73"/>
          <cell r="CZ73"/>
          <cell r="DA73"/>
          <cell r="DB73"/>
          <cell r="DC73"/>
          <cell r="DD73"/>
          <cell r="DE73"/>
          <cell r="DF73"/>
          <cell r="DG73"/>
          <cell r="DH73"/>
          <cell r="DI73"/>
          <cell r="DJ73"/>
          <cell r="DK73"/>
          <cell r="DL73"/>
          <cell r="DM73"/>
          <cell r="DN73"/>
          <cell r="DO73"/>
        </row>
        <row r="74">
          <cell r="A74" t="str">
            <v>CSP + Term Based</v>
          </cell>
          <cell r="B74"/>
          <cell r="C74"/>
          <cell r="D74"/>
          <cell r="E74"/>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cell r="AR74"/>
          <cell r="AS74"/>
          <cell r="AT74"/>
          <cell r="AU74"/>
          <cell r="AV74"/>
          <cell r="AW74"/>
          <cell r="AX74"/>
          <cell r="AY74"/>
          <cell r="AZ74"/>
          <cell r="BA74"/>
          <cell r="BB74"/>
          <cell r="BC74"/>
          <cell r="BD74"/>
          <cell r="BE74"/>
          <cell r="BF74"/>
          <cell r="BG74"/>
          <cell r="BH74"/>
          <cell r="BI74"/>
          <cell r="BJ74"/>
          <cell r="BK74"/>
          <cell r="BL74"/>
          <cell r="BM74"/>
          <cell r="BN74">
            <v>0</v>
          </cell>
          <cell r="BO74">
            <v>19.06422058144117</v>
          </cell>
          <cell r="BP74">
            <v>20.88190010984075</v>
          </cell>
          <cell r="BQ74">
            <v>21.777032443823195</v>
          </cell>
          <cell r="BR74">
            <v>22.434471338366286</v>
          </cell>
          <cell r="BS74">
            <v>19.07907712782881</v>
          </cell>
          <cell r="BT74">
            <v>21.759769692193856</v>
          </cell>
          <cell r="BU74">
            <v>24.466662503401352</v>
          </cell>
          <cell r="BV74">
            <v>25.372651044039003</v>
          </cell>
          <cell r="BW74">
            <v>25.985135580000001</v>
          </cell>
          <cell r="BX74">
            <v>27.168044300000002</v>
          </cell>
          <cell r="BY74">
            <v>28.1747698</v>
          </cell>
          <cell r="BZ74">
            <v>29.595925430000001</v>
          </cell>
          <cell r="CA74">
            <v>31.127330090000001</v>
          </cell>
          <cell r="CB74">
            <v>33.08340492</v>
          </cell>
          <cell r="CC74">
            <v>35.599999999999994</v>
          </cell>
          <cell r="CD74">
            <v>39.895242080900005</v>
          </cell>
          <cell r="CE74">
            <v>50.592710968344505</v>
          </cell>
          <cell r="CF74">
            <v>50.908506130113082</v>
          </cell>
          <cell r="CG74">
            <v>44.603043669294827</v>
          </cell>
          <cell r="CH74">
            <v>48.86206164922573</v>
          </cell>
          <cell r="CI74">
            <v>50.318901386286015</v>
          </cell>
          <cell r="CJ74">
            <v>52.502529267343455</v>
          </cell>
          <cell r="CK74">
            <v>54.242664066314347</v>
          </cell>
          <cell r="CL74">
            <v>60.183134444028219</v>
          </cell>
          <cell r="CM74">
            <v>62.497337392911497</v>
          </cell>
          <cell r="CN74">
            <v>65.720141006093158</v>
          </cell>
          <cell r="CO74">
            <v>68.109758652943668</v>
          </cell>
          <cell r="CP74">
            <v>75.998653180933076</v>
          </cell>
          <cell r="CQ74">
            <v>78.932906287339009</v>
          </cell>
          <cell r="CR74">
            <v>82.997729627649292</v>
          </cell>
          <cell r="CS74">
            <v>86.007889300944612</v>
          </cell>
          <cell r="CT74">
            <v>95.924265959509128</v>
          </cell>
          <cell r="CU74">
            <v>98.66362661751927</v>
          </cell>
          <cell r="CV74">
            <v>102.5693128530789</v>
          </cell>
          <cell r="CW74">
            <v>105.35614377995174</v>
          </cell>
          <cell r="CX74">
            <v>115.33350263422301</v>
          </cell>
          <cell r="CY74">
            <v>117.8014737885462</v>
          </cell>
          <cell r="CZ74">
            <v>121.49803742491856</v>
          </cell>
          <cell r="DA74">
            <v>124.03128430734579</v>
          </cell>
          <cell r="DB74">
            <v>134.09736713352444</v>
          </cell>
          <cell r="DC74"/>
          <cell r="DD74"/>
          <cell r="DE74">
            <v>0</v>
          </cell>
          <cell r="DF74">
            <v>0</v>
          </cell>
          <cell r="DG74">
            <v>0</v>
          </cell>
          <cell r="DH74">
            <v>0</v>
          </cell>
          <cell r="DI74">
            <v>0</v>
          </cell>
          <cell r="DJ74">
            <v>0</v>
          </cell>
          <cell r="DK74">
            <v>0</v>
          </cell>
          <cell r="DL74">
            <v>0</v>
          </cell>
          <cell r="DM74">
            <v>0</v>
          </cell>
          <cell r="DN74">
            <v>0</v>
          </cell>
          <cell r="DO74">
            <v>0</v>
          </cell>
        </row>
        <row r="75">
          <cell r="A75" t="str">
            <v>CSP + Term Based -- calc</v>
          </cell>
          <cell r="B75"/>
          <cell r="C75" t="e">
            <v>#REF!</v>
          </cell>
          <cell r="D75" t="e">
            <v>#REF!</v>
          </cell>
          <cell r="E75" t="e">
            <v>#VALUE!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19.06422058144117</v>
          </cell>
          <cell r="BQ75">
            <v>20.88190010984075</v>
          </cell>
          <cell r="BR75">
            <v>21.777032443823195</v>
          </cell>
          <cell r="BS75">
            <v>18.602471613292781</v>
          </cell>
          <cell r="BT75">
            <v>21.237722189447837</v>
          </cell>
          <cell r="BU75">
            <v>23.922236692305773</v>
          </cell>
          <cell r="BV75">
            <v>24.811789260579847</v>
          </cell>
          <cell r="BW75">
            <v>25.50815865180428</v>
          </cell>
          <cell r="BX75">
            <v>26.624050057695154</v>
          </cell>
          <cell r="BY75">
            <v>27.563103237414968</v>
          </cell>
          <cell r="BZ75">
            <v>28.961609153899026</v>
          </cell>
          <cell r="CA75">
            <v>30.477701700499999</v>
          </cell>
          <cell r="CB75">
            <v>32.4042038125</v>
          </cell>
          <cell r="CC75">
            <v>34.895630754999992</v>
          </cell>
          <cell r="CD75">
            <v>39.155343945150001</v>
          </cell>
          <cell r="CE75">
            <v>49.814527716094503</v>
          </cell>
          <cell r="CF75">
            <v>50.081421007113079</v>
          </cell>
          <cell r="CG75">
            <v>43.713043669294827</v>
          </cell>
          <cell r="CH75">
            <v>47.864680597203233</v>
          </cell>
          <cell r="CI75">
            <v>50.318901386286015</v>
          </cell>
          <cell r="CJ75">
            <v>52.502529267343455</v>
          </cell>
          <cell r="CK75">
            <v>54.242664066314347</v>
          </cell>
          <cell r="CL75">
            <v>60.183134444028219</v>
          </cell>
          <cell r="CM75">
            <v>62.497337392911497</v>
          </cell>
          <cell r="CN75">
            <v>65.720141006093158</v>
          </cell>
          <cell r="CO75">
            <v>68.109758652943668</v>
          </cell>
          <cell r="CP75">
            <v>75.998653180933076</v>
          </cell>
          <cell r="CQ75">
            <v>78.932906287339009</v>
          </cell>
          <cell r="CR75">
            <v>82.997729627649292</v>
          </cell>
          <cell r="CS75">
            <v>86.007889300944612</v>
          </cell>
          <cell r="CT75">
            <v>95.924265959509128</v>
          </cell>
          <cell r="CU75">
            <v>98.66362661751927</v>
          </cell>
          <cell r="CV75">
            <v>102.5693128530789</v>
          </cell>
          <cell r="CW75">
            <v>105.35614377995174</v>
          </cell>
          <cell r="CX75">
            <v>115.33350263422301</v>
          </cell>
          <cell r="CY75">
            <v>117.8014737885462</v>
          </cell>
          <cell r="CZ75">
            <v>121.49803742491856</v>
          </cell>
          <cell r="DA75">
            <v>124.03128430734579</v>
          </cell>
          <cell r="DB75">
            <v>134.09736713352444</v>
          </cell>
          <cell r="DC75"/>
          <cell r="DD75" t="e">
            <v>#REF!</v>
          </cell>
          <cell r="DE75" t="e">
            <v>#REF!</v>
          </cell>
          <cell r="DF75" t="e">
            <v>#REF!</v>
          </cell>
          <cell r="DG75" t="e">
            <v>#REF!</v>
          </cell>
          <cell r="DH75" t="e">
            <v>#REF!</v>
          </cell>
          <cell r="DI75" t="e">
            <v>#REF!</v>
          </cell>
          <cell r="DJ75" t="e">
            <v>#REF!</v>
          </cell>
          <cell r="DK75" t="e">
            <v>#REF!</v>
          </cell>
          <cell r="DL75" t="e">
            <v>#REF!</v>
          </cell>
          <cell r="DM75" t="e">
            <v>#REF!</v>
          </cell>
          <cell r="DN75" t="e">
            <v>#REF!</v>
          </cell>
          <cell r="DO75" t="e">
            <v>#REF!</v>
          </cell>
        </row>
        <row r="76">
          <cell r="A76" t="str">
            <v>$ Delta</v>
          </cell>
          <cell r="B76"/>
          <cell r="C76"/>
          <cell r="D76"/>
          <cell r="E76"/>
          <cell r="F76"/>
          <cell r="G76"/>
          <cell r="H76"/>
          <cell r="I76"/>
          <cell r="J76"/>
          <cell r="K76"/>
          <cell r="L76"/>
          <cell r="M76"/>
          <cell r="N76"/>
          <cell r="O76"/>
          <cell r="P76"/>
          <cell r="Q76"/>
          <cell r="R76"/>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19.06422058144117</v>
          </cell>
          <cell r="BP76">
            <v>1.8176795283995801</v>
          </cell>
          <cell r="BQ76">
            <v>0.89513233398244552</v>
          </cell>
          <cell r="BR76">
            <v>0.65743889454309112</v>
          </cell>
          <cell r="BS76">
            <v>0.47660551453602906</v>
          </cell>
          <cell r="BT76">
            <v>0.52204750274601963</v>
          </cell>
          <cell r="BU76">
            <v>0.54442581109557864</v>
          </cell>
          <cell r="BV76">
            <v>0.56086178345915627</v>
          </cell>
          <cell r="BW76">
            <v>0.47697692819572168</v>
          </cell>
          <cell r="BX76">
            <v>0.54399424230484783</v>
          </cell>
          <cell r="BY76">
            <v>0.61166656258503238</v>
          </cell>
          <cell r="BZ76">
            <v>0.63431627610097507</v>
          </cell>
          <cell r="CA76">
            <v>0.6496283895000019</v>
          </cell>
          <cell r="CB76">
            <v>0.67920110749999907</v>
          </cell>
          <cell r="CC76">
            <v>0.70436924500000231</v>
          </cell>
          <cell r="CD76">
            <v>0.73989813575000341</v>
          </cell>
          <cell r="CE76">
            <v>0.77818325225000251</v>
          </cell>
          <cell r="CF76">
            <v>0.82708512300000336</v>
          </cell>
          <cell r="CG76">
            <v>0.89000000000000057</v>
          </cell>
          <cell r="CH76">
            <v>0.99738105202249727</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cell r="DD76" t="e">
            <v>#REF!</v>
          </cell>
          <cell r="DE76" t="e">
            <v>#REF!</v>
          </cell>
          <cell r="DF76" t="e">
            <v>#REF!</v>
          </cell>
          <cell r="DG76" t="e">
            <v>#REF!</v>
          </cell>
          <cell r="DH76" t="e">
            <v>#REF!</v>
          </cell>
          <cell r="DI76" t="e">
            <v>#REF!</v>
          </cell>
          <cell r="DJ76" t="e">
            <v>#REF!</v>
          </cell>
          <cell r="DK76" t="e">
            <v>#REF!</v>
          </cell>
          <cell r="DL76" t="e">
            <v>#REF!</v>
          </cell>
          <cell r="DM76" t="e">
            <v>#REF!</v>
          </cell>
          <cell r="DN76" t="e">
            <v>#REF!</v>
          </cell>
          <cell r="DO76" t="e">
            <v>#REF!</v>
          </cell>
        </row>
        <row r="77">
          <cell r="A77" t="str">
            <v>% Delta</v>
          </cell>
          <cell r="B77"/>
          <cell r="C77"/>
          <cell r="D77"/>
          <cell r="E77"/>
          <cell r="F77"/>
          <cell r="G77"/>
          <cell r="H77"/>
          <cell r="I77"/>
          <cell r="J77"/>
          <cell r="K77"/>
          <cell r="L77"/>
          <cell r="M77"/>
          <cell r="N77"/>
          <cell r="O77"/>
          <cell r="P77"/>
          <cell r="Q77"/>
          <cell r="R77"/>
          <cell r="S77" t="e">
            <v>#DIV/0!</v>
          </cell>
          <cell r="T77" t="e">
            <v>#DIV/0!</v>
          </cell>
          <cell r="U77" t="e">
            <v>#DIV/0!</v>
          </cell>
          <cell r="V77" t="e">
            <v>#DIV/0!</v>
          </cell>
          <cell r="W77" t="e">
            <v>#DIV/0!</v>
          </cell>
          <cell r="X77" t="e">
            <v>#DIV/0!</v>
          </cell>
          <cell r="Y77" t="e">
            <v>#DIV/0!</v>
          </cell>
          <cell r="Z77" t="e">
            <v>#DIV/0!</v>
          </cell>
          <cell r="AA77" t="e">
            <v>#DIV/0!</v>
          </cell>
          <cell r="AB77" t="e">
            <v>#DIV/0!</v>
          </cell>
          <cell r="AC77" t="e">
            <v>#DIV/0!</v>
          </cell>
          <cell r="AD77" t="e">
            <v>#DIV/0!</v>
          </cell>
          <cell r="AE77" t="e">
            <v>#DIV/0!</v>
          </cell>
          <cell r="AF77" t="e">
            <v>#DIV/0!</v>
          </cell>
          <cell r="AG77" t="e">
            <v>#DIV/0!</v>
          </cell>
          <cell r="AH77" t="e">
            <v>#DIV/0!</v>
          </cell>
          <cell r="AI77" t="e">
            <v>#DIV/0!</v>
          </cell>
          <cell r="AJ77" t="e">
            <v>#DIV/0!</v>
          </cell>
          <cell r="AK77" t="e">
            <v>#DIV/0!</v>
          </cell>
          <cell r="AL77" t="e">
            <v>#DIV/0!</v>
          </cell>
          <cell r="AM77" t="e">
            <v>#DIV/0!</v>
          </cell>
          <cell r="AN77" t="e">
            <v>#DIV/0!</v>
          </cell>
          <cell r="AO77" t="e">
            <v>#DIV/0!</v>
          </cell>
          <cell r="AP77" t="e">
            <v>#DIV/0!</v>
          </cell>
          <cell r="AQ77" t="e">
            <v>#DIV/0!</v>
          </cell>
          <cell r="AR77" t="e">
            <v>#DIV/0!</v>
          </cell>
          <cell r="AS77" t="e">
            <v>#DIV/0!</v>
          </cell>
          <cell r="AT77" t="e">
            <v>#DIV/0!</v>
          </cell>
          <cell r="AU77" t="e">
            <v>#DIV/0!</v>
          </cell>
          <cell r="AV77" t="e">
            <v>#DIV/0!</v>
          </cell>
          <cell r="AW77" t="e">
            <v>#DIV/0!</v>
          </cell>
          <cell r="AX77" t="e">
            <v>#DIV/0!</v>
          </cell>
          <cell r="AY77" t="e">
            <v>#DIV/0!</v>
          </cell>
          <cell r="AZ77" t="e">
            <v>#DIV/0!</v>
          </cell>
          <cell r="BA77" t="e">
            <v>#DIV/0!</v>
          </cell>
          <cell r="BB77" t="e">
            <v>#DIV/0!</v>
          </cell>
          <cell r="BC77" t="e">
            <v>#DIV/0!</v>
          </cell>
          <cell r="BD77" t="e">
            <v>#DIV/0!</v>
          </cell>
          <cell r="BE77" t="e">
            <v>#DIV/0!</v>
          </cell>
          <cell r="BF77" t="e">
            <v>#DIV/0!</v>
          </cell>
          <cell r="BG77" t="e">
            <v>#DIV/0!</v>
          </cell>
          <cell r="BH77" t="e">
            <v>#DIV/0!</v>
          </cell>
          <cell r="BI77" t="e">
            <v>#DIV/0!</v>
          </cell>
          <cell r="BJ77" t="e">
            <v>#DIV/0!</v>
          </cell>
          <cell r="BK77" t="e">
            <v>#DIV/0!</v>
          </cell>
          <cell r="BL77" t="e">
            <v>#DIV/0!</v>
          </cell>
          <cell r="BM77" t="e">
            <v>#DIV/0!</v>
          </cell>
          <cell r="BN77" t="e">
            <v>#DIV/0!</v>
          </cell>
          <cell r="BO77" t="e">
            <v>#DIV/0!</v>
          </cell>
          <cell r="BP77">
            <v>9.5345074330973348E-2</v>
          </cell>
          <cell r="BQ77">
            <v>4.2866421603109182E-2</v>
          </cell>
          <cell r="BR77">
            <v>3.0189553890735289E-2</v>
          </cell>
          <cell r="BS77">
            <v>2.5620547873620229E-2</v>
          </cell>
          <cell r="BT77">
            <v>2.4581143782236865E-2</v>
          </cell>
          <cell r="BU77">
            <v>2.2758148332788841E-2</v>
          </cell>
          <cell r="BV77">
            <v>2.2604648845306573E-2</v>
          </cell>
          <cell r="BW77">
            <v>1.869899488656283E-2</v>
          </cell>
          <cell r="BX77">
            <v>2.0432437631614845E-2</v>
          </cell>
          <cell r="BY77">
            <v>2.219149844327899E-2</v>
          </cell>
          <cell r="BZ77">
            <v>2.1901969352955609E-2</v>
          </cell>
          <cell r="CA77">
            <v>2.1314874588766793E-2</v>
          </cell>
          <cell r="CB77">
            <v>2.0960277605648055E-2</v>
          </cell>
          <cell r="CC77">
            <v>2.0185026886183375E-2</v>
          </cell>
          <cell r="CD77">
            <v>1.8896479029439129E-2</v>
          </cell>
          <cell r="CE77">
            <v>1.5621612568226365E-2</v>
          </cell>
          <cell r="CF77">
            <v>1.651480941170843E-2</v>
          </cell>
          <cell r="CG77">
            <v>2.0360055610247053E-2</v>
          </cell>
          <cell r="CH77">
            <v>2.083751608865379E-2</v>
          </cell>
          <cell r="CI77">
            <v>0</v>
          </cell>
          <cell r="CJ77">
            <v>0</v>
          </cell>
          <cell r="CK77">
            <v>0</v>
          </cell>
          <cell r="CL77">
            <v>0</v>
          </cell>
          <cell r="CM77">
            <v>0</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cell r="DD77" t="e">
            <v>#REF!</v>
          </cell>
          <cell r="DE77" t="e">
            <v>#REF!</v>
          </cell>
          <cell r="DF77" t="e">
            <v>#REF!</v>
          </cell>
          <cell r="DG77" t="e">
            <v>#REF!</v>
          </cell>
          <cell r="DH77" t="e">
            <v>#REF!</v>
          </cell>
          <cell r="DI77" t="e">
            <v>#REF!</v>
          </cell>
          <cell r="DJ77" t="e">
            <v>#REF!</v>
          </cell>
          <cell r="DK77" t="e">
            <v>#REF!</v>
          </cell>
          <cell r="DL77" t="e">
            <v>#REF!</v>
          </cell>
          <cell r="DM77" t="e">
            <v>#REF!</v>
          </cell>
          <cell r="DN77" t="e">
            <v>#REF!</v>
          </cell>
          <cell r="DO77" t="e">
            <v>#REF!</v>
          </cell>
        </row>
        <row r="78">
          <cell r="A78" t="str">
            <v>% of revenue</v>
          </cell>
          <cell r="B78"/>
          <cell r="C78"/>
          <cell r="D78"/>
          <cell r="E78"/>
          <cell r="F78"/>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v>2.5391233548220239E-2</v>
          </cell>
          <cell r="BP78">
            <v>2.6718230346794554E-2</v>
          </cell>
          <cell r="BQ78">
            <v>2.8691969164213679E-2</v>
          </cell>
          <cell r="BR78">
            <v>2.6347527006841343E-2</v>
          </cell>
          <cell r="BS78">
            <v>2.5077585400444285E-2</v>
          </cell>
          <cell r="BT78">
            <v>2.7310353183577288E-2</v>
          </cell>
          <cell r="BU78">
            <v>3.0084304724631861E-2</v>
          </cell>
          <cell r="BV78">
            <v>2.8043422469794854E-2</v>
          </cell>
          <cell r="BW78">
            <v>3.9444748919582322E-2</v>
          </cell>
          <cell r="BX78">
            <v>4.0309448550194596E-2</v>
          </cell>
          <cell r="BY78">
            <v>4.2131378899894725E-2</v>
          </cell>
          <cell r="BZ78">
            <v>4.0289368445269702E-2</v>
          </cell>
          <cell r="CA78">
            <v>4.6972099665447881E-2</v>
          </cell>
          <cell r="CB78">
            <v>4.7723768577969401E-2</v>
          </cell>
          <cell r="CC78">
            <v>5.1525129355574045E-2</v>
          </cell>
          <cell r="CD78">
            <v>5.1288658559221038E-2</v>
          </cell>
          <cell r="CE78">
            <v>7.2566396298787861E-2</v>
          </cell>
          <cell r="CF78">
            <v>6.8576113003863445E-2</v>
          </cell>
          <cell r="CG78">
            <v>6.0893522339700995E-2</v>
          </cell>
          <cell r="CH78">
            <v>6.0935141169049509E-2</v>
          </cell>
          <cell r="CI78">
            <v>7.0849430652438566E-2</v>
          </cell>
          <cell r="CJ78">
            <v>6.8009617763276145E-2</v>
          </cell>
          <cell r="CK78">
            <v>7.1107028900090671E-2</v>
          </cell>
          <cell r="CL78">
            <v>7.0313809876974845E-2</v>
          </cell>
          <cell r="CM78">
            <v>8.1706316553328287E-2</v>
          </cell>
          <cell r="CN78">
            <v>7.9466944114491733E-2</v>
          </cell>
          <cell r="CO78">
            <v>8.3162952079312444E-2</v>
          </cell>
          <cell r="CP78">
            <v>8.4488581571492138E-2</v>
          </cell>
          <cell r="CQ78">
            <v>9.5837597239139996E-2</v>
          </cell>
          <cell r="CR78">
            <v>9.3855492567869472E-2</v>
          </cell>
          <cell r="CS78">
            <v>9.8100855546523619E-2</v>
          </cell>
          <cell r="CT78">
            <v>0.10168311773465966</v>
          </cell>
          <cell r="CU78">
            <v>0.11039151916807706</v>
          </cell>
          <cell r="CV78">
            <v>0.1073550884599323</v>
          </cell>
          <cell r="CW78">
            <v>0.11120011688076434</v>
          </cell>
          <cell r="CX78">
            <v>0.1140291445945654</v>
          </cell>
          <cell r="CY78">
            <v>0.12129966449827781</v>
          </cell>
          <cell r="CZ78">
            <v>0.1176330031120245</v>
          </cell>
          <cell r="DA78">
            <v>0.12124717928008895</v>
          </cell>
          <cell r="DB78">
            <v>0.12324085557881181</v>
          </cell>
          <cell r="DC78"/>
          <cell r="DD78"/>
          <cell r="DE78">
            <v>0</v>
          </cell>
          <cell r="DF78">
            <v>0</v>
          </cell>
          <cell r="DG78">
            <v>0</v>
          </cell>
          <cell r="DH78">
            <v>0</v>
          </cell>
          <cell r="DI78">
            <v>0</v>
          </cell>
          <cell r="DJ78">
            <v>0</v>
          </cell>
          <cell r="DK78">
            <v>0</v>
          </cell>
          <cell r="DL78">
            <v>0</v>
          </cell>
          <cell r="DM78">
            <v>0</v>
          </cell>
          <cell r="DN78">
            <v>0</v>
          </cell>
          <cell r="DO78">
            <v>0</v>
          </cell>
        </row>
        <row r="79">
          <cell r="A79" t="str">
            <v>% growth in revenue y-o-y</v>
          </cell>
          <cell r="B79"/>
          <cell r="C79"/>
          <cell r="D79"/>
          <cell r="E79"/>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t="str">
            <v>NA</v>
          </cell>
          <cell r="BP79" t="str">
            <v>NA</v>
          </cell>
          <cell r="BQ79" t="str">
            <v>NA</v>
          </cell>
          <cell r="BR79" t="str">
            <v>NA</v>
          </cell>
          <cell r="BS79">
            <v>7.7928947182370756E-4</v>
          </cell>
          <cell r="BT79">
            <v>4.2039736697112362E-2</v>
          </cell>
          <cell r="BU79">
            <v>0.12350764809284387</v>
          </cell>
          <cell r="BV79">
            <v>0.1309671915757602</v>
          </cell>
          <cell r="BW79">
            <v>0.36197025704655239</v>
          </cell>
          <cell r="BX79">
            <v>0.24854466220505644</v>
          </cell>
          <cell r="BY79">
            <v>0.15155754472368876</v>
          </cell>
          <cell r="BZ79">
            <v>0.1664498667731138</v>
          </cell>
          <cell r="CA79">
            <v>0.19788984722318692</v>
          </cell>
          <cell r="CB79">
            <v>0.21773229440736741</v>
          </cell>
          <cell r="CC79">
            <v>0.26354182315271291</v>
          </cell>
          <cell r="CD79">
            <v>0.34799779027893041</v>
          </cell>
          <cell r="CE79">
            <v>0.62534694823048675</v>
          </cell>
          <cell r="CF79">
            <v>0.53879282538228779</v>
          </cell>
          <cell r="CG79">
            <v>0.25289448509255141</v>
          </cell>
          <cell r="CH79">
            <v>0.22475912165522671</v>
          </cell>
          <cell r="CI79">
            <v>-5.4120361771048398E-3</v>
          </cell>
          <cell r="CJ79">
            <v>3.1311528434095681E-2</v>
          </cell>
          <cell r="CK79">
            <v>0.21612023763426547</v>
          </cell>
          <cell r="CL79">
            <v>0.23169453790294336</v>
          </cell>
          <cell r="CM79">
            <v>0.24202507747803503</v>
          </cell>
          <cell r="CN79">
            <v>0.2517519045881671</v>
          </cell>
          <cell r="CO79">
            <v>0.25564921681715536</v>
          </cell>
          <cell r="CP79">
            <v>0.26278988096928835</v>
          </cell>
          <cell r="CQ79">
            <v>0.26298030572245867</v>
          </cell>
          <cell r="CR79">
            <v>0.26289640218444243</v>
          </cell>
          <cell r="CS79">
            <v>0.2627836451337564</v>
          </cell>
          <cell r="CT79">
            <v>0.26218376174559754</v>
          </cell>
          <cell r="CU79">
            <v>0.2499682484559056</v>
          </cell>
          <cell r="CV79">
            <v>0.23580865781790816</v>
          </cell>
          <cell r="CW79">
            <v>0.22495906638642071</v>
          </cell>
          <cell r="CX79">
            <v>0.20233917331102402</v>
          </cell>
          <cell r="CY79">
            <v>0.19397064376334927</v>
          </cell>
          <cell r="CZ79">
            <v>0.18454568959580842</v>
          </cell>
          <cell r="DA79">
            <v>0.17725725199661069</v>
          </cell>
          <cell r="DB79">
            <v>0.16269222793666915</v>
          </cell>
          <cell r="DC79"/>
          <cell r="DD79" t="str">
            <v>NA</v>
          </cell>
          <cell r="DE79" t="str">
            <v>NA</v>
          </cell>
          <cell r="DF79" t="str">
            <v>NA</v>
          </cell>
          <cell r="DG79" t="str">
            <v>NA</v>
          </cell>
          <cell r="DH79" t="str">
            <v>NA</v>
          </cell>
          <cell r="DI79" t="str">
            <v>NA</v>
          </cell>
          <cell r="DJ79" t="str">
            <v>NA</v>
          </cell>
          <cell r="DK79" t="str">
            <v>NA</v>
          </cell>
          <cell r="DL79" t="str">
            <v>NA</v>
          </cell>
          <cell r="DM79" t="str">
            <v>NA</v>
          </cell>
          <cell r="DN79" t="str">
            <v>NA</v>
          </cell>
          <cell r="DO79" t="str">
            <v>NA</v>
          </cell>
        </row>
        <row r="80">
          <cell r="A80" t="str">
            <v>% growth in revenue seq</v>
          </cell>
          <cell r="B80"/>
          <cell r="C80"/>
          <cell r="D80"/>
          <cell r="E80"/>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t="str">
            <v>NA</v>
          </cell>
          <cell r="BP80">
            <v>9.5345074330973389E-2</v>
          </cell>
          <cell r="BQ80">
            <v>4.2866421603109162E-2</v>
          </cell>
          <cell r="BR80">
            <v>3.0189553890735299E-2</v>
          </cell>
          <cell r="BS80">
            <v>-0.14956422016503024</v>
          </cell>
          <cell r="BT80">
            <v>0.14050430984709306</v>
          </cell>
          <cell r="BU80">
            <v>0.12439896421231755</v>
          </cell>
          <cell r="BV80">
            <v>3.7029510686702682E-2</v>
          </cell>
          <cell r="BW80">
            <v>2.4139556205534651E-2</v>
          </cell>
          <cell r="BX80">
            <v>4.552251483769254E-2</v>
          </cell>
          <cell r="BY80">
            <v>3.7055501267715396E-2</v>
          </cell>
          <cell r="BZ80">
            <v>5.0440718418931052E-2</v>
          </cell>
          <cell r="CA80">
            <v>5.1743766675654834E-2</v>
          </cell>
          <cell r="CB80">
            <v>6.2841073241562961E-2</v>
          </cell>
          <cell r="CC80">
            <v>7.60682005399822E-2</v>
          </cell>
          <cell r="CD80">
            <v>0.12065286744101145</v>
          </cell>
          <cell r="CE80">
            <v>0.26813896418405125</v>
          </cell>
          <cell r="CF80">
            <v>6.2419102618589406E-3</v>
          </cell>
          <cell r="CG80">
            <v>-0.12385872106917883</v>
          </cell>
          <cell r="CH80">
            <v>9.5487160282356598E-2</v>
          </cell>
          <cell r="CI80">
            <v>2.9815355469827276E-2</v>
          </cell>
          <cell r="CJ80">
            <v>4.3395778144960984E-2</v>
          </cell>
          <cell r="CK80">
            <v>3.3143827987983432E-2</v>
          </cell>
          <cell r="CL80">
            <v>0.10951656744682281</v>
          </cell>
          <cell r="CM80">
            <v>3.8452682304799923E-2</v>
          </cell>
          <cell r="CN80">
            <v>5.1567054655790701E-2</v>
          </cell>
          <cell r="CO80">
            <v>3.6360506996309772E-2</v>
          </cell>
          <cell r="CP80">
            <v>0.11582620000443145</v>
          </cell>
          <cell r="CQ80">
            <v>3.86092777120699E-2</v>
          </cell>
          <cell r="CR80">
            <v>5.1497195928819961E-2</v>
          </cell>
          <cell r="CS80">
            <v>3.6267976085607723E-2</v>
          </cell>
          <cell r="CT80">
            <v>0.11529612851987059</v>
          </cell>
          <cell r="CU80">
            <v>2.855753578731024E-2</v>
          </cell>
          <cell r="CV80">
            <v>3.9585877485534438E-2</v>
          </cell>
          <cell r="CW80">
            <v>2.7170221281141993E-2</v>
          </cell>
          <cell r="CX80">
            <v>9.4701253256859186E-2</v>
          </cell>
          <cell r="CY80">
            <v>2.1398562412088484E-2</v>
          </cell>
          <cell r="CZ80">
            <v>3.1379604324880406E-2</v>
          </cell>
          <cell r="DA80">
            <v>2.085010536892562E-2</v>
          </cell>
          <cell r="DB80">
            <v>8.1157611826667919E-2</v>
          </cell>
          <cell r="DC80"/>
          <cell r="DD80"/>
          <cell r="DE80"/>
          <cell r="DF80"/>
          <cell r="DG80"/>
          <cell r="DH80"/>
          <cell r="DI80"/>
          <cell r="DJ80"/>
          <cell r="DK80"/>
          <cell r="DL80"/>
          <cell r="DM80"/>
          <cell r="DN80"/>
          <cell r="DO80"/>
        </row>
        <row r="81">
          <cell r="A81"/>
          <cell r="B81"/>
          <cell r="C81"/>
          <cell r="D81"/>
          <cell r="E81"/>
          <cell r="F81"/>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cell r="BU81"/>
          <cell r="BV81"/>
          <cell r="BW81"/>
          <cell r="BX81"/>
          <cell r="BY81"/>
          <cell r="BZ81"/>
          <cell r="CA81"/>
          <cell r="CB81"/>
          <cell r="CC81"/>
          <cell r="CD81"/>
          <cell r="CE81"/>
          <cell r="CF81"/>
          <cell r="CG81"/>
          <cell r="CH81"/>
          <cell r="CI81"/>
          <cell r="CJ81"/>
          <cell r="CK81"/>
          <cell r="CL81"/>
          <cell r="CM81"/>
          <cell r="CN81"/>
          <cell r="CO81"/>
          <cell r="CP81"/>
          <cell r="CQ81"/>
          <cell r="CR81"/>
          <cell r="CS81"/>
          <cell r="CT81"/>
          <cell r="CU81"/>
          <cell r="CV81"/>
          <cell r="CW81"/>
          <cell r="CX81"/>
          <cell r="CY81"/>
          <cell r="CZ81"/>
          <cell r="DA81"/>
          <cell r="DB81"/>
          <cell r="DC81"/>
          <cell r="DD81"/>
          <cell r="DE81"/>
          <cell r="DF81"/>
          <cell r="DG81"/>
          <cell r="DH81"/>
          <cell r="DI81"/>
          <cell r="DJ81"/>
          <cell r="DK81"/>
          <cell r="DL81"/>
          <cell r="DM81"/>
          <cell r="DN81"/>
          <cell r="DO81"/>
        </row>
        <row r="82">
          <cell r="A82" t="str">
            <v>Citrix Service Provider (CSP)</v>
          </cell>
          <cell r="B82"/>
          <cell r="C82"/>
          <cell r="D82"/>
          <cell r="E82"/>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v>8.6450133006921313</v>
          </cell>
          <cell r="BP82">
            <v>10.975069056326292</v>
          </cell>
          <cell r="BQ82">
            <v>11.403571300406504</v>
          </cell>
          <cell r="BR82">
            <v>12.326016059116766</v>
          </cell>
          <cell r="BS82">
            <v>12.255968245031125</v>
          </cell>
          <cell r="BT82">
            <v>13.077597401122643</v>
          </cell>
          <cell r="BU82">
            <v>14.275806587089383</v>
          </cell>
          <cell r="BV82">
            <v>16.398348573659021</v>
          </cell>
          <cell r="BW82">
            <v>16.466817670000001</v>
          </cell>
          <cell r="BX82">
            <v>18.117800370000001</v>
          </cell>
          <cell r="BY82">
            <v>18.698242619999998</v>
          </cell>
          <cell r="BZ82">
            <v>20.361490570000001</v>
          </cell>
          <cell r="CA82">
            <v>22.432006789999999</v>
          </cell>
          <cell r="CB82">
            <v>24.204161920000001</v>
          </cell>
          <cell r="CC82">
            <v>25.4</v>
          </cell>
          <cell r="CD82">
            <v>27.895242080900005</v>
          </cell>
          <cell r="CE82">
            <v>41.897387668344507</v>
          </cell>
          <cell r="CF82">
            <v>43.908506130113082</v>
          </cell>
          <cell r="CG82">
            <v>36.561817632345509</v>
          </cell>
          <cell r="CH82">
            <v>39.401795723402998</v>
          </cell>
          <cell r="CI82">
            <v>43.463895492202475</v>
          </cell>
          <cell r="CJ82">
            <v>46.984040810613529</v>
          </cell>
          <cell r="CK82">
            <v>47.903319343048494</v>
          </cell>
          <cell r="CL82">
            <v>52.725081828421338</v>
          </cell>
          <cell r="CM82">
            <v>57.093155836152121</v>
          </cell>
          <cell r="CN82">
            <v>61.369610313655812</v>
          </cell>
          <cell r="CO82">
            <v>63.112101413147329</v>
          </cell>
          <cell r="CP82">
            <v>70.119056428231502</v>
          </cell>
          <cell r="CQ82">
            <v>74.672490067474811</v>
          </cell>
          <cell r="CR82">
            <v>79.567964855240035</v>
          </cell>
          <cell r="CS82">
            <v>82.067958759729066</v>
          </cell>
          <cell r="CT82">
            <v>91.289053558079075</v>
          </cell>
          <cell r="CU82">
            <v>95.304904084635623</v>
          </cell>
          <cell r="CV82">
            <v>99.865438952244702</v>
          </cell>
          <cell r="CW82">
            <v>102.25007789252092</v>
          </cell>
          <cell r="CX82">
            <v>111.6793074725397</v>
          </cell>
          <cell r="CY82">
            <v>115.15360642753519</v>
          </cell>
          <cell r="CZ82">
            <v>119.3664235806033</v>
          </cell>
          <cell r="DA82">
            <v>121.58260020082729</v>
          </cell>
          <cell r="DB82">
            <v>131.2165623023262</v>
          </cell>
          <cell r="DC82"/>
          <cell r="DD82"/>
          <cell r="DE82">
            <v>0</v>
          </cell>
          <cell r="DF82">
            <v>0</v>
          </cell>
          <cell r="DG82">
            <v>0</v>
          </cell>
          <cell r="DH82">
            <v>0</v>
          </cell>
          <cell r="DI82">
            <v>0</v>
          </cell>
          <cell r="DJ82">
            <v>0</v>
          </cell>
          <cell r="DK82">
            <v>0</v>
          </cell>
          <cell r="DL82">
            <v>0</v>
          </cell>
          <cell r="DM82">
            <v>0</v>
          </cell>
          <cell r="DN82">
            <v>0</v>
          </cell>
          <cell r="DO82">
            <v>0</v>
          </cell>
        </row>
        <row r="83">
          <cell r="A83" t="str">
            <v>% of revenue</v>
          </cell>
          <cell r="B83"/>
          <cell r="C83"/>
          <cell r="D83"/>
          <cell r="E83"/>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v>1.1514110991719884E-2</v>
          </cell>
          <cell r="BP83">
            <v>1.4042516321621236E-2</v>
          </cell>
          <cell r="BQ83">
            <v>1.5024586887915459E-2</v>
          </cell>
          <cell r="BR83">
            <v>1.4475939107553253E-2</v>
          </cell>
          <cell r="BS83">
            <v>1.6109274482757837E-2</v>
          </cell>
          <cell r="BT83">
            <v>1.6413491910505739E-2</v>
          </cell>
          <cell r="BU83">
            <v>1.7553588091395702E-2</v>
          </cell>
          <cell r="BV83">
            <v>1.8124468588634837E-2</v>
          </cell>
          <cell r="BW83">
            <v>2.4996193939338746E-2</v>
          </cell>
          <cell r="BX83">
            <v>2.6881527937482476E-2</v>
          </cell>
          <cell r="BY83">
            <v>2.7960574307349984E-2</v>
          </cell>
          <cell r="BZ83">
            <v>2.7718396493797849E-2</v>
          </cell>
          <cell r="CA83">
            <v>3.3850589035080439E-2</v>
          </cell>
          <cell r="CB83">
            <v>3.4915203706722325E-2</v>
          </cell>
          <cell r="CC83">
            <v>3.6762311394145528E-2</v>
          </cell>
          <cell r="CD83">
            <v>3.586165848080046E-2</v>
          </cell>
          <cell r="CE83">
            <v>6.0094475651390873E-2</v>
          </cell>
          <cell r="CF83">
            <v>5.9146789153735807E-2</v>
          </cell>
          <cell r="CG83">
            <v>4.9915379660692649E-2</v>
          </cell>
          <cell r="CH83">
            <v>4.9137386014444985E-2</v>
          </cell>
          <cell r="CI83">
            <v>6.1197525476955235E-2</v>
          </cell>
          <cell r="CJ83">
            <v>6.0861194709937706E-2</v>
          </cell>
          <cell r="CK83">
            <v>6.2796744436668828E-2</v>
          </cell>
          <cell r="CL83">
            <v>6.1600337265242305E-2</v>
          </cell>
          <cell r="CM83">
            <v>7.4641123260176537E-2</v>
          </cell>
          <cell r="CN83">
            <v>7.4206404893003355E-2</v>
          </cell>
          <cell r="CO83">
            <v>7.7060743853031355E-2</v>
          </cell>
          <cell r="CP83">
            <v>7.7952165871263177E-2</v>
          </cell>
          <cell r="CQ83">
            <v>9.0664747626025763E-2</v>
          </cell>
          <cell r="CR83">
            <v>8.9977045969986139E-2</v>
          </cell>
          <cell r="CS83">
            <v>9.3606958997862741E-2</v>
          </cell>
          <cell r="CT83">
            <v>9.676962849786197E-2</v>
          </cell>
          <cell r="CU83">
            <v>0.10663355389171005</v>
          </cell>
          <cell r="CV83">
            <v>0.1045250546639143</v>
          </cell>
          <cell r="CW83">
            <v>0.10792176141586561</v>
          </cell>
          <cell r="CX83">
            <v>0.11041627635635841</v>
          </cell>
          <cell r="CY83">
            <v>0.11857316700892462</v>
          </cell>
          <cell r="CZ83">
            <v>0.11556919909266389</v>
          </cell>
          <cell r="DA83">
            <v>0.11885346028797038</v>
          </cell>
          <cell r="DB83">
            <v>0.12059328046423905</v>
          </cell>
          <cell r="DC83"/>
          <cell r="DD83"/>
          <cell r="DE83">
            <v>0</v>
          </cell>
          <cell r="DF83">
            <v>0</v>
          </cell>
          <cell r="DG83">
            <v>0</v>
          </cell>
          <cell r="DH83">
            <v>0</v>
          </cell>
          <cell r="DI83">
            <v>0</v>
          </cell>
          <cell r="DJ83">
            <v>0</v>
          </cell>
          <cell r="DK83">
            <v>0</v>
          </cell>
          <cell r="DL83">
            <v>0</v>
          </cell>
          <cell r="DM83">
            <v>0</v>
          </cell>
          <cell r="DN83">
            <v>0</v>
          </cell>
          <cell r="DO83">
            <v>0</v>
          </cell>
        </row>
        <row r="84">
          <cell r="A84" t="str">
            <v>% growth in revenue y-o-y</v>
          </cell>
          <cell r="B84"/>
          <cell r="C84"/>
          <cell r="D84"/>
          <cell r="E84"/>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cell r="BD84"/>
          <cell r="BE84"/>
          <cell r="BF84"/>
          <cell r="BG84"/>
          <cell r="BH84"/>
          <cell r="BI84"/>
          <cell r="BJ84"/>
          <cell r="BK84"/>
          <cell r="BL84"/>
          <cell r="BM84"/>
          <cell r="BN84"/>
          <cell r="BO84" t="str">
            <v>NA</v>
          </cell>
          <cell r="BP84" t="str">
            <v>NA</v>
          </cell>
          <cell r="BQ84" t="str">
            <v>NA</v>
          </cell>
          <cell r="BR84" t="str">
            <v>NA</v>
          </cell>
          <cell r="BS84">
            <v>0.41769223698590435</v>
          </cell>
          <cell r="BT84">
            <v>0.19157313124917455</v>
          </cell>
          <cell r="BU84">
            <v>0.25187155944563533</v>
          </cell>
          <cell r="BV84">
            <v>0.33038513782644402</v>
          </cell>
          <cell r="BW84">
            <v>0.34357541899442001</v>
          </cell>
          <cell r="BX84">
            <v>0.38540741194897787</v>
          </cell>
          <cell r="BY84">
            <v>0.30978537051000221</v>
          </cell>
          <cell r="BZ84">
            <v>0.24167933609528514</v>
          </cell>
          <cell r="CA84">
            <v>0.36225512661548764</v>
          </cell>
          <cell r="CB84">
            <v>0.33593269744146093</v>
          </cell>
          <cell r="CC84">
            <v>0.35841643068807283</v>
          </cell>
          <cell r="CD84">
            <v>0.37000000000000011</v>
          </cell>
          <cell r="CE84">
            <v>0.86775031144436054</v>
          </cell>
          <cell r="CF84">
            <v>0.81408909241477589</v>
          </cell>
          <cell r="CG84">
            <v>0.4394416390687208</v>
          </cell>
          <cell r="CH84">
            <v>0.41249162165836095</v>
          </cell>
          <cell r="CI84">
            <v>3.7389152666468917E-2</v>
          </cell>
          <cell r="CJ84">
            <v>7.0044165733782471E-2</v>
          </cell>
          <cell r="CK84">
            <v>0.31020070787370768</v>
          </cell>
          <cell r="CL84">
            <v>0.33813905839588099</v>
          </cell>
          <cell r="CM84">
            <v>0.31357659477151034</v>
          </cell>
          <cell r="CN84">
            <v>0.30617991247344212</v>
          </cell>
          <cell r="CO84">
            <v>0.31748910678161302</v>
          </cell>
          <cell r="CP84">
            <v>0.3298994329949807</v>
          </cell>
          <cell r="CQ84">
            <v>0.30790615746960048</v>
          </cell>
          <cell r="CR84">
            <v>0.29653690888004181</v>
          </cell>
          <cell r="CS84">
            <v>0.30035218162824329</v>
          </cell>
          <cell r="CT84">
            <v>0.30191503149383592</v>
          </cell>
          <cell r="CU84">
            <v>0.27630542383837953</v>
          </cell>
          <cell r="CV84">
            <v>0.25509605698640603</v>
          </cell>
          <cell r="CW84">
            <v>0.2459195944166126</v>
          </cell>
          <cell r="CX84">
            <v>0.22335924319215472</v>
          </cell>
          <cell r="CY84">
            <v>0.20826527798897843</v>
          </cell>
          <cell r="CZ84">
            <v>0.1952726071497457</v>
          </cell>
          <cell r="DA84">
            <v>0.18907097878817791</v>
          </cell>
          <cell r="DB84">
            <v>0.17494068750910197</v>
          </cell>
          <cell r="DC84"/>
          <cell r="DD84" t="str">
            <v>NA</v>
          </cell>
          <cell r="DE84" t="str">
            <v>NA</v>
          </cell>
          <cell r="DF84" t="str">
            <v>NA</v>
          </cell>
          <cell r="DG84" t="str">
            <v>NA</v>
          </cell>
          <cell r="DH84" t="str">
            <v>NA</v>
          </cell>
          <cell r="DI84" t="str">
            <v>NA</v>
          </cell>
          <cell r="DJ84" t="str">
            <v>NA</v>
          </cell>
          <cell r="DK84" t="str">
            <v>NA</v>
          </cell>
          <cell r="DL84" t="str">
            <v>NA</v>
          </cell>
          <cell r="DM84" t="str">
            <v>NA</v>
          </cell>
          <cell r="DN84" t="str">
            <v>NA</v>
          </cell>
          <cell r="DO84" t="str">
            <v>NA</v>
          </cell>
        </row>
        <row r="85">
          <cell r="A85" t="str">
            <v>% growth in revenue seq</v>
          </cell>
          <cell r="B85"/>
          <cell r="C85"/>
          <cell r="D85"/>
          <cell r="E85"/>
          <cell r="F85"/>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cell r="BC85"/>
          <cell r="BD85"/>
          <cell r="BE85"/>
          <cell r="BF85"/>
          <cell r="BG85"/>
          <cell r="BH85"/>
          <cell r="BI85"/>
          <cell r="BJ85"/>
          <cell r="BK85"/>
          <cell r="BL85"/>
          <cell r="BM85"/>
          <cell r="BN85"/>
          <cell r="BO85" t="str">
            <v>NA</v>
          </cell>
          <cell r="BP85">
            <v>0.26952598851960285</v>
          </cell>
          <cell r="BQ85">
            <v>3.9043238988388129E-2</v>
          </cell>
          <cell r="BR85">
            <v>8.0890866063807465E-2</v>
          </cell>
          <cell r="BS85">
            <v>-5.6829241297174926E-3</v>
          </cell>
          <cell r="BT85">
            <v>6.7039106145255101E-2</v>
          </cell>
          <cell r="BU85">
            <v>9.1623036649215006E-2</v>
          </cell>
          <cell r="BV85">
            <v>0.14868105515587482</v>
          </cell>
          <cell r="BW85">
            <v>4.1753653444691619E-3</v>
          </cell>
          <cell r="BX85">
            <v>0.10026118786800176</v>
          </cell>
          <cell r="BY85">
            <v>3.2037125818049628E-2</v>
          </cell>
          <cell r="BZ85">
            <v>8.8952100141270085E-2</v>
          </cell>
          <cell r="CA85">
            <v>0.10168785103830436</v>
          </cell>
          <cell r="CB85">
            <v>7.9001185519880224E-2</v>
          </cell>
          <cell r="CC85">
            <v>4.9406299790610397E-2</v>
          </cell>
          <cell r="CD85">
            <v>9.8237877200787693E-2</v>
          </cell>
          <cell r="CE85">
            <v>0.50195461816880349</v>
          </cell>
          <cell r="CF85">
            <v>4.8001046692657479E-2</v>
          </cell>
          <cell r="CG85">
            <v>-0.16731811544663577</v>
          </cell>
          <cell r="CH85">
            <v>7.7676064128305633E-2</v>
          </cell>
          <cell r="CI85">
            <v>0.10309428020273614</v>
          </cell>
          <cell r="CJ85">
            <v>8.0990101751063248E-2</v>
          </cell>
          <cell r="CK85">
            <v>1.9565761406952209E-2</v>
          </cell>
          <cell r="CL85">
            <v>0.10065612470073138</v>
          </cell>
          <cell r="CM85">
            <v>8.2846225292649622E-2</v>
          </cell>
          <cell r="CN85">
            <v>7.4903102042150227E-2</v>
          </cell>
          <cell r="CO85">
            <v>2.8393387062191966E-2</v>
          </cell>
          <cell r="CP85">
            <v>0.11102395353966932</v>
          </cell>
          <cell r="CQ85">
            <v>6.4938604014214807E-2</v>
          </cell>
          <cell r="CR85">
            <v>6.5559281381156964E-2</v>
          </cell>
          <cell r="CS85">
            <v>3.1419603467769175E-2</v>
          </cell>
          <cell r="CT85">
            <v>0.11235925612999198</v>
          </cell>
          <cell r="CU85">
            <v>4.3990493602846126E-2</v>
          </cell>
          <cell r="CV85">
            <v>4.7852048238347544E-2</v>
          </cell>
          <cell r="CW85">
            <v>2.3878520590256969E-2</v>
          </cell>
          <cell r="CX85">
            <v>9.2217333955776803E-2</v>
          </cell>
          <cell r="CY85">
            <v>3.1109603324230628E-2</v>
          </cell>
          <cell r="CZ85">
            <v>3.6584326655189736E-2</v>
          </cell>
          <cell r="DA85">
            <v>1.8566164200500612E-2</v>
          </cell>
          <cell r="DB85">
            <v>7.9238000220309024E-2</v>
          </cell>
          <cell r="DC85"/>
          <cell r="DD85"/>
          <cell r="DE85"/>
          <cell r="DF85"/>
          <cell r="DG85"/>
          <cell r="DH85"/>
          <cell r="DI85"/>
          <cell r="DJ85"/>
          <cell r="DK85"/>
          <cell r="DL85"/>
          <cell r="DM85"/>
          <cell r="DN85"/>
          <cell r="DO85"/>
        </row>
        <row r="86">
          <cell r="A86"/>
          <cell r="B86"/>
          <cell r="C86"/>
          <cell r="D86"/>
          <cell r="E86"/>
          <cell r="F86"/>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cell r="CO86"/>
          <cell r="CP86"/>
          <cell r="CQ86"/>
          <cell r="CR86"/>
          <cell r="CS86"/>
          <cell r="CT86"/>
          <cell r="CU86"/>
          <cell r="CV86"/>
          <cell r="CW86"/>
          <cell r="CX86"/>
          <cell r="CY86"/>
          <cell r="CZ86"/>
          <cell r="DA86"/>
          <cell r="DB86"/>
          <cell r="DC86"/>
          <cell r="DD86"/>
          <cell r="DE86"/>
          <cell r="DF86"/>
          <cell r="DG86"/>
          <cell r="DH86"/>
          <cell r="DI86"/>
          <cell r="DJ86"/>
          <cell r="DK86"/>
          <cell r="DL86"/>
          <cell r="DM86"/>
          <cell r="DN86"/>
          <cell r="DO86"/>
        </row>
        <row r="87">
          <cell r="A87" t="str">
            <v>Term Based</v>
          </cell>
          <cell r="B87"/>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v>10.41920728074904</v>
          </cell>
          <cell r="BP87">
            <v>9.9068310535144555</v>
          </cell>
          <cell r="BQ87">
            <v>10.373461143416691</v>
          </cell>
          <cell r="BR87">
            <v>10.108455279249519</v>
          </cell>
          <cell r="BS87">
            <v>10.41920728074904</v>
          </cell>
          <cell r="BT87">
            <v>9.9068310535144555</v>
          </cell>
          <cell r="BU87">
            <v>10.373461143416691</v>
          </cell>
          <cell r="BV87">
            <v>10.108455279249519</v>
          </cell>
          <cell r="BW87">
            <v>9.5183179100000004</v>
          </cell>
          <cell r="BX87">
            <v>9.0502439300000006</v>
          </cell>
          <cell r="BY87">
            <v>9.4765271799999997</v>
          </cell>
          <cell r="BZ87">
            <v>9.2344348600000004</v>
          </cell>
          <cell r="CA87">
            <v>8.6953233000000001</v>
          </cell>
          <cell r="CB87">
            <v>8.8792430000000007</v>
          </cell>
          <cell r="CC87">
            <v>10.199999999999999</v>
          </cell>
          <cell r="CD87">
            <v>12</v>
          </cell>
          <cell r="CE87">
            <v>8.6953233000000001</v>
          </cell>
          <cell r="CF87">
            <v>7</v>
          </cell>
          <cell r="CG87">
            <v>8.04122603694932</v>
          </cell>
          <cell r="CH87">
            <v>9.4602659258227302</v>
          </cell>
          <cell r="CI87">
            <v>6.8550058940835381</v>
          </cell>
          <cell r="CJ87">
            <v>5.5184884567299264</v>
          </cell>
          <cell r="CK87">
            <v>6.3393447232658504</v>
          </cell>
          <cell r="CL87">
            <v>7.4580526156068832</v>
          </cell>
          <cell r="CM87">
            <v>5.4041815567593732</v>
          </cell>
          <cell r="CN87">
            <v>4.3505306924373492</v>
          </cell>
          <cell r="CO87">
            <v>4.9976572397963377</v>
          </cell>
          <cell r="CP87">
            <v>5.8795967527015733</v>
          </cell>
          <cell r="CQ87">
            <v>4.2604162198641946</v>
          </cell>
          <cell r="CR87">
            <v>3.4297647724092521</v>
          </cell>
          <cell r="CS87">
            <v>3.9399305412155474</v>
          </cell>
          <cell r="CT87">
            <v>4.6352124014300555</v>
          </cell>
          <cell r="CU87">
            <v>3.3587225328836436</v>
          </cell>
          <cell r="CV87">
            <v>2.7038739008341999</v>
          </cell>
          <cell r="CW87">
            <v>3.1060658874308125</v>
          </cell>
          <cell r="CX87">
            <v>3.6541951616833086</v>
          </cell>
          <cell r="CY87">
            <v>2.6478673610110124</v>
          </cell>
          <cell r="CZ87">
            <v>2.1316138443152641</v>
          </cell>
          <cell r="DA87">
            <v>2.4486841065185048</v>
          </cell>
          <cell r="DB87">
            <v>2.8808048311982404</v>
          </cell>
          <cell r="DC87"/>
          <cell r="DD87"/>
          <cell r="DE87">
            <v>0</v>
          </cell>
          <cell r="DF87">
            <v>0</v>
          </cell>
          <cell r="DG87">
            <v>0</v>
          </cell>
          <cell r="DH87">
            <v>0</v>
          </cell>
          <cell r="DI87">
            <v>0</v>
          </cell>
          <cell r="DJ87">
            <v>0</v>
          </cell>
          <cell r="DK87">
            <v>0</v>
          </cell>
          <cell r="DL87">
            <v>0</v>
          </cell>
          <cell r="DM87">
            <v>0</v>
          </cell>
          <cell r="DN87">
            <v>0</v>
          </cell>
          <cell r="DO87">
            <v>0</v>
          </cell>
        </row>
        <row r="88">
          <cell r="A88" t="str">
            <v>% of revenue</v>
          </cell>
          <cell r="B88"/>
          <cell r="C88"/>
          <cell r="D88"/>
          <cell r="E88"/>
          <cell r="F88"/>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cell r="AY88"/>
          <cell r="AZ88"/>
          <cell r="BA88"/>
          <cell r="BB88"/>
          <cell r="BC88"/>
          <cell r="BD88"/>
          <cell r="BE88"/>
          <cell r="BF88"/>
          <cell r="BG88"/>
          <cell r="BH88"/>
          <cell r="BI88"/>
          <cell r="BJ88"/>
          <cell r="BK88"/>
          <cell r="BL88"/>
          <cell r="BM88"/>
          <cell r="BN88"/>
          <cell r="BO88">
            <v>1.3877122556500357E-2</v>
          </cell>
          <cell r="BP88">
            <v>1.2675714025173316E-2</v>
          </cell>
          <cell r="BQ88">
            <v>1.3667382276298221E-2</v>
          </cell>
          <cell r="BR88">
            <v>1.1871587899288088E-2</v>
          </cell>
          <cell r="BS88">
            <v>1.3695031402058671E-2</v>
          </cell>
          <cell r="BT88">
            <v>1.2433911701674478E-2</v>
          </cell>
          <cell r="BU88">
            <v>1.2755248740783124E-2</v>
          </cell>
          <cell r="BV88">
            <v>1.1172489678788278E-2</v>
          </cell>
          <cell r="BW88">
            <v>1.4448554980243576E-2</v>
          </cell>
          <cell r="BX88">
            <v>1.3427920612712117E-2</v>
          </cell>
          <cell r="BY88">
            <v>1.4170804592544741E-2</v>
          </cell>
          <cell r="BZ88">
            <v>1.2570971951471853E-2</v>
          </cell>
          <cell r="CA88">
            <v>1.3121510630367436E-2</v>
          </cell>
          <cell r="CB88">
            <v>1.2808564871247079E-2</v>
          </cell>
          <cell r="CC88">
            <v>1.4762817961428519E-2</v>
          </cell>
          <cell r="CD88">
            <v>1.5427000078420582E-2</v>
          </cell>
          <cell r="CE88">
            <v>1.2471920647396986E-2</v>
          </cell>
          <cell r="CF88">
            <v>9.4293238501276331E-3</v>
          </cell>
          <cell r="CG88">
            <v>1.0978142679008349E-2</v>
          </cell>
          <cell r="CH88">
            <v>1.1797755154604525E-2</v>
          </cell>
          <cell r="CI88">
            <v>9.6519051754833298E-3</v>
          </cell>
          <cell r="CJ88">
            <v>7.1484230533384371E-3</v>
          </cell>
          <cell r="CK88">
            <v>8.3102844634218385E-3</v>
          </cell>
          <cell r="CL88">
            <v>8.713472611732543E-3</v>
          </cell>
          <cell r="CM88">
            <v>7.0651932931517399E-3</v>
          </cell>
          <cell r="CN88">
            <v>5.2605392214883796E-3</v>
          </cell>
          <cell r="CO88">
            <v>6.1022082262810785E-3</v>
          </cell>
          <cell r="CP88">
            <v>6.5364157002289688E-3</v>
          </cell>
          <cell r="CQ88">
            <v>5.1728496131142384E-3</v>
          </cell>
          <cell r="CR88">
            <v>3.8784465978833329E-3</v>
          </cell>
          <cell r="CS88">
            <v>4.4938965486608926E-3</v>
          </cell>
          <cell r="CT88">
            <v>4.9134892367976874E-3</v>
          </cell>
          <cell r="CU88">
            <v>3.7579652763670077E-3</v>
          </cell>
          <cell r="CV88">
            <v>2.8300337960180102E-3</v>
          </cell>
          <cell r="CW88">
            <v>3.2783554648987325E-3</v>
          </cell>
          <cell r="CX88">
            <v>3.6128682382069966E-3</v>
          </cell>
          <cell r="CY88">
            <v>2.726497489353183E-3</v>
          </cell>
          <cell r="CZ88">
            <v>2.0638040193606036E-3</v>
          </cell>
          <cell r="DA88">
            <v>2.393718992118586E-3</v>
          </cell>
          <cell r="DB88">
            <v>2.6475751145727542E-3</v>
          </cell>
          <cell r="DC88"/>
          <cell r="DD88"/>
          <cell r="DE88">
            <v>0</v>
          </cell>
          <cell r="DF88">
            <v>0</v>
          </cell>
          <cell r="DG88">
            <v>0</v>
          </cell>
          <cell r="DH88">
            <v>0</v>
          </cell>
          <cell r="DI88">
            <v>0</v>
          </cell>
          <cell r="DJ88">
            <v>0</v>
          </cell>
          <cell r="DK88">
            <v>0</v>
          </cell>
          <cell r="DL88">
            <v>0</v>
          </cell>
          <cell r="DM88">
            <v>0</v>
          </cell>
          <cell r="DN88">
            <v>0</v>
          </cell>
          <cell r="DO88">
            <v>0</v>
          </cell>
        </row>
        <row r="89">
          <cell r="A89" t="str">
            <v>% growth in revenue y-o-y</v>
          </cell>
          <cell r="B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cell r="AQ89"/>
          <cell r="AR89"/>
          <cell r="AS89"/>
          <cell r="AT89"/>
          <cell r="AU89"/>
          <cell r="AV89"/>
          <cell r="AW89"/>
          <cell r="AX89"/>
          <cell r="AY89"/>
          <cell r="AZ89"/>
          <cell r="BA89"/>
          <cell r="BB89"/>
          <cell r="BC89"/>
          <cell r="BD89"/>
          <cell r="BE89"/>
          <cell r="BF89"/>
          <cell r="BG89"/>
          <cell r="BH89"/>
          <cell r="BI89"/>
          <cell r="BJ89"/>
          <cell r="BK89"/>
          <cell r="BL89"/>
          <cell r="BM89"/>
          <cell r="BN89"/>
          <cell r="BO89" t="str">
            <v>NA</v>
          </cell>
          <cell r="BP89" t="str">
            <v>NA</v>
          </cell>
          <cell r="BQ89" t="str">
            <v>NA</v>
          </cell>
          <cell r="BR89" t="str">
            <v>NA</v>
          </cell>
          <cell r="BS89">
            <v>0</v>
          </cell>
          <cell r="BT89">
            <v>0</v>
          </cell>
          <cell r="BU89">
            <v>0</v>
          </cell>
          <cell r="BV89">
            <v>0</v>
          </cell>
          <cell r="BW89">
            <v>-8.6464291041945196E-2</v>
          </cell>
          <cell r="BX89">
            <v>-8.6464291041945196E-2</v>
          </cell>
          <cell r="BY89">
            <v>-8.6464291041945307E-2</v>
          </cell>
          <cell r="BZ89">
            <v>-8.6464291041945307E-2</v>
          </cell>
          <cell r="CA89">
            <v>-8.6464291041945307E-2</v>
          </cell>
          <cell r="CB89">
            <v>-1.8894621108847875E-2</v>
          </cell>
          <cell r="CC89">
            <v>7.6343665380591341E-2</v>
          </cell>
          <cell r="CD89">
            <v>0.29948396214037509</v>
          </cell>
          <cell r="CE89">
            <v>0</v>
          </cell>
          <cell r="CF89">
            <v>-0.21164450618143915</v>
          </cell>
          <cell r="CG89">
            <v>-0.21164450618143915</v>
          </cell>
          <cell r="CH89">
            <v>-0.21164450618143915</v>
          </cell>
          <cell r="CI89">
            <v>-0.21164450618143915</v>
          </cell>
          <cell r="CJ89">
            <v>-0.21164450618143915</v>
          </cell>
          <cell r="CK89">
            <v>-0.21164450618143915</v>
          </cell>
          <cell r="CL89">
            <v>-0.21164450618143915</v>
          </cell>
          <cell r="CM89">
            <v>-0.21164450618143915</v>
          </cell>
          <cell r="CN89">
            <v>-0.21164450618143915</v>
          </cell>
          <cell r="CO89">
            <v>-0.21164450618143915</v>
          </cell>
          <cell r="CP89">
            <v>-0.21164450618143915</v>
          </cell>
          <cell r="CQ89">
            <v>-0.21164450618143915</v>
          </cell>
          <cell r="CR89">
            <v>-0.21164450618143915</v>
          </cell>
          <cell r="CS89">
            <v>-0.21164450618143915</v>
          </cell>
          <cell r="CT89">
            <v>-0.21164450618143915</v>
          </cell>
          <cell r="CU89">
            <v>-0.21164450618143915</v>
          </cell>
          <cell r="CV89">
            <v>-0.21164450618143915</v>
          </cell>
          <cell r="CW89">
            <v>-0.21164450618143915</v>
          </cell>
          <cell r="CX89">
            <v>-0.21164450618143915</v>
          </cell>
          <cell r="CY89">
            <v>-0.21164450618143915</v>
          </cell>
          <cell r="CZ89">
            <v>-0.21164450618143915</v>
          </cell>
          <cell r="DA89">
            <v>-0.21164450618143915</v>
          </cell>
          <cell r="DB89">
            <v>-0.21164450618143915</v>
          </cell>
          <cell r="DC89"/>
          <cell r="DD89" t="str">
            <v>NA</v>
          </cell>
          <cell r="DE89" t="str">
            <v>NA</v>
          </cell>
          <cell r="DF89" t="str">
            <v>NA</v>
          </cell>
          <cell r="DG89" t="str">
            <v>NA</v>
          </cell>
          <cell r="DH89" t="str">
            <v>NA</v>
          </cell>
          <cell r="DI89" t="str">
            <v>NA</v>
          </cell>
          <cell r="DJ89" t="str">
            <v>NA</v>
          </cell>
          <cell r="DK89" t="str">
            <v>NA</v>
          </cell>
          <cell r="DL89" t="str">
            <v>NA</v>
          </cell>
          <cell r="DM89" t="str">
            <v>NA</v>
          </cell>
          <cell r="DN89" t="str">
            <v>NA</v>
          </cell>
          <cell r="DO89" t="str">
            <v>NA</v>
          </cell>
        </row>
        <row r="90">
          <cell r="A90" t="str">
            <v>% growth in revenue seq</v>
          </cell>
          <cell r="B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cell r="AQ90"/>
          <cell r="AR90"/>
          <cell r="AS90"/>
          <cell r="AT90"/>
          <cell r="AU90"/>
          <cell r="AV90"/>
          <cell r="AW90"/>
          <cell r="AX90"/>
          <cell r="AY90"/>
          <cell r="AZ90"/>
          <cell r="BA90"/>
          <cell r="BB90"/>
          <cell r="BC90"/>
          <cell r="BD90"/>
          <cell r="BE90"/>
          <cell r="BF90"/>
          <cell r="BG90"/>
          <cell r="BH90"/>
          <cell r="BI90"/>
          <cell r="BJ90"/>
          <cell r="BK90"/>
          <cell r="BL90"/>
          <cell r="BM90"/>
          <cell r="BN90"/>
          <cell r="BO90" t="str">
            <v>NA</v>
          </cell>
          <cell r="BP90">
            <v>-4.9176123809464123E-2</v>
          </cell>
          <cell r="BQ90">
            <v>4.7101851982900067E-2</v>
          </cell>
          <cell r="BR90">
            <v>-2.5546523046008907E-2</v>
          </cell>
          <cell r="BS90">
            <v>3.0741789216541138E-2</v>
          </cell>
          <cell r="BT90">
            <v>-4.9176123809464123E-2</v>
          </cell>
          <cell r="BU90">
            <v>4.7101851982900067E-2</v>
          </cell>
          <cell r="BV90">
            <v>-2.5546523046008907E-2</v>
          </cell>
          <cell r="BW90">
            <v>-5.8380568835373237E-2</v>
          </cell>
          <cell r="BX90">
            <v>-4.9176123809464123E-2</v>
          </cell>
          <cell r="BY90">
            <v>4.7101851982900067E-2</v>
          </cell>
          <cell r="BZ90">
            <v>-2.5546523046008907E-2</v>
          </cell>
          <cell r="CA90">
            <v>-5.8380568835373237E-2</v>
          </cell>
          <cell r="CB90">
            <v>2.115156546278163E-2</v>
          </cell>
          <cell r="CC90">
            <v>0.14874657670704572</v>
          </cell>
          <cell r="CD90">
            <v>0.17647058823529416</v>
          </cell>
          <cell r="CE90">
            <v>-0.27538972500000003</v>
          </cell>
          <cell r="CF90">
            <v>-0.19496955334599231</v>
          </cell>
          <cell r="CG90">
            <v>0.14874657670704572</v>
          </cell>
          <cell r="CH90">
            <v>0.17647058823529416</v>
          </cell>
          <cell r="CI90">
            <v>-0.27538972500000003</v>
          </cell>
          <cell r="CJ90">
            <v>-0.19496955334599231</v>
          </cell>
          <cell r="CK90">
            <v>0.14874657670704572</v>
          </cell>
          <cell r="CL90">
            <v>0.17647058823529416</v>
          </cell>
          <cell r="CM90">
            <v>-0.27538972499999992</v>
          </cell>
          <cell r="CN90">
            <v>-0.1949695533459922</v>
          </cell>
          <cell r="CO90">
            <v>0.14874657670704572</v>
          </cell>
          <cell r="CP90">
            <v>0.17647058823529393</v>
          </cell>
          <cell r="CQ90">
            <v>-0.27538972499999992</v>
          </cell>
          <cell r="CR90">
            <v>-0.1949695533459922</v>
          </cell>
          <cell r="CS90">
            <v>0.1487465767070455</v>
          </cell>
          <cell r="CT90">
            <v>0.17647058823529416</v>
          </cell>
          <cell r="CU90">
            <v>-0.27538972499999981</v>
          </cell>
          <cell r="CV90">
            <v>-0.1949695533459922</v>
          </cell>
          <cell r="CW90">
            <v>0.1487465767070455</v>
          </cell>
          <cell r="CX90">
            <v>0.17647058823529416</v>
          </cell>
          <cell r="CY90">
            <v>-0.27538972499999981</v>
          </cell>
          <cell r="CZ90">
            <v>-0.1949695533459922</v>
          </cell>
          <cell r="DA90">
            <v>0.1487465767070455</v>
          </cell>
          <cell r="DB90">
            <v>0.17647058823529393</v>
          </cell>
          <cell r="DC90"/>
          <cell r="DD90"/>
          <cell r="DE90"/>
          <cell r="DF90"/>
          <cell r="DG90"/>
          <cell r="DH90"/>
          <cell r="DI90"/>
          <cell r="DJ90"/>
          <cell r="DK90"/>
          <cell r="DL90"/>
          <cell r="DM90"/>
          <cell r="DN90"/>
          <cell r="DO90"/>
        </row>
        <row r="91">
          <cell r="A91"/>
          <cell r="B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v>59.9</v>
          </cell>
          <cell r="CF91">
            <v>64.8</v>
          </cell>
          <cell r="CG91">
            <v>70.8</v>
          </cell>
          <cell r="CH91">
            <v>78.3</v>
          </cell>
          <cell r="CI91"/>
          <cell r="CJ91"/>
          <cell r="CK91"/>
          <cell r="CL91"/>
          <cell r="CM91"/>
          <cell r="CN91"/>
          <cell r="CO91"/>
          <cell r="CP91"/>
          <cell r="CQ91"/>
          <cell r="CR91"/>
          <cell r="CS91"/>
          <cell r="CT91"/>
          <cell r="CU91"/>
          <cell r="CV91"/>
          <cell r="CW91"/>
          <cell r="CX91"/>
          <cell r="CY91"/>
          <cell r="CZ91"/>
          <cell r="DA91"/>
          <cell r="DB91"/>
          <cell r="DC91"/>
          <cell r="DD91"/>
          <cell r="DE91"/>
          <cell r="DF91"/>
          <cell r="DG91"/>
          <cell r="DH91"/>
          <cell r="DI91"/>
          <cell r="DJ91"/>
          <cell r="DK91"/>
          <cell r="DL91"/>
          <cell r="DM91"/>
          <cell r="DN91"/>
          <cell r="DO91"/>
        </row>
        <row r="92">
          <cell r="A92" t="str">
            <v>Software-as-a-Service</v>
          </cell>
          <cell r="B92"/>
          <cell r="C92"/>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cell r="BI92"/>
          <cell r="BJ92"/>
          <cell r="BK92"/>
          <cell r="BL92"/>
          <cell r="BM92"/>
          <cell r="BN92"/>
          <cell r="BO92"/>
          <cell r="BP92"/>
          <cell r="BQ92"/>
          <cell r="BR92"/>
          <cell r="BS92">
            <v>23.217170538837848</v>
          </cell>
          <cell r="BT92">
            <v>24.699089199279015</v>
          </cell>
          <cell r="BU92">
            <v>24.632383082536151</v>
          </cell>
          <cell r="BV92">
            <v>29.400384072627666</v>
          </cell>
          <cell r="BW92">
            <v>31.11479877</v>
          </cell>
          <cell r="BX92">
            <v>32.763883669999998</v>
          </cell>
          <cell r="BY92">
            <v>34.672008550000001</v>
          </cell>
          <cell r="BZ92">
            <v>36.131716709999999</v>
          </cell>
          <cell r="CA92">
            <v>38.730040860000003</v>
          </cell>
          <cell r="CB92">
            <v>41.51254565</v>
          </cell>
          <cell r="CC92">
            <v>45.8</v>
          </cell>
          <cell r="CD92">
            <v>49.7</v>
          </cell>
          <cell r="CE92">
            <v>52.6152890316555</v>
          </cell>
          <cell r="CF92">
            <v>59.922493869886878</v>
          </cell>
          <cell r="CG92">
            <v>66.859956330705302</v>
          </cell>
          <cell r="CH92">
            <v>80.921631310774373</v>
          </cell>
          <cell r="CI92">
            <v>87.963892839433257</v>
          </cell>
          <cell r="CJ92">
            <v>98.915065980904842</v>
          </cell>
          <cell r="CK92">
            <v>106.81436629436638</v>
          </cell>
          <cell r="CL92">
            <v>127.31819740668618</v>
          </cell>
          <cell r="CM92">
            <v>136.1799766400465</v>
          </cell>
          <cell r="CN92">
            <v>149.67491761016316</v>
          </cell>
          <cell r="CO92">
            <v>159.44096259248366</v>
          </cell>
          <cell r="CP92">
            <v>186.02245445789634</v>
          </cell>
          <cell r="CQ92">
            <v>196.63239355631771</v>
          </cell>
          <cell r="CR92">
            <v>212.68015757633725</v>
          </cell>
          <cell r="CS92">
            <v>224.25104827306336</v>
          </cell>
          <cell r="CT92">
            <v>257.23261315397724</v>
          </cell>
          <cell r="CU92">
            <v>268.24347518273578</v>
          </cell>
          <cell r="CV92">
            <v>285.20313620454021</v>
          </cell>
          <cell r="CW92">
            <v>297.17617812795436</v>
          </cell>
          <cell r="CX92">
            <v>333.48306458185976</v>
          </cell>
          <cell r="CY92">
            <v>343.40002297989327</v>
          </cell>
          <cell r="CZ92">
            <v>359.47973904359196</v>
          </cell>
          <cell r="DA92">
            <v>370.37321848845147</v>
          </cell>
          <cell r="DB92">
            <v>406.66645621788899</v>
          </cell>
          <cell r="DC92"/>
          <cell r="DD92"/>
          <cell r="DE92">
            <v>0</v>
          </cell>
          <cell r="DF92">
            <v>0</v>
          </cell>
          <cell r="DG92">
            <v>0</v>
          </cell>
          <cell r="DH92">
            <v>0</v>
          </cell>
          <cell r="DI92">
            <v>0</v>
          </cell>
          <cell r="DJ92">
            <v>0</v>
          </cell>
          <cell r="DK92">
            <v>0</v>
          </cell>
          <cell r="DL92">
            <v>0</v>
          </cell>
          <cell r="DM92">
            <v>0</v>
          </cell>
          <cell r="DN92">
            <v>0</v>
          </cell>
          <cell r="DO92">
            <v>0</v>
          </cell>
        </row>
        <row r="93">
          <cell r="A93" t="str">
            <v>Prior Software-as-a-Service</v>
          </cell>
          <cell r="B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4.78494623655914</v>
          </cell>
          <cell r="BH93">
            <v>6.0571428571428569</v>
          </cell>
          <cell r="BI93">
            <v>7.2352941176470598</v>
          </cell>
          <cell r="BJ93">
            <v>8.6666666666666679</v>
          </cell>
          <cell r="BK93">
            <v>8.9</v>
          </cell>
          <cell r="BL93">
            <v>10.6</v>
          </cell>
          <cell r="BM93">
            <v>12.3</v>
          </cell>
          <cell r="BN93">
            <v>14.3</v>
          </cell>
          <cell r="BO93">
            <v>15.9</v>
          </cell>
          <cell r="BP93">
            <v>17.8</v>
          </cell>
          <cell r="BQ93">
            <v>20.100000000000001</v>
          </cell>
          <cell r="BR93">
            <v>21.7</v>
          </cell>
          <cell r="BS93">
            <v>21.8</v>
          </cell>
          <cell r="BT93">
            <v>24.9</v>
          </cell>
          <cell r="BU93">
            <v>26.4</v>
          </cell>
          <cell r="BV93">
            <v>28.3</v>
          </cell>
          <cell r="BW93">
            <v>31.1</v>
          </cell>
          <cell r="BX93">
            <v>33.700000000000003</v>
          </cell>
          <cell r="BY93">
            <v>34.799999999999997</v>
          </cell>
          <cell r="BZ93">
            <v>37.200000000000003</v>
          </cell>
          <cell r="CA93">
            <v>38.911000000000001</v>
          </cell>
          <cell r="CB93">
            <v>41.021999999999998</v>
          </cell>
          <cell r="CC93">
            <v>41.631999999999998</v>
          </cell>
          <cell r="CD93">
            <v>45.6</v>
          </cell>
          <cell r="CE93"/>
          <cell r="CF93"/>
          <cell r="CG93"/>
          <cell r="CH93"/>
          <cell r="CI93"/>
          <cell r="CJ93"/>
          <cell r="CK93"/>
          <cell r="CL93"/>
          <cell r="CM93"/>
          <cell r="CN93"/>
          <cell r="CO93"/>
          <cell r="CP93"/>
          <cell r="CQ93"/>
          <cell r="CR93"/>
          <cell r="CS93"/>
          <cell r="CT93"/>
          <cell r="CU93"/>
          <cell r="CV93"/>
          <cell r="CW93"/>
          <cell r="CX93"/>
          <cell r="CY93"/>
          <cell r="CZ93"/>
          <cell r="DA93"/>
          <cell r="DB93"/>
          <cell r="DC93"/>
          <cell r="DD93" t="e">
            <v>#REF!</v>
          </cell>
          <cell r="DE93" t="e">
            <v>#REF!</v>
          </cell>
          <cell r="DF93" t="e">
            <v>#REF!</v>
          </cell>
          <cell r="DG93" t="e">
            <v>#REF!</v>
          </cell>
          <cell r="DH93" t="e">
            <v>#REF!</v>
          </cell>
          <cell r="DI93" t="e">
            <v>#REF!</v>
          </cell>
          <cell r="DJ93" t="e">
            <v>#REF!</v>
          </cell>
          <cell r="DK93" t="e">
            <v>#REF!</v>
          </cell>
          <cell r="DL93" t="e">
            <v>#REF!</v>
          </cell>
          <cell r="DM93" t="e">
            <v>#REF!</v>
          </cell>
          <cell r="DN93" t="e">
            <v>#REF!</v>
          </cell>
          <cell r="DO93" t="e">
            <v>#REF!</v>
          </cell>
        </row>
        <row r="94">
          <cell r="A94" t="str">
            <v>$ Delta</v>
          </cell>
          <cell r="B94"/>
          <cell r="C94"/>
          <cell r="D94"/>
          <cell r="E94"/>
          <cell r="F94"/>
          <cell r="G94"/>
          <cell r="H94"/>
          <cell r="I94"/>
          <cell r="J94"/>
          <cell r="K94"/>
          <cell r="L94"/>
          <cell r="M94"/>
          <cell r="N94"/>
          <cell r="O94"/>
          <cell r="P94"/>
          <cell r="Q94"/>
          <cell r="R94"/>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-4.78494623655914</v>
          </cell>
          <cell r="BH94">
            <v>-6.0571428571428569</v>
          </cell>
          <cell r="BI94">
            <v>-7.2352941176470598</v>
          </cell>
          <cell r="BJ94">
            <v>-8.6666666666666679</v>
          </cell>
          <cell r="BK94">
            <v>-8.9</v>
          </cell>
          <cell r="BL94">
            <v>-10.6</v>
          </cell>
          <cell r="BM94">
            <v>-12.3</v>
          </cell>
          <cell r="BN94">
            <v>-14.3</v>
          </cell>
          <cell r="BO94">
            <v>-15.9</v>
          </cell>
          <cell r="BP94">
            <v>-17.8</v>
          </cell>
          <cell r="BQ94">
            <v>-20.100000000000001</v>
          </cell>
          <cell r="BR94">
            <v>-21.7</v>
          </cell>
          <cell r="BS94">
            <v>1.4171705388378477</v>
          </cell>
          <cell r="BT94">
            <v>-0.20091080072098322</v>
          </cell>
          <cell r="BU94">
            <v>-1.7676169174638474</v>
          </cell>
          <cell r="BV94">
            <v>1.1003840726276657</v>
          </cell>
          <cell r="BW94">
            <v>1.479876999999874E-2</v>
          </cell>
          <cell r="BX94">
            <v>-0.93611633000000438</v>
          </cell>
          <cell r="BY94">
            <v>-0.12799144999999612</v>
          </cell>
          <cell r="BZ94">
            <v>-1.0682832900000037</v>
          </cell>
          <cell r="CA94">
            <v>-0.1809591399999988</v>
          </cell>
          <cell r="CB94">
            <v>0.49054565000000139</v>
          </cell>
          <cell r="CC94">
            <v>4.1679999999999993</v>
          </cell>
          <cell r="CD94">
            <v>4.1000000000000014</v>
          </cell>
          <cell r="CE94"/>
          <cell r="CF94"/>
          <cell r="CG94"/>
          <cell r="CH94"/>
          <cell r="CI94"/>
          <cell r="CJ94"/>
          <cell r="CK94"/>
          <cell r="CL94"/>
          <cell r="CM94"/>
          <cell r="CN94"/>
          <cell r="CO94"/>
          <cell r="CP94"/>
          <cell r="CQ94"/>
          <cell r="CR94"/>
          <cell r="CS94"/>
          <cell r="CT94"/>
          <cell r="CU94"/>
          <cell r="CV94"/>
          <cell r="CW94"/>
          <cell r="CX94"/>
          <cell r="CY94"/>
          <cell r="CZ94"/>
          <cell r="DA94"/>
          <cell r="DB94"/>
          <cell r="DC94"/>
          <cell r="DD94" t="e">
            <v>#REF!</v>
          </cell>
          <cell r="DE94" t="e">
            <v>#REF!</v>
          </cell>
          <cell r="DF94" t="e">
            <v>#REF!</v>
          </cell>
          <cell r="DG94" t="e">
            <v>#REF!</v>
          </cell>
          <cell r="DH94" t="e">
            <v>#REF!</v>
          </cell>
          <cell r="DI94" t="e">
            <v>#REF!</v>
          </cell>
          <cell r="DJ94" t="e">
            <v>#REF!</v>
          </cell>
          <cell r="DK94" t="e">
            <v>#REF!</v>
          </cell>
          <cell r="DL94" t="e">
            <v>#REF!</v>
          </cell>
          <cell r="DM94" t="e">
            <v>#REF!</v>
          </cell>
          <cell r="DN94" t="e">
            <v>#REF!</v>
          </cell>
          <cell r="DO94" t="e">
            <v>#REF!</v>
          </cell>
        </row>
        <row r="95">
          <cell r="A95" t="str">
            <v>% Delta</v>
          </cell>
          <cell r="B95"/>
          <cell r="C95"/>
          <cell r="D95"/>
          <cell r="E95"/>
          <cell r="F95"/>
          <cell r="G95"/>
          <cell r="H95"/>
          <cell r="I95"/>
          <cell r="J95"/>
          <cell r="K95"/>
          <cell r="L95"/>
          <cell r="M95"/>
          <cell r="N95"/>
          <cell r="O95"/>
          <cell r="P95"/>
          <cell r="Q95"/>
          <cell r="R95"/>
          <cell r="S95" t="e">
            <v>#DIV/0!</v>
          </cell>
          <cell r="T95" t="e">
            <v>#DIV/0!</v>
          </cell>
          <cell r="U95" t="e">
            <v>#DIV/0!</v>
          </cell>
          <cell r="V95" t="e">
            <v>#DIV/0!</v>
          </cell>
          <cell r="W95" t="e">
            <v>#DIV/0!</v>
          </cell>
          <cell r="X95" t="e">
            <v>#DIV/0!</v>
          </cell>
          <cell r="Y95" t="e">
            <v>#DIV/0!</v>
          </cell>
          <cell r="Z95" t="e">
            <v>#DIV/0!</v>
          </cell>
          <cell r="AA95" t="e">
            <v>#DIV/0!</v>
          </cell>
          <cell r="AB95" t="e">
            <v>#DIV/0!</v>
          </cell>
          <cell r="AC95" t="e">
            <v>#DIV/0!</v>
          </cell>
          <cell r="AD95" t="e">
            <v>#DIV/0!</v>
          </cell>
          <cell r="AE95" t="e">
            <v>#DIV/0!</v>
          </cell>
          <cell r="AF95" t="e">
            <v>#DIV/0!</v>
          </cell>
          <cell r="AG95" t="e">
            <v>#DIV/0!</v>
          </cell>
          <cell r="AH95" t="e">
            <v>#DIV/0!</v>
          </cell>
          <cell r="AI95" t="e">
            <v>#DIV/0!</v>
          </cell>
          <cell r="AJ95" t="e">
            <v>#DIV/0!</v>
          </cell>
          <cell r="AK95" t="e">
            <v>#DIV/0!</v>
          </cell>
          <cell r="AL95" t="e">
            <v>#DIV/0!</v>
          </cell>
          <cell r="AM95" t="e">
            <v>#DIV/0!</v>
          </cell>
          <cell r="AN95" t="e">
            <v>#DIV/0!</v>
          </cell>
          <cell r="AO95" t="e">
            <v>#DIV/0!</v>
          </cell>
          <cell r="AP95" t="e">
            <v>#DIV/0!</v>
          </cell>
          <cell r="AQ95" t="e">
            <v>#DIV/0!</v>
          </cell>
          <cell r="AR95" t="e">
            <v>#DIV/0!</v>
          </cell>
          <cell r="AS95" t="e">
            <v>#DIV/0!</v>
          </cell>
          <cell r="AT95" t="e">
            <v>#DIV/0!</v>
          </cell>
          <cell r="AU95" t="e">
            <v>#DIV/0!</v>
          </cell>
          <cell r="AV95" t="e">
            <v>#DIV/0!</v>
          </cell>
          <cell r="AW95" t="e">
            <v>#DIV/0!</v>
          </cell>
          <cell r="AX95" t="e">
            <v>#DIV/0!</v>
          </cell>
          <cell r="AY95" t="e">
            <v>#DIV/0!</v>
          </cell>
          <cell r="AZ95" t="e">
            <v>#DIV/0!</v>
          </cell>
          <cell r="BA95" t="e">
            <v>#DIV/0!</v>
          </cell>
          <cell r="BB95" t="e">
            <v>#DIV/0!</v>
          </cell>
          <cell r="BC95" t="e">
            <v>#DIV/0!</v>
          </cell>
          <cell r="BD95" t="e">
            <v>#DIV/0!</v>
          </cell>
          <cell r="BE95" t="e">
            <v>#DIV/0!</v>
          </cell>
          <cell r="BF95" t="e">
            <v>#DIV/0!</v>
          </cell>
          <cell r="BG95">
            <v>-1</v>
          </cell>
          <cell r="BH95">
            <v>-1</v>
          </cell>
          <cell r="BI95">
            <v>-1</v>
          </cell>
          <cell r="BJ95">
            <v>-1</v>
          </cell>
          <cell r="BK95">
            <v>-1</v>
          </cell>
          <cell r="BL95">
            <v>-1</v>
          </cell>
          <cell r="BM95">
            <v>-1</v>
          </cell>
          <cell r="BN95">
            <v>-1</v>
          </cell>
          <cell r="BO95">
            <v>-1</v>
          </cell>
          <cell r="BP95">
            <v>-1</v>
          </cell>
          <cell r="BQ95">
            <v>-1</v>
          </cell>
          <cell r="BR95">
            <v>-1</v>
          </cell>
          <cell r="BS95">
            <v>6.5007822882470076E-2</v>
          </cell>
          <cell r="BT95">
            <v>-8.0687068562643859E-3</v>
          </cell>
          <cell r="BU95">
            <v>-6.695518626756998E-2</v>
          </cell>
          <cell r="BV95">
            <v>3.8882829421472281E-2</v>
          </cell>
          <cell r="BW95">
            <v>4.758446945337215E-4</v>
          </cell>
          <cell r="BX95">
            <v>-2.7777932640949684E-2</v>
          </cell>
          <cell r="BY95">
            <v>-3.6779152298849465E-3</v>
          </cell>
          <cell r="BZ95">
            <v>-2.8717292741935581E-2</v>
          </cell>
          <cell r="CA95">
            <v>-4.6505908354963583E-3</v>
          </cell>
          <cell r="CB95">
            <v>1.1958111501145761E-2</v>
          </cell>
          <cell r="CC95">
            <v>0.1001152959262106</v>
          </cell>
          <cell r="CD95">
            <v>8.9912280701754416E-2</v>
          </cell>
          <cell r="CE95"/>
          <cell r="CF95"/>
          <cell r="CG95"/>
          <cell r="CH95"/>
          <cell r="CI95"/>
          <cell r="CJ95"/>
          <cell r="CK95"/>
          <cell r="CL95"/>
          <cell r="CM95"/>
          <cell r="CN95"/>
          <cell r="CO95"/>
          <cell r="CP95"/>
          <cell r="CQ95"/>
          <cell r="CR95"/>
          <cell r="CS95"/>
          <cell r="CT95"/>
          <cell r="CU95"/>
          <cell r="CV95"/>
          <cell r="CW95"/>
          <cell r="CX95"/>
          <cell r="CY95"/>
          <cell r="CZ95"/>
          <cell r="DA95"/>
          <cell r="DB95"/>
          <cell r="DC95"/>
          <cell r="DD95" t="e">
            <v>#REF!</v>
          </cell>
          <cell r="DE95" t="e">
            <v>#REF!</v>
          </cell>
          <cell r="DF95" t="e">
            <v>#REF!</v>
          </cell>
          <cell r="DG95" t="e">
            <v>#REF!</v>
          </cell>
          <cell r="DH95" t="e">
            <v>#REF!</v>
          </cell>
          <cell r="DI95" t="e">
            <v>#REF!</v>
          </cell>
          <cell r="DJ95" t="e">
            <v>#REF!</v>
          </cell>
          <cell r="DK95" t="e">
            <v>#REF!</v>
          </cell>
          <cell r="DL95" t="e">
            <v>#REF!</v>
          </cell>
          <cell r="DM95" t="e">
            <v>#REF!</v>
          </cell>
          <cell r="DN95" t="e">
            <v>#REF!</v>
          </cell>
          <cell r="DO95" t="e">
            <v>#REF!</v>
          </cell>
        </row>
        <row r="96">
          <cell r="A96" t="str">
            <v>% of revenue</v>
          </cell>
          <cell r="B96"/>
          <cell r="C96"/>
          <cell r="D96"/>
          <cell r="E96"/>
          <cell r="F96"/>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v>3.05167054487736E-2</v>
          </cell>
          <cell r="BT96">
            <v>3.0999448012860871E-2</v>
          </cell>
          <cell r="BU96">
            <v>3.0288075402432342E-2</v>
          </cell>
          <cell r="BV96">
            <v>3.2495122007230252E-2</v>
          </cell>
          <cell r="BW96">
            <v>4.7231442044528241E-2</v>
          </cell>
          <cell r="BX96">
            <v>4.8612040988921149E-2</v>
          </cell>
          <cell r="BY96">
            <v>5.1847079490262231E-2</v>
          </cell>
          <cell r="BZ96">
            <v>4.9186637212354195E-2</v>
          </cell>
          <cell r="CA96">
            <v>5.8444824341270345E-2</v>
          </cell>
          <cell r="CB96">
            <v>5.9883047904943108E-2</v>
          </cell>
          <cell r="CC96">
            <v>6.6287947317002563E-2</v>
          </cell>
          <cell r="CD96">
            <v>6.3893491991458579E-2</v>
          </cell>
          <cell r="CE96">
            <v>7.5467430824873921E-2</v>
          </cell>
          <cell r="CF96">
            <v>8.0718371515207318E-2</v>
          </cell>
          <cell r="CG96">
            <v>9.127938161892718E-2</v>
          </cell>
          <cell r="CH96">
            <v>0.10091614764335163</v>
          </cell>
          <cell r="CI96">
            <v>0.12385389096242261</v>
          </cell>
          <cell r="CJ96">
            <v>0.12813050956337219</v>
          </cell>
          <cell r="CK96">
            <v>0.14002358405097523</v>
          </cell>
          <cell r="CL96">
            <v>0.14874977199232908</v>
          </cell>
          <cell r="CM96">
            <v>0.17803581310391151</v>
          </cell>
          <cell r="CN96">
            <v>0.1809826961869305</v>
          </cell>
          <cell r="CO96">
            <v>0.19467960823533315</v>
          </cell>
          <cell r="CP96">
            <v>0.20680331374001587</v>
          </cell>
          <cell r="CQ96">
            <v>0.23874423259189156</v>
          </cell>
          <cell r="CR96">
            <v>0.24050297566319806</v>
          </cell>
          <cell r="CS96">
            <v>0.25578141577008412</v>
          </cell>
          <cell r="CT96">
            <v>0.27267567624203565</v>
          </cell>
          <cell r="CU96">
            <v>0.30012888992151177</v>
          </cell>
          <cell r="CV96">
            <v>0.29851041276006224</v>
          </cell>
          <cell r="CW96">
            <v>0.31366016784961059</v>
          </cell>
          <cell r="CX96">
            <v>0.32971155581431166</v>
          </cell>
          <cell r="CY96">
            <v>0.35359750804927514</v>
          </cell>
          <cell r="CZ96">
            <v>0.34804415081812545</v>
          </cell>
          <cell r="DA96">
            <v>0.36205952613806175</v>
          </cell>
          <cell r="DB96">
            <v>0.37374277415597773</v>
          </cell>
          <cell r="DC96"/>
          <cell r="DD96"/>
          <cell r="DE96">
            <v>0</v>
          </cell>
          <cell r="DF96">
            <v>0</v>
          </cell>
          <cell r="DG96">
            <v>0</v>
          </cell>
          <cell r="DH96">
            <v>0</v>
          </cell>
          <cell r="DI96">
            <v>0</v>
          </cell>
          <cell r="DJ96">
            <v>0</v>
          </cell>
          <cell r="DK96">
            <v>0</v>
          </cell>
          <cell r="DL96">
            <v>0</v>
          </cell>
          <cell r="DM96">
            <v>0</v>
          </cell>
          <cell r="DN96">
            <v>0</v>
          </cell>
          <cell r="DO96">
            <v>0</v>
          </cell>
        </row>
        <row r="97">
          <cell r="A97" t="str">
            <v>% growth in revenue y-o-y</v>
          </cell>
          <cell r="B97"/>
          <cell r="C97"/>
          <cell r="D97"/>
          <cell r="E97"/>
          <cell r="F97"/>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cell r="AT97"/>
          <cell r="AU97"/>
          <cell r="AV97"/>
          <cell r="AW97"/>
          <cell r="AX97"/>
          <cell r="AY97"/>
          <cell r="AZ97"/>
          <cell r="BA97"/>
          <cell r="BB97"/>
          <cell r="BC97"/>
          <cell r="BD97"/>
          <cell r="BE97"/>
          <cell r="BF97"/>
          <cell r="BG97"/>
          <cell r="BH97"/>
          <cell r="BI97"/>
          <cell r="BJ97"/>
          <cell r="BK97"/>
          <cell r="BL97"/>
          <cell r="BM97"/>
          <cell r="BN97"/>
          <cell r="BO97"/>
          <cell r="BP97"/>
          <cell r="BQ97"/>
          <cell r="BR97"/>
          <cell r="BS97" t="str">
            <v>NA</v>
          </cell>
          <cell r="BT97" t="str">
            <v>NA</v>
          </cell>
          <cell r="BU97" t="str">
            <v>NA</v>
          </cell>
          <cell r="BV97" t="str">
            <v>NA</v>
          </cell>
          <cell r="BW97">
            <v>0.34016325193248442</v>
          </cell>
          <cell r="BX97">
            <v>0.32652193794078843</v>
          </cell>
          <cell r="BY97">
            <v>0.40757832621488155</v>
          </cell>
          <cell r="BZ97">
            <v>0.22895390144373429</v>
          </cell>
          <cell r="CA97">
            <v>0.24474662832601712</v>
          </cell>
          <cell r="CB97">
            <v>0.26702151881984149</v>
          </cell>
          <cell r="CC97">
            <v>0.32095029723912538</v>
          </cell>
          <cell r="CD97">
            <v>0.37552279618767126</v>
          </cell>
          <cell r="CE97">
            <v>0.35851364634102523</v>
          </cell>
          <cell r="CF97">
            <v>0.44347914423520485</v>
          </cell>
          <cell r="CG97">
            <v>0.45982437403286691</v>
          </cell>
          <cell r="CH97">
            <v>0.62820183723892087</v>
          </cell>
          <cell r="CI97">
            <v>0.67183140981152079</v>
          </cell>
          <cell r="CJ97">
            <v>0.65071677750403301</v>
          </cell>
          <cell r="CK97">
            <v>0.59758354860474383</v>
          </cell>
          <cell r="CL97">
            <v>0.5733518386169052</v>
          </cell>
          <cell r="CM97">
            <v>0.54813494769524906</v>
          </cell>
          <cell r="CN97">
            <v>0.51316602911691245</v>
          </cell>
          <cell r="CO97">
            <v>0.49269211739819041</v>
          </cell>
          <cell r="CP97">
            <v>0.46108300499805277</v>
          </cell>
          <cell r="CQ97">
            <v>0.44391560644822392</v>
          </cell>
          <cell r="CR97">
            <v>0.42094721662232559</v>
          </cell>
          <cell r="CS97">
            <v>0.40648328150293644</v>
          </cell>
          <cell r="CT97">
            <v>0.38280410235205431</v>
          </cell>
          <cell r="CU97">
            <v>0.36418761085725104</v>
          </cell>
          <cell r="CV97">
            <v>0.34099550919399846</v>
          </cell>
          <cell r="CW97">
            <v>0.32519415367946181</v>
          </cell>
          <cell r="CX97">
            <v>0.29642606547032058</v>
          </cell>
          <cell r="CY97">
            <v>0.28018033894751215</v>
          </cell>
          <cell r="CZ97">
            <v>0.26043403248477093</v>
          </cell>
          <cell r="DA97">
            <v>0.24630857298723607</v>
          </cell>
          <cell r="DB97">
            <v>0.21945159862252916</v>
          </cell>
          <cell r="DC97"/>
          <cell r="DD97" t="str">
            <v>NA</v>
          </cell>
          <cell r="DE97" t="str">
            <v>NA</v>
          </cell>
          <cell r="DF97" t="str">
            <v>NA</v>
          </cell>
          <cell r="DG97" t="str">
            <v>NA</v>
          </cell>
          <cell r="DH97" t="str">
            <v>NA</v>
          </cell>
          <cell r="DI97" t="str">
            <v>NA</v>
          </cell>
          <cell r="DJ97" t="str">
            <v>NA</v>
          </cell>
          <cell r="DK97" t="str">
            <v>NA</v>
          </cell>
          <cell r="DL97" t="str">
            <v>NA</v>
          </cell>
          <cell r="DM97" t="str">
            <v>NA</v>
          </cell>
          <cell r="DN97" t="str">
            <v>NA</v>
          </cell>
          <cell r="DO97" t="str">
            <v>NA</v>
          </cell>
        </row>
        <row r="98">
          <cell r="A98" t="str">
            <v>% growth in revenue seq</v>
          </cell>
          <cell r="B98"/>
          <cell r="C98"/>
          <cell r="D98"/>
          <cell r="E98"/>
          <cell r="F98"/>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cell r="AZ98"/>
          <cell r="BA98"/>
          <cell r="BB98"/>
          <cell r="BC98"/>
          <cell r="BD98"/>
          <cell r="BE98"/>
          <cell r="BF98"/>
          <cell r="BG98"/>
          <cell r="BH98"/>
          <cell r="BI98"/>
          <cell r="BJ98"/>
          <cell r="BK98"/>
          <cell r="BL98"/>
          <cell r="BM98"/>
          <cell r="BN98"/>
          <cell r="BO98"/>
          <cell r="BP98"/>
          <cell r="BQ98"/>
          <cell r="BR98"/>
          <cell r="BS98" t="str">
            <v>NA</v>
          </cell>
          <cell r="BT98">
            <v>6.3828564206917626E-2</v>
          </cell>
          <cell r="BU98">
            <v>-2.7007520886563885E-3</v>
          </cell>
          <cell r="BV98">
            <v>0.19356637050159908</v>
          </cell>
          <cell r="BW98">
            <v>5.8312663301854251E-2</v>
          </cell>
          <cell r="BX98">
            <v>5.3000018164668372E-2</v>
          </cell>
          <cell r="BY98">
            <v>5.8238666063485045E-2</v>
          </cell>
          <cell r="BZ98">
            <v>4.2100478773676286E-2</v>
          </cell>
          <cell r="CA98">
            <v>7.191255734828883E-2</v>
          </cell>
          <cell r="CB98">
            <v>7.1843580027661114E-2</v>
          </cell>
          <cell r="CC98">
            <v>0.10328093068896149</v>
          </cell>
          <cell r="CD98">
            <v>8.515283842794763E-2</v>
          </cell>
          <cell r="CE98">
            <v>5.8657726995080317E-2</v>
          </cell>
          <cell r="CF98">
            <v>0.13887987641453536</v>
          </cell>
          <cell r="CG98">
            <v>0.11577392749844706</v>
          </cell>
          <cell r="CH98">
            <v>0.21031534795680495</v>
          </cell>
          <cell r="CI98">
            <v>8.7025698995285117E-2</v>
          </cell>
          <cell r="CJ98">
            <v>0.12449623121456832</v>
          </cell>
          <cell r="CK98">
            <v>7.9859425206130652E-2</v>
          </cell>
          <cell r="CL98">
            <v>0.19195761603653505</v>
          </cell>
          <cell r="CM98">
            <v>6.9603398523257365E-2</v>
          </cell>
          <cell r="CN98">
            <v>9.9096367197849755E-2</v>
          </cell>
          <cell r="CO98">
            <v>6.5248373864194908E-2</v>
          </cell>
          <cell r="CP98">
            <v>0.16671683006174853</v>
          </cell>
          <cell r="CQ98">
            <v>5.7035797798393073E-2</v>
          </cell>
          <cell r="CR98">
            <v>8.1613022807573543E-2</v>
          </cell>
          <cell r="CS98">
            <v>5.440512565246225E-2</v>
          </cell>
          <cell r="CT98">
            <v>0.1470742952369759</v>
          </cell>
          <cell r="CU98">
            <v>4.2805077838895755E-2</v>
          </cell>
          <cell r="CV98">
            <v>6.3224878108408822E-2</v>
          </cell>
          <cell r="CW98">
            <v>4.1980751273462236E-2</v>
          </cell>
          <cell r="CX98">
            <v>0.12217293688416997</v>
          </cell>
          <cell r="CY98">
            <v>2.9737517287325987E-2</v>
          </cell>
          <cell r="CZ98">
            <v>4.6825029084637482E-2</v>
          </cell>
          <cell r="DA98">
            <v>3.0303458753591972E-2</v>
          </cell>
          <cell r="DB98">
            <v>9.7990988326736028E-2</v>
          </cell>
          <cell r="DC98"/>
          <cell r="DD98"/>
          <cell r="DE98"/>
          <cell r="DF98"/>
          <cell r="DG98"/>
          <cell r="DH98"/>
          <cell r="DI98"/>
          <cell r="DJ98"/>
          <cell r="DK98"/>
          <cell r="DL98"/>
          <cell r="DM98"/>
          <cell r="DN98"/>
          <cell r="DO98"/>
        </row>
        <row r="99">
          <cell r="A99"/>
          <cell r="B99"/>
          <cell r="C99"/>
          <cell r="D99"/>
          <cell r="E99"/>
          <cell r="F99"/>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cell r="BZ99"/>
          <cell r="CA99"/>
          <cell r="CB99"/>
          <cell r="CC99"/>
          <cell r="CD99"/>
          <cell r="CE99"/>
          <cell r="CF99"/>
          <cell r="CG99"/>
          <cell r="CH99"/>
          <cell r="CI99"/>
          <cell r="CJ99"/>
          <cell r="CK99"/>
          <cell r="CL99"/>
          <cell r="CM99"/>
          <cell r="CN99"/>
          <cell r="CO99"/>
          <cell r="CP99"/>
          <cell r="CQ99"/>
          <cell r="CR99"/>
          <cell r="CS99"/>
          <cell r="CT99"/>
          <cell r="CU99"/>
          <cell r="CV99"/>
          <cell r="CW99"/>
          <cell r="CX99"/>
          <cell r="CY99"/>
          <cell r="CZ99"/>
          <cell r="DA99"/>
          <cell r="DB99"/>
          <cell r="DC99"/>
          <cell r="DD99"/>
          <cell r="DE99"/>
          <cell r="DF99"/>
          <cell r="DG99"/>
          <cell r="DH99"/>
          <cell r="DI99"/>
          <cell r="DJ99"/>
          <cell r="DK99"/>
          <cell r="DL99"/>
          <cell r="DM99"/>
          <cell r="DN99"/>
          <cell r="DO99"/>
        </row>
        <row r="100">
          <cell r="A100" t="str">
            <v>Citrix Cloud</v>
          </cell>
          <cell r="B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0.5</v>
          </cell>
          <cell r="BV100">
            <v>1.9522390280845081</v>
          </cell>
          <cell r="BW100">
            <v>2.6151108609830458</v>
          </cell>
          <cell r="BX100">
            <v>2.6183736784745135</v>
          </cell>
          <cell r="BY100">
            <v>2.8595923334347564</v>
          </cell>
          <cell r="BZ100">
            <v>2.8613273931580157</v>
          </cell>
          <cell r="CA100">
            <v>4.1937459158725723</v>
          </cell>
          <cell r="CB100">
            <v>4.8238609128453733</v>
          </cell>
          <cell r="CC100">
            <v>5.1156668698205907</v>
          </cell>
          <cell r="CD100">
            <v>8.0982416137671507</v>
          </cell>
          <cell r="CE100">
            <v>11.457058739244786</v>
          </cell>
          <cell r="CF100">
            <v>17.367489524113996</v>
          </cell>
          <cell r="CG100">
            <v>24.004952120737819</v>
          </cell>
          <cell r="CH100">
            <v>37.336502232368382</v>
          </cell>
          <cell r="CI100">
            <v>44.941548400728195</v>
          </cell>
          <cell r="CJ100">
            <v>54.529054427549461</v>
          </cell>
          <cell r="CK100">
            <v>62.207642594388759</v>
          </cell>
          <cell r="CL100">
            <v>82.040582808460329</v>
          </cell>
          <cell r="CM100">
            <v>91.570532158177372</v>
          </cell>
          <cell r="CN100">
            <v>103.73337044658675</v>
          </cell>
          <cell r="CO100">
            <v>113.34913181698433</v>
          </cell>
          <cell r="CP100">
            <v>139.31276874541214</v>
          </cell>
          <cell r="CQ100">
            <v>150.68255818679137</v>
          </cell>
          <cell r="CR100">
            <v>165.42721435519366</v>
          </cell>
          <cell r="CS100">
            <v>176.90931590625851</v>
          </cell>
          <cell r="CT100">
            <v>209.31960390143902</v>
          </cell>
          <cell r="CU100">
            <v>221.16907877554806</v>
          </cell>
          <cell r="CV100">
            <v>236.85156275953867</v>
          </cell>
          <cell r="CW100">
            <v>248.78878591949001</v>
          </cell>
          <cell r="CX100">
            <v>284.5646913131456</v>
          </cell>
          <cell r="CY100">
            <v>295.38724762884783</v>
          </cell>
          <cell r="CZ100">
            <v>310.21251937066694</v>
          </cell>
          <cell r="DA100">
            <v>321.11531796974822</v>
          </cell>
          <cell r="DB100">
            <v>356.91202512326834</v>
          </cell>
          <cell r="DC100"/>
          <cell r="DD100"/>
          <cell r="DE100">
            <v>0</v>
          </cell>
          <cell r="DF100">
            <v>0</v>
          </cell>
          <cell r="DG100">
            <v>0</v>
          </cell>
          <cell r="DH100">
            <v>0</v>
          </cell>
          <cell r="DI100">
            <v>0</v>
          </cell>
          <cell r="DJ100">
            <v>0</v>
          </cell>
          <cell r="DK100">
            <v>0</v>
          </cell>
          <cell r="DL100">
            <v>0</v>
          </cell>
          <cell r="DM100">
            <v>0</v>
          </cell>
          <cell r="DN100">
            <v>0</v>
          </cell>
          <cell r="DO100">
            <v>0</v>
          </cell>
        </row>
        <row r="101">
          <cell r="A101" t="str">
            <v>Citrix Cloud -- calc</v>
          </cell>
          <cell r="B101"/>
          <cell r="C101" t="e">
            <v>#REF!</v>
          </cell>
          <cell r="D101" t="e">
            <v>#REF!</v>
          </cell>
          <cell r="E101" t="e">
            <v>#VALUE!</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0.5</v>
          </cell>
          <cell r="BV101">
            <v>1.9522390280845081</v>
          </cell>
          <cell r="BW101">
            <v>2.6151108609830458</v>
          </cell>
          <cell r="BX101">
            <v>2.6183736784745135</v>
          </cell>
          <cell r="BY101">
            <v>2.8470923334347562</v>
          </cell>
          <cell r="BZ101">
            <v>2.812521417455903</v>
          </cell>
          <cell r="CA101">
            <v>4.1283681443479958</v>
          </cell>
          <cell r="CB101">
            <v>4.7584015708835103</v>
          </cell>
          <cell r="CC101">
            <v>5.0441770614847217</v>
          </cell>
          <cell r="CD101">
            <v>8.0267084289381998</v>
          </cell>
          <cell r="CE101">
            <v>11.352215091347972</v>
          </cell>
          <cell r="CF101">
            <v>17.246893001292861</v>
          </cell>
          <cell r="CG101">
            <v>23.877060448992303</v>
          </cell>
          <cell r="CH101">
            <v>37.134046192024201</v>
          </cell>
          <cell r="CI101">
            <v>44.941548400728195</v>
          </cell>
          <cell r="CJ101">
            <v>54.529054427549461</v>
          </cell>
          <cell r="CK101">
            <v>62.207642594388759</v>
          </cell>
          <cell r="CL101">
            <v>82.040582808460329</v>
          </cell>
          <cell r="CM101">
            <v>91.570532158177372</v>
          </cell>
          <cell r="CN101">
            <v>103.73337044658675</v>
          </cell>
          <cell r="CO101">
            <v>113.34913181698433</v>
          </cell>
          <cell r="CP101">
            <v>139.31276874541214</v>
          </cell>
          <cell r="CQ101">
            <v>150.68255818679137</v>
          </cell>
          <cell r="CR101">
            <v>165.42721435519366</v>
          </cell>
          <cell r="CS101">
            <v>176.90931590625851</v>
          </cell>
          <cell r="CT101">
            <v>209.31960390143902</v>
          </cell>
          <cell r="CU101">
            <v>221.16907877554806</v>
          </cell>
          <cell r="CV101">
            <v>236.85156275953867</v>
          </cell>
          <cell r="CW101">
            <v>248.78878591949001</v>
          </cell>
          <cell r="CX101">
            <v>284.5646913131456</v>
          </cell>
          <cell r="CY101">
            <v>295.38724762884783</v>
          </cell>
          <cell r="CZ101">
            <v>310.21251937066694</v>
          </cell>
          <cell r="DA101">
            <v>321.11531796974822</v>
          </cell>
          <cell r="DB101">
            <v>356.91202512326834</v>
          </cell>
          <cell r="DC101"/>
          <cell r="DD101" t="e">
            <v>#REF!</v>
          </cell>
          <cell r="DE101" t="e">
            <v>#REF!</v>
          </cell>
          <cell r="DF101" t="e">
            <v>#REF!</v>
          </cell>
          <cell r="DG101" t="e">
            <v>#REF!</v>
          </cell>
          <cell r="DH101" t="e">
            <v>#REF!</v>
          </cell>
          <cell r="DI101" t="e">
            <v>#REF!</v>
          </cell>
          <cell r="DJ101" t="e">
            <v>#REF!</v>
          </cell>
          <cell r="DK101" t="e">
            <v>#REF!</v>
          </cell>
          <cell r="DL101" t="e">
            <v>#REF!</v>
          </cell>
          <cell r="DM101" t="e">
            <v>#REF!</v>
          </cell>
          <cell r="DN101" t="e">
            <v>#REF!</v>
          </cell>
          <cell r="DO101" t="e">
            <v>#REF!</v>
          </cell>
        </row>
        <row r="102">
          <cell r="A102" t="str">
            <v>$ Delta</v>
          </cell>
          <cell r="B102"/>
          <cell r="C102"/>
          <cell r="D102"/>
          <cell r="E102"/>
          <cell r="F102"/>
          <cell r="G102"/>
          <cell r="H102"/>
          <cell r="I102"/>
          <cell r="J102"/>
          <cell r="K102"/>
          <cell r="L102"/>
          <cell r="M102"/>
          <cell r="N102"/>
          <cell r="O102"/>
          <cell r="P102"/>
          <cell r="Q102"/>
          <cell r="R102"/>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0</v>
          </cell>
          <cell r="BU102">
            <v>0</v>
          </cell>
          <cell r="BV102">
            <v>0</v>
          </cell>
          <cell r="BW102">
            <v>0</v>
          </cell>
          <cell r="BX102">
            <v>0</v>
          </cell>
          <cell r="BY102">
            <v>1.2500000000000178E-2</v>
          </cell>
          <cell r="BZ102">
            <v>4.8805975702112647E-2</v>
          </cell>
          <cell r="CA102">
            <v>6.5377771524576467E-2</v>
          </cell>
          <cell r="CB102">
            <v>6.5459341961862982E-2</v>
          </cell>
          <cell r="CC102">
            <v>7.1489808335869043E-2</v>
          </cell>
          <cell r="CD102">
            <v>7.153318482895088E-2</v>
          </cell>
          <cell r="CE102">
            <v>0.10484364789681422</v>
          </cell>
          <cell r="CF102">
            <v>0.12059652282113476</v>
          </cell>
          <cell r="CG102">
            <v>0.12789167174551608</v>
          </cell>
          <cell r="CH102">
            <v>0.20245604034418108</v>
          </cell>
          <cell r="CI102">
            <v>0</v>
          </cell>
          <cell r="CJ102">
            <v>0</v>
          </cell>
          <cell r="CK102">
            <v>0</v>
          </cell>
          <cell r="CL102">
            <v>0</v>
          </cell>
          <cell r="CM102">
            <v>0</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cell r="DD102" t="e">
            <v>#REF!</v>
          </cell>
          <cell r="DE102" t="e">
            <v>#REF!</v>
          </cell>
          <cell r="DF102" t="e">
            <v>#REF!</v>
          </cell>
          <cell r="DG102" t="e">
            <v>#REF!</v>
          </cell>
          <cell r="DH102" t="e">
            <v>#REF!</v>
          </cell>
          <cell r="DI102" t="e">
            <v>#REF!</v>
          </cell>
          <cell r="DJ102" t="e">
            <v>#REF!</v>
          </cell>
          <cell r="DK102" t="e">
            <v>#REF!</v>
          </cell>
          <cell r="DL102" t="e">
            <v>#REF!</v>
          </cell>
          <cell r="DM102" t="e">
            <v>#REF!</v>
          </cell>
          <cell r="DN102" t="e">
            <v>#REF!</v>
          </cell>
          <cell r="DO102" t="e">
            <v>#REF!</v>
          </cell>
        </row>
        <row r="103">
          <cell r="A103" t="str">
            <v>% Delta</v>
          </cell>
          <cell r="B103"/>
          <cell r="C103"/>
          <cell r="D103"/>
          <cell r="E103"/>
          <cell r="F103"/>
          <cell r="G103"/>
          <cell r="H103"/>
          <cell r="I103"/>
          <cell r="J103"/>
          <cell r="K103"/>
          <cell r="L103"/>
          <cell r="M103"/>
          <cell r="N103"/>
          <cell r="O103"/>
          <cell r="P103"/>
          <cell r="Q103"/>
          <cell r="R103"/>
          <cell r="S103" t="e">
            <v>#DIV/0!</v>
          </cell>
          <cell r="T103" t="e">
            <v>#DIV/0!</v>
          </cell>
          <cell r="U103" t="e">
            <v>#DIV/0!</v>
          </cell>
          <cell r="V103" t="e">
            <v>#DIV/0!</v>
          </cell>
          <cell r="W103" t="e">
            <v>#DIV/0!</v>
          </cell>
          <cell r="X103" t="e">
            <v>#DIV/0!</v>
          </cell>
          <cell r="Y103" t="e">
            <v>#DIV/0!</v>
          </cell>
          <cell r="Z103" t="e">
            <v>#DIV/0!</v>
          </cell>
          <cell r="AA103" t="e">
            <v>#DIV/0!</v>
          </cell>
          <cell r="AB103" t="e">
            <v>#DIV/0!</v>
          </cell>
          <cell r="AC103" t="e">
            <v>#DIV/0!</v>
          </cell>
          <cell r="AD103" t="e">
            <v>#DIV/0!</v>
          </cell>
          <cell r="AE103" t="e">
            <v>#DIV/0!</v>
          </cell>
          <cell r="AF103" t="e">
            <v>#DIV/0!</v>
          </cell>
          <cell r="AG103" t="e">
            <v>#DIV/0!</v>
          </cell>
          <cell r="AH103" t="e">
            <v>#DIV/0!</v>
          </cell>
          <cell r="AI103" t="e">
            <v>#DIV/0!</v>
          </cell>
          <cell r="AJ103" t="e">
            <v>#DIV/0!</v>
          </cell>
          <cell r="AK103" t="e">
            <v>#DIV/0!</v>
          </cell>
          <cell r="AL103" t="e">
            <v>#DIV/0!</v>
          </cell>
          <cell r="AM103" t="e">
            <v>#DIV/0!</v>
          </cell>
          <cell r="AN103" t="e">
            <v>#DIV/0!</v>
          </cell>
          <cell r="AO103" t="e">
            <v>#DIV/0!</v>
          </cell>
          <cell r="AP103" t="e">
            <v>#DIV/0!</v>
          </cell>
          <cell r="AQ103" t="e">
            <v>#DIV/0!</v>
          </cell>
          <cell r="AR103" t="e">
            <v>#DIV/0!</v>
          </cell>
          <cell r="AS103" t="e">
            <v>#DIV/0!</v>
          </cell>
          <cell r="AT103" t="e">
            <v>#DIV/0!</v>
          </cell>
          <cell r="AU103" t="e">
            <v>#DIV/0!</v>
          </cell>
          <cell r="AV103" t="e">
            <v>#DIV/0!</v>
          </cell>
          <cell r="AW103" t="e">
            <v>#DIV/0!</v>
          </cell>
          <cell r="AX103" t="e">
            <v>#DIV/0!</v>
          </cell>
          <cell r="AY103" t="e">
            <v>#DIV/0!</v>
          </cell>
          <cell r="AZ103" t="e">
            <v>#DIV/0!</v>
          </cell>
          <cell r="BA103" t="e">
            <v>#DIV/0!</v>
          </cell>
          <cell r="BB103" t="e">
            <v>#DIV/0!</v>
          </cell>
          <cell r="BC103" t="e">
            <v>#DIV/0!</v>
          </cell>
          <cell r="BD103" t="e">
            <v>#DIV/0!</v>
          </cell>
          <cell r="BE103" t="e">
            <v>#DIV/0!</v>
          </cell>
          <cell r="BF103" t="e">
            <v>#DIV/0!</v>
          </cell>
          <cell r="BG103" t="e">
            <v>#DIV/0!</v>
          </cell>
          <cell r="BH103" t="e">
            <v>#DIV/0!</v>
          </cell>
          <cell r="BI103" t="e">
            <v>#DIV/0!</v>
          </cell>
          <cell r="BJ103" t="e">
            <v>#DIV/0!</v>
          </cell>
          <cell r="BK103" t="e">
            <v>#DIV/0!</v>
          </cell>
          <cell r="BL103" t="e">
            <v>#DIV/0!</v>
          </cell>
          <cell r="BM103" t="e">
            <v>#DIV/0!</v>
          </cell>
          <cell r="BN103" t="e">
            <v>#DIV/0!</v>
          </cell>
          <cell r="BO103" t="e">
            <v>#DIV/0!</v>
          </cell>
          <cell r="BP103" t="e">
            <v>#DIV/0!</v>
          </cell>
          <cell r="BQ103" t="e">
            <v>#DIV/0!</v>
          </cell>
          <cell r="BR103" t="e">
            <v>#DIV/0!</v>
          </cell>
          <cell r="BS103" t="e">
            <v>#DIV/0!</v>
          </cell>
          <cell r="BT103" t="e">
            <v>#DIV/0!</v>
          </cell>
          <cell r="BU103">
            <v>0</v>
          </cell>
          <cell r="BV103">
            <v>0</v>
          </cell>
          <cell r="BW103">
            <v>0</v>
          </cell>
          <cell r="BX103">
            <v>0</v>
          </cell>
          <cell r="BY103">
            <v>4.3904441922050603E-3</v>
          </cell>
          <cell r="BZ103">
            <v>1.7353103659655197E-2</v>
          </cell>
          <cell r="CA103">
            <v>1.5836226140365627E-2</v>
          </cell>
          <cell r="CB103">
            <v>1.3756582118332838E-2</v>
          </cell>
          <cell r="CC103">
            <v>1.4172739668822503E-2</v>
          </cell>
          <cell r="CD103">
            <v>8.9118952634502924E-3</v>
          </cell>
          <cell r="CE103">
            <v>9.2355233805180657E-3</v>
          </cell>
          <cell r="CF103">
            <v>6.9923622076216631E-3</v>
          </cell>
          <cell r="CG103">
            <v>5.3562569822498216E-3</v>
          </cell>
          <cell r="CH103">
            <v>5.4520328675539105E-3</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0</v>
          </cell>
          <cell r="CW103">
            <v>0</v>
          </cell>
          <cell r="CX103">
            <v>0</v>
          </cell>
          <cell r="CY103">
            <v>0</v>
          </cell>
          <cell r="CZ103">
            <v>0</v>
          </cell>
          <cell r="DA103">
            <v>0</v>
          </cell>
          <cell r="DB103">
            <v>0</v>
          </cell>
          <cell r="DC103"/>
          <cell r="DD103" t="e">
            <v>#REF!</v>
          </cell>
          <cell r="DE103" t="e">
            <v>#REF!</v>
          </cell>
          <cell r="DF103" t="e">
            <v>#REF!</v>
          </cell>
          <cell r="DG103" t="e">
            <v>#REF!</v>
          </cell>
          <cell r="DH103" t="e">
            <v>#REF!</v>
          </cell>
          <cell r="DI103" t="e">
            <v>#REF!</v>
          </cell>
          <cell r="DJ103" t="e">
            <v>#REF!</v>
          </cell>
          <cell r="DK103" t="e">
            <v>#REF!</v>
          </cell>
          <cell r="DL103" t="e">
            <v>#REF!</v>
          </cell>
          <cell r="DM103" t="e">
            <v>#REF!</v>
          </cell>
          <cell r="DN103" t="e">
            <v>#REF!</v>
          </cell>
          <cell r="DO103" t="e">
            <v>#REF!</v>
          </cell>
        </row>
        <row r="104">
          <cell r="A104" t="str">
            <v>% of revenue</v>
          </cell>
          <cell r="B104"/>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cell r="BI104"/>
          <cell r="BJ104"/>
          <cell r="BK104"/>
          <cell r="BL104"/>
          <cell r="BM104"/>
          <cell r="BN104"/>
          <cell r="BO104">
            <v>0</v>
          </cell>
          <cell r="BP104">
            <v>0</v>
          </cell>
          <cell r="BQ104">
            <v>0</v>
          </cell>
          <cell r="BR104">
            <v>0</v>
          </cell>
          <cell r="BS104">
            <v>0</v>
          </cell>
          <cell r="BT104">
            <v>0</v>
          </cell>
          <cell r="BU104">
            <v>6.1480197228472712E-4</v>
          </cell>
          <cell r="BV104">
            <v>2.1577352611507191E-3</v>
          </cell>
          <cell r="BW104">
            <v>3.9696691591535266E-3</v>
          </cell>
          <cell r="BX104">
            <v>3.884902347485209E-3</v>
          </cell>
          <cell r="BY104">
            <v>4.276115437833101E-3</v>
          </cell>
          <cell r="BZ104">
            <v>3.8951670512262933E-3</v>
          </cell>
          <cell r="CA104">
            <v>6.3284917325824993E-3</v>
          </cell>
          <cell r="CB104">
            <v>6.9585589032818583E-3</v>
          </cell>
          <cell r="CC104">
            <v>7.4040841912227677E-3</v>
          </cell>
          <cell r="CD104">
            <v>1.0410964500887888E-2</v>
          </cell>
          <cell r="CE104">
            <v>1.6433147166411529E-2</v>
          </cell>
          <cell r="CF104">
            <v>2.3394811883795701E-2</v>
          </cell>
          <cell r="CG104">
            <v>3.2772339463324147E-2</v>
          </cell>
          <cell r="CH104">
            <v>4.6561789607253525E-2</v>
          </cell>
          <cell r="CI104">
            <v>6.3278073032381393E-2</v>
          </cell>
          <cell r="CJ104">
            <v>7.0634695134910483E-2</v>
          </cell>
          <cell r="CK104">
            <v>8.1548366325774238E-2</v>
          </cell>
          <cell r="CL104">
            <v>9.5850540106966614E-2</v>
          </cell>
          <cell r="CM104">
            <v>0.11971535427877876</v>
          </cell>
          <cell r="CN104">
            <v>0.12543147086861092</v>
          </cell>
          <cell r="CO104">
            <v>0.13840084892328613</v>
          </cell>
          <cell r="CP104">
            <v>0.15487561599381311</v>
          </cell>
          <cell r="CQ104">
            <v>0.18295353613231091</v>
          </cell>
          <cell r="CR104">
            <v>0.18706840243814235</v>
          </cell>
          <cell r="CS104">
            <v>0.20178329436534112</v>
          </cell>
          <cell r="CT104">
            <v>0.22188619026458556</v>
          </cell>
          <cell r="CU104">
            <v>0.24745888060333635</v>
          </cell>
          <cell r="CV104">
            <v>0.24790280605999218</v>
          </cell>
          <cell r="CW104">
            <v>0.26258878770898214</v>
          </cell>
          <cell r="CX104">
            <v>0.28134642225481171</v>
          </cell>
          <cell r="CY104">
            <v>0.30415896238076373</v>
          </cell>
          <cell r="CZ104">
            <v>0.30034419509919158</v>
          </cell>
          <cell r="DA104">
            <v>0.31390730769974728</v>
          </cell>
          <cell r="DB104">
            <v>0.328016457614412</v>
          </cell>
          <cell r="DC104"/>
          <cell r="DD104"/>
          <cell r="DE104">
            <v>0</v>
          </cell>
          <cell r="DF104">
            <v>0</v>
          </cell>
          <cell r="DG104">
            <v>0</v>
          </cell>
          <cell r="DH104">
            <v>0</v>
          </cell>
          <cell r="DI104">
            <v>0</v>
          </cell>
          <cell r="DJ104">
            <v>0</v>
          </cell>
          <cell r="DK104">
            <v>0</v>
          </cell>
          <cell r="DL104">
            <v>0</v>
          </cell>
          <cell r="DM104">
            <v>0</v>
          </cell>
          <cell r="DN104">
            <v>0</v>
          </cell>
          <cell r="DO104">
            <v>0</v>
          </cell>
        </row>
        <row r="105">
          <cell r="A105" t="str">
            <v>% growth in revenue y-o-y</v>
          </cell>
          <cell r="B105"/>
          <cell r="C105"/>
          <cell r="D105"/>
          <cell r="E105"/>
          <cell r="F105"/>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t="str">
            <v>NA</v>
          </cell>
          <cell r="BP105" t="str">
            <v>NA</v>
          </cell>
          <cell r="BQ105" t="str">
            <v>NA</v>
          </cell>
          <cell r="BR105" t="str">
            <v>NA</v>
          </cell>
          <cell r="BS105">
            <v>0.41769223698590435</v>
          </cell>
          <cell r="BT105">
            <v>0.19157313124917455</v>
          </cell>
          <cell r="BU105">
            <v>0.25187155944563533</v>
          </cell>
          <cell r="BV105">
            <v>0.33038513782644402</v>
          </cell>
          <cell r="BW105" t="str">
            <v>NA</v>
          </cell>
          <cell r="BX105" t="str">
            <v>NA</v>
          </cell>
          <cell r="BY105">
            <v>4.7191846668695128</v>
          </cell>
          <cell r="BZ105">
            <v>0.46566447652953857</v>
          </cell>
          <cell r="CA105">
            <v>0.60365894174601142</v>
          </cell>
          <cell r="CB105">
            <v>0.8423118718699445</v>
          </cell>
          <cell r="CC105">
            <v>0.78894970797322861</v>
          </cell>
          <cell r="CD105">
            <v>1.8302394312274801</v>
          </cell>
          <cell r="CE105">
            <v>1.7319391706306968</v>
          </cell>
          <cell r="CF105">
            <v>2.6003296608047752</v>
          </cell>
          <cell r="CG105">
            <v>3.6924384897603169</v>
          </cell>
          <cell r="CH105">
            <v>3.6104455773331932</v>
          </cell>
          <cell r="CI105">
            <v>2.9226078371044997</v>
          </cell>
          <cell r="CJ105">
            <v>2.1397200126039095</v>
          </cell>
          <cell r="CK105">
            <v>1.5914503924649668</v>
          </cell>
          <cell r="CL105">
            <v>1.1973290989571148</v>
          </cell>
          <cell r="CM105">
            <v>1.0375473346328592</v>
          </cell>
          <cell r="CN105">
            <v>0.90235043566385431</v>
          </cell>
          <cell r="CO105">
            <v>0.82210942401486564</v>
          </cell>
          <cell r="CP105">
            <v>0.69809579571935587</v>
          </cell>
          <cell r="CQ105">
            <v>0.64553546468972023</v>
          </cell>
          <cell r="CR105">
            <v>0.59473478633737864</v>
          </cell>
          <cell r="CS105">
            <v>0.56074698650449029</v>
          </cell>
          <cell r="CT105">
            <v>0.5025155682890865</v>
          </cell>
          <cell r="CU105">
            <v>0.46778154974897057</v>
          </cell>
          <cell r="CV105">
            <v>0.43175694327408354</v>
          </cell>
          <cell r="CW105">
            <v>0.4063068677023165</v>
          </cell>
          <cell r="CX105">
            <v>0.35947463118235579</v>
          </cell>
          <cell r="CY105">
            <v>0.33557208477872069</v>
          </cell>
          <cell r="CZ105">
            <v>0.30973389306114596</v>
          </cell>
          <cell r="DA105">
            <v>0.29071459866227101</v>
          </cell>
          <cell r="DB105">
            <v>0.2542386178561733</v>
          </cell>
          <cell r="DC105"/>
          <cell r="DD105" t="str">
            <v>NA</v>
          </cell>
          <cell r="DE105" t="str">
            <v>NA</v>
          </cell>
          <cell r="DF105" t="str">
            <v>NA</v>
          </cell>
          <cell r="DG105" t="str">
            <v>NA</v>
          </cell>
          <cell r="DH105" t="str">
            <v>NA</v>
          </cell>
          <cell r="DI105" t="str">
            <v>NA</v>
          </cell>
          <cell r="DJ105" t="str">
            <v>NA</v>
          </cell>
          <cell r="DK105" t="str">
            <v>NA</v>
          </cell>
          <cell r="DL105" t="str">
            <v>NA</v>
          </cell>
          <cell r="DM105" t="str">
            <v>NA</v>
          </cell>
          <cell r="DN105" t="str">
            <v>NA</v>
          </cell>
          <cell r="DO105" t="str">
            <v>NA</v>
          </cell>
        </row>
        <row r="106">
          <cell r="A106" t="str">
            <v>% growth in revenue seq</v>
          </cell>
          <cell r="B106"/>
          <cell r="C106"/>
          <cell r="D106"/>
          <cell r="E106"/>
          <cell r="F106"/>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t="str">
            <v>NA</v>
          </cell>
          <cell r="BP106" t="str">
            <v>NA</v>
          </cell>
          <cell r="BQ106" t="str">
            <v>NA</v>
          </cell>
          <cell r="BR106" t="str">
            <v>NA</v>
          </cell>
          <cell r="BS106" t="str">
            <v>NA</v>
          </cell>
          <cell r="BT106" t="str">
            <v>NA</v>
          </cell>
          <cell r="BU106" t="str">
            <v>NA</v>
          </cell>
          <cell r="BV106">
            <v>2.9044780561690162</v>
          </cell>
          <cell r="BW106">
            <v>0.33954440176771405</v>
          </cell>
          <cell r="BX106">
            <v>1.2476784598880464E-3</v>
          </cell>
          <cell r="BY106">
            <v>9.2125374213499978E-2</v>
          </cell>
          <cell r="BZ106">
            <v>6.0675072560956167E-4</v>
          </cell>
          <cell r="CA106">
            <v>0.46566447652953857</v>
          </cell>
          <cell r="CB106">
            <v>0.15025111430521565</v>
          </cell>
          <cell r="CC106">
            <v>6.0492199557033777E-2</v>
          </cell>
          <cell r="CD106">
            <v>0.58302755434330322</v>
          </cell>
          <cell r="CE106">
            <v>0.4147588187252389</v>
          </cell>
          <cell r="CF106">
            <v>0.51587679869561409</v>
          </cell>
          <cell r="CG106">
            <v>0.38217743487957767</v>
          </cell>
          <cell r="CH106">
            <v>0.55536666120293865</v>
          </cell>
          <cell r="CI106">
            <v>0.20368930439784805</v>
          </cell>
          <cell r="CJ106">
            <v>0.21333279266065341</v>
          </cell>
          <cell r="CK106">
            <v>0.14081645551073185</v>
          </cell>
          <cell r="CL106">
            <v>0.31881838608461499</v>
          </cell>
          <cell r="CM106">
            <v>0.11616140480092096</v>
          </cell>
          <cell r="CN106">
            <v>0.13282480730153989</v>
          </cell>
          <cell r="CO106">
            <v>9.269689521318325E-2</v>
          </cell>
          <cell r="CP106">
            <v>0.22905898362194077</v>
          </cell>
          <cell r="CQ106">
            <v>8.1613405172910047E-2</v>
          </cell>
          <cell r="CR106">
            <v>9.7852441223650333E-2</v>
          </cell>
          <cell r="CS106">
            <v>6.9408782562289328E-2</v>
          </cell>
          <cell r="CT106">
            <v>0.18320283377475843</v>
          </cell>
          <cell r="CU106">
            <v>5.6609484507186947E-2</v>
          </cell>
          <cell r="CV106">
            <v>7.0907217549637025E-2</v>
          </cell>
          <cell r="CW106">
            <v>5.0399596358460697E-2</v>
          </cell>
          <cell r="CX106">
            <v>0.14380031343226607</v>
          </cell>
          <cell r="CY106">
            <v>3.8031971801423037E-2</v>
          </cell>
          <cell r="CZ106">
            <v>5.0189274793768224E-2</v>
          </cell>
          <cell r="DA106">
            <v>3.5146223695935896E-2</v>
          </cell>
          <cell r="DB106">
            <v>0.1114761742910455</v>
          </cell>
          <cell r="DC106"/>
          <cell r="DD106"/>
          <cell r="DE106"/>
          <cell r="DF106"/>
          <cell r="DG106"/>
          <cell r="DH106"/>
          <cell r="DI106"/>
          <cell r="DJ106"/>
          <cell r="DK106"/>
          <cell r="DL106"/>
          <cell r="DM106"/>
          <cell r="DN106"/>
          <cell r="DO106"/>
        </row>
        <row r="107">
          <cell r="A107"/>
          <cell r="B107"/>
          <cell r="C107"/>
          <cell r="D107"/>
          <cell r="E107"/>
          <cell r="F107"/>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cell r="AX107"/>
          <cell r="AY107"/>
          <cell r="AZ107"/>
          <cell r="BA107"/>
          <cell r="BB107"/>
          <cell r="BC107"/>
          <cell r="BD107"/>
          <cell r="BE107"/>
          <cell r="BF107"/>
          <cell r="BG107"/>
          <cell r="BH107"/>
          <cell r="BI107"/>
          <cell r="BJ107"/>
          <cell r="BK107"/>
          <cell r="BL107"/>
          <cell r="BM107"/>
          <cell r="BN107"/>
          <cell r="BO107"/>
          <cell r="BP107"/>
          <cell r="BQ107"/>
          <cell r="BR107"/>
          <cell r="BS107"/>
          <cell r="BT107"/>
          <cell r="BU107"/>
          <cell r="BV107"/>
          <cell r="BW107"/>
          <cell r="BX107"/>
          <cell r="BY107"/>
          <cell r="BZ107"/>
          <cell r="CA107"/>
          <cell r="CB107"/>
          <cell r="CC107"/>
          <cell r="CD107"/>
          <cell r="CE107"/>
          <cell r="CF107"/>
          <cell r="CG107"/>
          <cell r="CH107"/>
          <cell r="CI107"/>
          <cell r="CJ107"/>
          <cell r="CK107"/>
          <cell r="CL107"/>
          <cell r="CM107"/>
          <cell r="CN107"/>
          <cell r="CO107"/>
          <cell r="CP107"/>
          <cell r="CQ107"/>
          <cell r="CR107"/>
          <cell r="CS107"/>
          <cell r="CT107"/>
          <cell r="CU107"/>
          <cell r="CV107"/>
          <cell r="CW107"/>
          <cell r="CX107"/>
          <cell r="CY107"/>
          <cell r="CZ107"/>
          <cell r="DA107"/>
          <cell r="DB107"/>
          <cell r="DC107"/>
          <cell r="DD107"/>
          <cell r="DE107"/>
          <cell r="DF107"/>
          <cell r="DG107"/>
          <cell r="DH107"/>
          <cell r="DI107"/>
          <cell r="DJ107"/>
          <cell r="DK107"/>
          <cell r="DL107"/>
          <cell r="DM107"/>
          <cell r="DN107"/>
          <cell r="DO107"/>
        </row>
        <row r="108">
          <cell r="A108" t="str">
            <v>Content Collaboration</v>
          </cell>
          <cell r="B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4.78494623655914</v>
          </cell>
          <cell r="BH108">
            <v>6.0571428571428569</v>
          </cell>
          <cell r="BI108">
            <v>7.2352941176470598</v>
          </cell>
          <cell r="BJ108">
            <v>8.6666666666666679</v>
          </cell>
          <cell r="BK108">
            <v>8.9</v>
          </cell>
          <cell r="BL108">
            <v>10.6</v>
          </cell>
          <cell r="BM108">
            <v>12.3</v>
          </cell>
          <cell r="BN108">
            <v>14.3</v>
          </cell>
          <cell r="BO108">
            <v>0</v>
          </cell>
          <cell r="BP108">
            <v>0</v>
          </cell>
          <cell r="BQ108">
            <v>0</v>
          </cell>
          <cell r="BR108">
            <v>0</v>
          </cell>
          <cell r="BS108">
            <v>23.217170538837848</v>
          </cell>
          <cell r="BT108">
            <v>24.699089199279015</v>
          </cell>
          <cell r="BU108">
            <v>24.132383082536151</v>
          </cell>
          <cell r="BV108">
            <v>26.347760971915491</v>
          </cell>
          <cell r="BW108">
            <v>28.499687909016956</v>
          </cell>
          <cell r="BX108">
            <v>30.145509991525486</v>
          </cell>
          <cell r="BY108">
            <v>31.812416216565246</v>
          </cell>
          <cell r="BZ108">
            <v>33.270389316841985</v>
          </cell>
          <cell r="CA108">
            <v>34.536294944127434</v>
          </cell>
          <cell r="CB108">
            <v>36.688684737154624</v>
          </cell>
          <cell r="CC108">
            <v>40.684333130179404</v>
          </cell>
          <cell r="CD108">
            <v>41.601758386232852</v>
          </cell>
          <cell r="CE108">
            <v>41.158230292410714</v>
          </cell>
          <cell r="CF108">
            <v>42.555004345772879</v>
          </cell>
          <cell r="CG108">
            <v>42.855004209967476</v>
          </cell>
          <cell r="CH108">
            <v>43.585129078405991</v>
          </cell>
          <cell r="CI108">
            <v>43.022344438705062</v>
          </cell>
          <cell r="CJ108">
            <v>44.386011553355374</v>
          </cell>
          <cell r="CK108">
            <v>44.606723699977628</v>
          </cell>
          <cell r="CL108">
            <v>45.27761459822586</v>
          </cell>
          <cell r="CM108">
            <v>44.609444481869147</v>
          </cell>
          <cell r="CN108">
            <v>45.941547163576423</v>
          </cell>
          <cell r="CO108">
            <v>46.091830775499332</v>
          </cell>
          <cell r="CP108">
            <v>46.709685712484216</v>
          </cell>
          <cell r="CQ108">
            <v>45.949835369526348</v>
          </cell>
          <cell r="CR108">
            <v>47.252943221143596</v>
          </cell>
          <cell r="CS108">
            <v>47.341732366804834</v>
          </cell>
          <cell r="CT108">
            <v>47.91300925253821</v>
          </cell>
          <cell r="CU108">
            <v>47.074396407187741</v>
          </cell>
          <cell r="CV108">
            <v>48.35157344500152</v>
          </cell>
          <cell r="CW108">
            <v>48.387392208464341</v>
          </cell>
          <cell r="CX108">
            <v>48.918373268714156</v>
          </cell>
          <cell r="CY108">
            <v>48.012775351045413</v>
          </cell>
          <cell r="CZ108">
            <v>49.267219672925037</v>
          </cell>
          <cell r="DA108">
            <v>49.257900518703231</v>
          </cell>
          <cell r="DB108">
            <v>49.754431094620664</v>
          </cell>
          <cell r="DC108"/>
          <cell r="DD108"/>
          <cell r="DE108">
            <v>0</v>
          </cell>
          <cell r="DF108">
            <v>0</v>
          </cell>
          <cell r="DG108">
            <v>0</v>
          </cell>
          <cell r="DH108">
            <v>0</v>
          </cell>
          <cell r="DI108">
            <v>0</v>
          </cell>
          <cell r="DJ108">
            <v>0</v>
          </cell>
          <cell r="DK108">
            <v>0</v>
          </cell>
          <cell r="DL108">
            <v>0</v>
          </cell>
          <cell r="DM108">
            <v>0</v>
          </cell>
          <cell r="DN108">
            <v>0</v>
          </cell>
          <cell r="DO108">
            <v>0</v>
          </cell>
        </row>
        <row r="109">
          <cell r="A109" t="str">
            <v>% of revenue</v>
          </cell>
          <cell r="B109"/>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cell r="BI109"/>
          <cell r="BJ109"/>
          <cell r="BK109"/>
          <cell r="BL109"/>
          <cell r="BM109"/>
          <cell r="BN109"/>
          <cell r="BO109">
            <v>0</v>
          </cell>
          <cell r="BP109">
            <v>0</v>
          </cell>
          <cell r="BQ109">
            <v>0</v>
          </cell>
          <cell r="BR109">
            <v>0</v>
          </cell>
          <cell r="BS109">
            <v>3.05167054487736E-2</v>
          </cell>
          <cell r="BT109">
            <v>3.0999448012860871E-2</v>
          </cell>
          <cell r="BU109">
            <v>2.9673273430147615E-2</v>
          </cell>
          <cell r="BV109">
            <v>2.9121174243327247E-2</v>
          </cell>
          <cell r="BW109">
            <v>4.3261772885374722E-2</v>
          </cell>
          <cell r="BX109">
            <v>4.4727138641435946E-2</v>
          </cell>
          <cell r="BY109">
            <v>4.7570964052429131E-2</v>
          </cell>
          <cell r="BZ109">
            <v>4.529147016112791E-2</v>
          </cell>
          <cell r="CA109">
            <v>5.2116332608687851E-2</v>
          </cell>
          <cell r="CB109">
            <v>5.2924489001661246E-2</v>
          </cell>
          <cell r="CC109">
            <v>5.8883863125779798E-2</v>
          </cell>
          <cell r="CD109">
            <v>5.348252749057069E-2</v>
          </cell>
          <cell r="CE109">
            <v>5.9034283658462396E-2</v>
          </cell>
          <cell r="CF109">
            <v>5.7323559631411607E-2</v>
          </cell>
          <cell r="CG109">
            <v>5.8507042155603019E-2</v>
          </cell>
          <cell r="CH109">
            <v>5.4354358036098109E-2</v>
          </cell>
          <cell r="CI109">
            <v>6.0575817930041215E-2</v>
          </cell>
          <cell r="CJ109">
            <v>5.7495814428461689E-2</v>
          </cell>
          <cell r="CK109">
            <v>5.8475217725201013E-2</v>
          </cell>
          <cell r="CL109">
            <v>5.2899231885362476E-2</v>
          </cell>
          <cell r="CM109">
            <v>5.8320458825132745E-2</v>
          </cell>
          <cell r="CN109">
            <v>5.5551225318319561E-2</v>
          </cell>
          <cell r="CO109">
            <v>5.6278759312047032E-2</v>
          </cell>
          <cell r="CP109">
            <v>5.1927697746202761E-2</v>
          </cell>
          <cell r="CQ109">
            <v>5.5790696459580652E-2</v>
          </cell>
          <cell r="CR109">
            <v>5.3434573225055702E-2</v>
          </cell>
          <cell r="CS109">
            <v>5.3998121404742992E-2</v>
          </cell>
          <cell r="CT109">
            <v>5.0789485977450075E-2</v>
          </cell>
          <cell r="CU109">
            <v>5.2670009318175448E-2</v>
          </cell>
          <cell r="CV109">
            <v>5.0607606700070001E-2</v>
          </cell>
          <cell r="CW109">
            <v>5.1071380140628432E-2</v>
          </cell>
          <cell r="CX109">
            <v>4.8365133559499895E-2</v>
          </cell>
          <cell r="CY109">
            <v>4.9438545668511406E-2</v>
          </cell>
          <cell r="CZ109">
            <v>4.7699955718933873E-2</v>
          </cell>
          <cell r="DA109">
            <v>4.8152218438314451E-2</v>
          </cell>
          <cell r="DB109">
            <v>4.5726316541565712E-2</v>
          </cell>
          <cell r="DC109"/>
          <cell r="DD109"/>
          <cell r="DE109">
            <v>0</v>
          </cell>
          <cell r="DF109">
            <v>0</v>
          </cell>
          <cell r="DG109">
            <v>0</v>
          </cell>
          <cell r="DH109">
            <v>0</v>
          </cell>
          <cell r="DI109">
            <v>0</v>
          </cell>
          <cell r="DJ109">
            <v>0</v>
          </cell>
          <cell r="DK109">
            <v>0</v>
          </cell>
          <cell r="DL109">
            <v>0</v>
          </cell>
          <cell r="DM109">
            <v>0</v>
          </cell>
          <cell r="DN109">
            <v>0</v>
          </cell>
          <cell r="DO109">
            <v>0</v>
          </cell>
        </row>
        <row r="110">
          <cell r="A110" t="str">
            <v>% growth in revenue y-o-y</v>
          </cell>
          <cell r="B110"/>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v>-1</v>
          </cell>
          <cell r="BP110">
            <v>-1</v>
          </cell>
          <cell r="BQ110">
            <v>-1</v>
          </cell>
          <cell r="BR110">
            <v>-1</v>
          </cell>
          <cell r="BS110" t="str">
            <v>NA</v>
          </cell>
          <cell r="BT110" t="str">
            <v>NA</v>
          </cell>
          <cell r="BU110" t="str">
            <v>NA</v>
          </cell>
          <cell r="BV110" t="str">
            <v>NA</v>
          </cell>
          <cell r="BW110">
            <v>0.22752631985635263</v>
          </cell>
          <cell r="BX110">
            <v>0.22051099732072132</v>
          </cell>
          <cell r="BY110">
            <v>0.31824594810062057</v>
          </cell>
          <cell r="BZ110">
            <v>0.26274066901948268</v>
          </cell>
          <cell r="CA110">
            <v>0.21181309263392212</v>
          </cell>
          <cell r="CB110">
            <v>0.21705304529492309</v>
          </cell>
          <cell r="CC110">
            <v>0.27888220917323481</v>
          </cell>
          <cell r="CD110">
            <v>0.25041393384517452</v>
          </cell>
          <cell r="CE110">
            <v>0.19173844093572279</v>
          </cell>
          <cell r="CF110">
            <v>0.15989451926788312</v>
          </cell>
          <cell r="CG110">
            <v>5.3353979598055101E-2</v>
          </cell>
          <cell r="CH110">
            <v>4.7675164923545399E-2</v>
          </cell>
          <cell r="CI110">
            <v>4.5291406677368126E-2</v>
          </cell>
          <cell r="CJ110">
            <v>4.3026836343499721E-2</v>
          </cell>
          <cell r="CK110">
            <v>4.0875494526324732E-2</v>
          </cell>
          <cell r="CL110">
            <v>3.8831719800008491E-2</v>
          </cell>
          <cell r="CM110">
            <v>3.6890133810008066E-2</v>
          </cell>
          <cell r="CN110">
            <v>3.5045627119507664E-2</v>
          </cell>
          <cell r="CO110">
            <v>3.3293345763532281E-2</v>
          </cell>
          <cell r="CP110">
            <v>3.1628678475355665E-2</v>
          </cell>
          <cell r="CQ110">
            <v>3.004724455158788E-2</v>
          </cell>
          <cell r="CR110">
            <v>2.8544882324008484E-2</v>
          </cell>
          <cell r="CS110">
            <v>2.7117638207808058E-2</v>
          </cell>
          <cell r="CT110">
            <v>2.5761756297417653E-2</v>
          </cell>
          <cell r="CU110">
            <v>2.447366848254677E-2</v>
          </cell>
          <cell r="CV110">
            <v>2.324998505841943E-2</v>
          </cell>
          <cell r="CW110">
            <v>2.2087485805498457E-2</v>
          </cell>
          <cell r="CX110">
            <v>2.0983111515223533E-2</v>
          </cell>
          <cell r="CY110">
            <v>1.9933955939462355E-2</v>
          </cell>
          <cell r="CZ110">
            <v>1.8937258142489238E-2</v>
          </cell>
          <cell r="DA110">
            <v>1.7990395235364776E-2</v>
          </cell>
          <cell r="DB110">
            <v>1.7090875473596535E-2</v>
          </cell>
          <cell r="DC110"/>
          <cell r="DD110" t="str">
            <v>NA</v>
          </cell>
          <cell r="DE110" t="str">
            <v>NA</v>
          </cell>
          <cell r="DF110" t="str">
            <v>NA</v>
          </cell>
          <cell r="DG110" t="str">
            <v>NA</v>
          </cell>
          <cell r="DH110" t="str">
            <v>NA</v>
          </cell>
          <cell r="DI110" t="str">
            <v>NA</v>
          </cell>
          <cell r="DJ110" t="str">
            <v>NA</v>
          </cell>
          <cell r="DK110" t="str">
            <v>NA</v>
          </cell>
          <cell r="DL110" t="str">
            <v>NA</v>
          </cell>
          <cell r="DM110" t="str">
            <v>NA</v>
          </cell>
          <cell r="DN110" t="str">
            <v>NA</v>
          </cell>
          <cell r="DO110" t="str">
            <v>NA</v>
          </cell>
        </row>
        <row r="111">
          <cell r="A111" t="str">
            <v>% growth in revenue seq</v>
          </cell>
          <cell r="B111"/>
          <cell r="C111"/>
          <cell r="D111"/>
          <cell r="E111"/>
          <cell r="F111"/>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v>-1</v>
          </cell>
          <cell r="BP111" t="str">
            <v>NA</v>
          </cell>
          <cell r="BQ111" t="str">
            <v>NA</v>
          </cell>
          <cell r="BR111" t="str">
            <v>NA</v>
          </cell>
          <cell r="BS111" t="str">
            <v>NA</v>
          </cell>
          <cell r="BT111">
            <v>6.3828564206917626E-2</v>
          </cell>
          <cell r="BU111">
            <v>-2.2944413543775855E-2</v>
          </cell>
          <cell r="BV111">
            <v>9.1801041024520247E-2</v>
          </cell>
          <cell r="BW111">
            <v>8.1673996488553113E-2</v>
          </cell>
          <cell r="BX111">
            <v>5.7748775627392446E-2</v>
          </cell>
          <cell r="BY111">
            <v>5.5295340019404504E-2</v>
          </cell>
          <cell r="BZ111">
            <v>4.5830316388151271E-2</v>
          </cell>
          <cell r="CA111">
            <v>3.8049017558223319E-2</v>
          </cell>
          <cell r="CB111">
            <v>6.2322544920041745E-2</v>
          </cell>
          <cell r="CC111">
            <v>0.10890683112928246</v>
          </cell>
          <cell r="CD111">
            <v>2.2549841314048802E-2</v>
          </cell>
          <cell r="CE111">
            <v>-1.0661282383893522E-2</v>
          </cell>
          <cell r="CF111">
            <v>3.3936688808986926E-2</v>
          </cell>
          <cell r="CG111">
            <v>7.0496964765178749E-3</v>
          </cell>
          <cell r="CH111">
            <v>1.7037097111489707E-2</v>
          </cell>
          <cell r="CI111">
            <v>-1.2912308661252925E-2</v>
          </cell>
          <cell r="CJ111">
            <v>3.1696717890238757E-2</v>
          </cell>
          <cell r="CK111">
            <v>4.9725609239961166E-3</v>
          </cell>
          <cell r="CL111">
            <v>1.5040129437898342E-2</v>
          </cell>
          <cell r="CM111">
            <v>-1.4757184588582439E-2</v>
          </cell>
          <cell r="CN111">
            <v>2.9861449681326757E-2</v>
          </cell>
          <cell r="CO111">
            <v>3.2711917904684196E-3</v>
          </cell>
          <cell r="CP111">
            <v>1.340486864134971E-2</v>
          </cell>
          <cell r="CQ111">
            <v>-1.6267511360171349E-2</v>
          </cell>
          <cell r="CR111">
            <v>2.8359358442477944E-2</v>
          </cell>
          <cell r="CS111">
            <v>1.879018313117653E-3</v>
          </cell>
          <cell r="CT111">
            <v>1.2067088743333398E-2</v>
          </cell>
          <cell r="CU111">
            <v>-1.7502821434786875E-2</v>
          </cell>
          <cell r="CV111">
            <v>2.7131033752750833E-2</v>
          </cell>
          <cell r="CW111">
            <v>7.4079830108453315E-4</v>
          </cell>
          <cell r="CX111">
            <v>1.0973541577984358E-2</v>
          </cell>
          <cell r="CY111">
            <v>-1.8512429117260143E-2</v>
          </cell>
          <cell r="CZ111">
            <v>2.6127302841957301E-2</v>
          </cell>
          <cell r="DA111">
            <v>-1.8915526964324858E-4</v>
          </cell>
          <cell r="DB111">
            <v>1.008022206973469E-2</v>
          </cell>
          <cell r="DC111"/>
          <cell r="DD111"/>
          <cell r="DE111"/>
          <cell r="DF111"/>
          <cell r="DG111"/>
          <cell r="DH111"/>
          <cell r="DI111"/>
          <cell r="DJ111"/>
          <cell r="DK111"/>
          <cell r="DL111"/>
          <cell r="DM111"/>
          <cell r="DN111"/>
          <cell r="DO111"/>
        </row>
        <row r="112">
          <cell r="A112"/>
          <cell r="B112"/>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cell r="BI112"/>
          <cell r="BJ112"/>
          <cell r="BK112"/>
          <cell r="BL112"/>
          <cell r="BM112"/>
          <cell r="BN112"/>
          <cell r="BO112"/>
          <cell r="BP112"/>
          <cell r="BQ112"/>
          <cell r="BR112"/>
          <cell r="BS112"/>
          <cell r="BT112"/>
          <cell r="BU112"/>
          <cell r="BV112"/>
          <cell r="BW112"/>
          <cell r="BX112"/>
          <cell r="BY112"/>
          <cell r="BZ112"/>
          <cell r="CA112"/>
          <cell r="CB112"/>
          <cell r="CC112"/>
          <cell r="CD112"/>
          <cell r="CE112"/>
          <cell r="CF112"/>
          <cell r="CG112"/>
          <cell r="CH112"/>
          <cell r="CI112"/>
          <cell r="CJ112"/>
          <cell r="CK112"/>
          <cell r="CL112"/>
          <cell r="CM112"/>
          <cell r="CN112"/>
          <cell r="CO112"/>
          <cell r="CP112"/>
          <cell r="CQ112"/>
          <cell r="CR112"/>
          <cell r="CS112"/>
          <cell r="CT112"/>
          <cell r="CU112"/>
          <cell r="CV112"/>
          <cell r="CW112"/>
          <cell r="CX112"/>
          <cell r="CY112"/>
          <cell r="CZ112"/>
          <cell r="DA112"/>
          <cell r="DB112"/>
          <cell r="DC112"/>
          <cell r="DD112"/>
          <cell r="DE112"/>
          <cell r="DF112"/>
          <cell r="DG112"/>
          <cell r="DH112"/>
          <cell r="DI112"/>
          <cell r="DJ112"/>
          <cell r="DK112"/>
          <cell r="DL112"/>
          <cell r="DM112"/>
          <cell r="DN112"/>
          <cell r="DO112"/>
        </row>
        <row r="113">
          <cell r="A113" t="str">
            <v>Services</v>
          </cell>
          <cell r="B113"/>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v>37.053409090909092</v>
          </cell>
          <cell r="BT113">
            <v>37.076595744680851</v>
          </cell>
          <cell r="BU113">
            <v>36.853086419753083</v>
          </cell>
          <cell r="BV113">
            <v>36.868478260869558</v>
          </cell>
          <cell r="BW113">
            <v>32.606999999999999</v>
          </cell>
          <cell r="BX113">
            <v>34.851999999999997</v>
          </cell>
          <cell r="BY113">
            <v>29.850999999999999</v>
          </cell>
          <cell r="BZ113">
            <v>33.918999999999997</v>
          </cell>
          <cell r="CA113">
            <v>29.59455496</v>
          </cell>
          <cell r="CB113">
            <v>31.677168720000001</v>
          </cell>
          <cell r="CC113">
            <v>32</v>
          </cell>
          <cell r="CD113">
            <v>38.4</v>
          </cell>
          <cell r="CE113">
            <v>31.3</v>
          </cell>
          <cell r="CF113">
            <v>33.9</v>
          </cell>
          <cell r="CG113">
            <v>28.3</v>
          </cell>
          <cell r="CH113">
            <v>38.860249020000005</v>
          </cell>
          <cell r="CI113">
            <v>30.830500000000001</v>
          </cell>
          <cell r="CJ113">
            <v>33.391500000000001</v>
          </cell>
          <cell r="CK113">
            <v>32.891500000000001</v>
          </cell>
          <cell r="CL113">
            <v>36.891500000000001</v>
          </cell>
          <cell r="CM113">
            <v>31.601262499999997</v>
          </cell>
          <cell r="CN113">
            <v>34.217939625</v>
          </cell>
          <cell r="CO113">
            <v>33.697423978750003</v>
          </cell>
          <cell r="CP113">
            <v>37.786394638962499</v>
          </cell>
          <cell r="CQ113">
            <v>32.360163666711564</v>
          </cell>
          <cell r="CR113">
            <v>35.031462627786347</v>
          </cell>
          <cell r="CS113">
            <v>34.490560372798562</v>
          </cell>
          <cell r="CT113">
            <v>38.666879365595385</v>
          </cell>
          <cell r="CU113">
            <v>33.106667900068494</v>
          </cell>
          <cell r="CV113">
            <v>35.831508760662878</v>
          </cell>
          <cell r="CW113">
            <v>35.27037648675276</v>
          </cell>
          <cell r="CX113">
            <v>39.532377772316003</v>
          </cell>
          <cell r="CY113">
            <v>33.84029913955726</v>
          </cell>
          <cell r="CZ113">
            <v>36.617581316244213</v>
          </cell>
          <cell r="DA113">
            <v>36.036401283944052</v>
          </cell>
          <cell r="DB113">
            <v>40.382381566863906</v>
          </cell>
          <cell r="DC113"/>
          <cell r="DD113"/>
          <cell r="DE113">
            <v>0</v>
          </cell>
          <cell r="DF113">
            <v>0</v>
          </cell>
          <cell r="DG113">
            <v>0</v>
          </cell>
          <cell r="DH113">
            <v>0</v>
          </cell>
          <cell r="DI113">
            <v>0</v>
          </cell>
          <cell r="DJ113">
            <v>0</v>
          </cell>
          <cell r="DK113">
            <v>0</v>
          </cell>
          <cell r="DL113">
            <v>0</v>
          </cell>
          <cell r="DM113">
            <v>0</v>
          </cell>
          <cell r="DN113">
            <v>0</v>
          </cell>
          <cell r="DO113">
            <v>0</v>
          </cell>
        </row>
        <row r="114">
          <cell r="A114" t="str">
            <v>Prior Services</v>
          </cell>
          <cell r="B114"/>
          <cell r="C114">
            <v>0</v>
          </cell>
          <cell r="D114">
            <v>0</v>
          </cell>
          <cell r="E114">
            <v>0</v>
          </cell>
          <cell r="F114">
            <v>0</v>
          </cell>
          <cell r="G114">
            <v>3.0910000000000002</v>
          </cell>
          <cell r="H114">
            <v>3.8929999999999998</v>
          </cell>
          <cell r="I114">
            <v>4.2</v>
          </cell>
          <cell r="J114">
            <v>4.5660000000000007</v>
          </cell>
          <cell r="K114">
            <v>6.6140000000000008</v>
          </cell>
          <cell r="L114">
            <v>7.6539999999999999</v>
          </cell>
          <cell r="M114">
            <v>7.5919999999999996</v>
          </cell>
          <cell r="N114">
            <v>8.532</v>
          </cell>
          <cell r="O114">
            <v>9.5660000000000007</v>
          </cell>
          <cell r="P114">
            <v>10.186999999999999</v>
          </cell>
          <cell r="Q114">
            <v>10.989000000000001</v>
          </cell>
          <cell r="R114">
            <v>9.91</v>
          </cell>
          <cell r="S114">
            <v>10.712999999999999</v>
          </cell>
          <cell r="T114">
            <v>11.218</v>
          </cell>
          <cell r="U114">
            <v>10.475</v>
          </cell>
          <cell r="V114">
            <v>12.133000000000001</v>
          </cell>
          <cell r="W114">
            <v>11.377000000000001</v>
          </cell>
          <cell r="X114">
            <v>11.289</v>
          </cell>
          <cell r="Y114">
            <v>10.866</v>
          </cell>
          <cell r="Z114">
            <v>12</v>
          </cell>
          <cell r="AA114">
            <v>12.191000000000001</v>
          </cell>
          <cell r="AB114">
            <v>13.15</v>
          </cell>
          <cell r="AC114">
            <v>14.629</v>
          </cell>
          <cell r="AD114">
            <v>15.713000000000001</v>
          </cell>
          <cell r="AE114">
            <v>14.288</v>
          </cell>
          <cell r="AF114">
            <v>14.95</v>
          </cell>
          <cell r="AG114">
            <v>19.010999999999999</v>
          </cell>
          <cell r="AH114">
            <v>20.838999999999999</v>
          </cell>
          <cell r="AI114">
            <v>20.303999999999998</v>
          </cell>
          <cell r="AJ114">
            <v>22.790999999999997</v>
          </cell>
          <cell r="AK114">
            <v>22.562999999999995</v>
          </cell>
          <cell r="AL114">
            <v>25.622999999999998</v>
          </cell>
          <cell r="AM114">
            <v>26.001999999999995</v>
          </cell>
          <cell r="AN114">
            <v>27.803999999999998</v>
          </cell>
          <cell r="AO114">
            <v>29.692</v>
          </cell>
          <cell r="AP114">
            <v>32.887</v>
          </cell>
          <cell r="AQ114">
            <v>34.155000000000001</v>
          </cell>
          <cell r="AR114">
            <v>37.305999999999997</v>
          </cell>
          <cell r="AS114">
            <v>35.155999999999999</v>
          </cell>
          <cell r="AT114">
            <v>37.116999999999997</v>
          </cell>
          <cell r="AU114">
            <v>36.979999999999997</v>
          </cell>
          <cell r="AV114">
            <v>38.451999999999998</v>
          </cell>
          <cell r="AW114">
            <v>42.063000000000002</v>
          </cell>
          <cell r="AX114">
            <v>44.472999999999999</v>
          </cell>
          <cell r="AY114">
            <v>43.661000000000001</v>
          </cell>
          <cell r="AZ114">
            <v>51.887999999999998</v>
          </cell>
          <cell r="BA114">
            <v>54.686999999999998</v>
          </cell>
          <cell r="BB114">
            <v>62.110999999999997</v>
          </cell>
          <cell r="BC114">
            <v>19.477</v>
          </cell>
          <cell r="BD114">
            <v>21.303000000000001</v>
          </cell>
          <cell r="BE114">
            <v>23.210999999999999</v>
          </cell>
          <cell r="BF114">
            <v>27.504000000000001</v>
          </cell>
          <cell r="BG114">
            <v>25.873000000000001</v>
          </cell>
          <cell r="BH114">
            <v>29.245999999999999</v>
          </cell>
          <cell r="BI114">
            <v>31.021999999999998</v>
          </cell>
          <cell r="BJ114">
            <v>32.92</v>
          </cell>
          <cell r="BK114">
            <v>26.512</v>
          </cell>
          <cell r="BL114">
            <v>36.415999999999997</v>
          </cell>
          <cell r="BM114">
            <v>33.725000000000001</v>
          </cell>
          <cell r="BN114">
            <v>42.225999999999999</v>
          </cell>
          <cell r="BO114">
            <v>42.505000000000003</v>
          </cell>
          <cell r="BP114">
            <v>41.948</v>
          </cell>
          <cell r="BQ114">
            <v>42.322000000000003</v>
          </cell>
          <cell r="BR114">
            <v>48.765999999999998</v>
          </cell>
          <cell r="BS114">
            <v>36.86</v>
          </cell>
          <cell r="BT114">
            <v>37.04</v>
          </cell>
          <cell r="BU114">
            <v>36.676000000000002</v>
          </cell>
          <cell r="BV114">
            <v>36.911999999999999</v>
          </cell>
          <cell r="BW114">
            <v>32.606999999999999</v>
          </cell>
          <cell r="BX114">
            <v>34.851999999999997</v>
          </cell>
          <cell r="BY114">
            <v>29.850999999999999</v>
          </cell>
          <cell r="BZ114">
            <v>33.918999999999997</v>
          </cell>
          <cell r="CA114">
            <v>29.594999999999999</v>
          </cell>
          <cell r="CB114">
            <v>31.677</v>
          </cell>
          <cell r="CC114">
            <v>32.061999999999998</v>
          </cell>
          <cell r="CD114">
            <v>38.401000000000003</v>
          </cell>
          <cell r="CE114"/>
          <cell r="CF114"/>
          <cell r="CG114"/>
          <cell r="CH114"/>
          <cell r="CI114"/>
          <cell r="CJ114"/>
          <cell r="CK114"/>
          <cell r="CL114"/>
          <cell r="CM114"/>
          <cell r="CN114"/>
          <cell r="CO114"/>
          <cell r="CP114"/>
          <cell r="CQ114"/>
          <cell r="CR114"/>
          <cell r="CS114"/>
          <cell r="CT114"/>
          <cell r="CU114"/>
          <cell r="CV114"/>
          <cell r="CW114"/>
          <cell r="CX114"/>
          <cell r="CY114"/>
          <cell r="CZ114"/>
          <cell r="DA114"/>
          <cell r="DB114"/>
          <cell r="DC114"/>
          <cell r="DD114" t="e">
            <v>#REF!</v>
          </cell>
          <cell r="DE114" t="e">
            <v>#REF!</v>
          </cell>
          <cell r="DF114" t="e">
            <v>#REF!</v>
          </cell>
          <cell r="DG114" t="e">
            <v>#REF!</v>
          </cell>
          <cell r="DH114" t="e">
            <v>#REF!</v>
          </cell>
          <cell r="DI114" t="e">
            <v>#REF!</v>
          </cell>
          <cell r="DJ114" t="e">
            <v>#REF!</v>
          </cell>
          <cell r="DK114" t="e">
            <v>#REF!</v>
          </cell>
          <cell r="DL114" t="e">
            <v>#REF!</v>
          </cell>
          <cell r="DM114" t="e">
            <v>#REF!</v>
          </cell>
          <cell r="DN114" t="e">
            <v>#REF!</v>
          </cell>
          <cell r="DO114" t="e">
            <v>#REF!</v>
          </cell>
        </row>
        <row r="115">
          <cell r="A115" t="str">
            <v>$ Delta</v>
          </cell>
          <cell r="B115"/>
          <cell r="C115"/>
          <cell r="D115"/>
          <cell r="E115"/>
          <cell r="F115"/>
          <cell r="G115"/>
          <cell r="H115"/>
          <cell r="I115"/>
          <cell r="J115"/>
          <cell r="K115"/>
          <cell r="L115"/>
          <cell r="M115"/>
          <cell r="N115"/>
          <cell r="O115"/>
          <cell r="P115"/>
          <cell r="Q115"/>
          <cell r="R115"/>
          <cell r="S115">
            <v>-10.712999999999999</v>
          </cell>
          <cell r="T115">
            <v>-11.218</v>
          </cell>
          <cell r="U115">
            <v>-10.475</v>
          </cell>
          <cell r="V115">
            <v>-12.133000000000001</v>
          </cell>
          <cell r="W115">
            <v>-11.377000000000001</v>
          </cell>
          <cell r="X115">
            <v>-11.289</v>
          </cell>
          <cell r="Y115">
            <v>-10.866</v>
          </cell>
          <cell r="Z115">
            <v>-12</v>
          </cell>
          <cell r="AA115">
            <v>-12.191000000000001</v>
          </cell>
          <cell r="AB115">
            <v>-13.15</v>
          </cell>
          <cell r="AC115">
            <v>-14.629</v>
          </cell>
          <cell r="AD115">
            <v>-15.713000000000001</v>
          </cell>
          <cell r="AE115">
            <v>-14.288</v>
          </cell>
          <cell r="AF115">
            <v>-14.95</v>
          </cell>
          <cell r="AG115">
            <v>-19.010999999999999</v>
          </cell>
          <cell r="AH115">
            <v>-20.838999999999999</v>
          </cell>
          <cell r="AI115">
            <v>-20.303999999999998</v>
          </cell>
          <cell r="AJ115">
            <v>-22.790999999999997</v>
          </cell>
          <cell r="AK115">
            <v>-22.562999999999995</v>
          </cell>
          <cell r="AL115">
            <v>-25.622999999999998</v>
          </cell>
          <cell r="AM115">
            <v>-26.001999999999995</v>
          </cell>
          <cell r="AN115">
            <v>-27.803999999999998</v>
          </cell>
          <cell r="AO115">
            <v>-29.692</v>
          </cell>
          <cell r="AP115">
            <v>-32.887</v>
          </cell>
          <cell r="AQ115">
            <v>-34.155000000000001</v>
          </cell>
          <cell r="AR115">
            <v>-37.305999999999997</v>
          </cell>
          <cell r="AS115">
            <v>-35.155999999999999</v>
          </cell>
          <cell r="AT115">
            <v>-37.116999999999997</v>
          </cell>
          <cell r="AU115">
            <v>-36.979999999999997</v>
          </cell>
          <cell r="AV115">
            <v>-38.451999999999998</v>
          </cell>
          <cell r="AW115">
            <v>-42.063000000000002</v>
          </cell>
          <cell r="AX115">
            <v>-44.472999999999999</v>
          </cell>
          <cell r="AY115">
            <v>-43.661000000000001</v>
          </cell>
          <cell r="AZ115">
            <v>-51.887999999999998</v>
          </cell>
          <cell r="BA115">
            <v>-54.686999999999998</v>
          </cell>
          <cell r="BB115">
            <v>-62.110999999999997</v>
          </cell>
          <cell r="BC115">
            <v>-19.477</v>
          </cell>
          <cell r="BD115">
            <v>-21.303000000000001</v>
          </cell>
          <cell r="BE115">
            <v>-23.210999999999999</v>
          </cell>
          <cell r="BF115">
            <v>-27.504000000000001</v>
          </cell>
          <cell r="BG115">
            <v>-25.873000000000001</v>
          </cell>
          <cell r="BH115">
            <v>-29.245999999999999</v>
          </cell>
          <cell r="BI115">
            <v>-31.021999999999998</v>
          </cell>
          <cell r="BJ115">
            <v>-32.92</v>
          </cell>
          <cell r="BK115">
            <v>-26.512</v>
          </cell>
          <cell r="BL115">
            <v>-36.415999999999997</v>
          </cell>
          <cell r="BM115">
            <v>-33.725000000000001</v>
          </cell>
          <cell r="BN115">
            <v>-42.225999999999999</v>
          </cell>
          <cell r="BO115">
            <v>-42.505000000000003</v>
          </cell>
          <cell r="BP115">
            <v>-41.948</v>
          </cell>
          <cell r="BQ115">
            <v>-42.322000000000003</v>
          </cell>
          <cell r="BR115">
            <v>-48.765999999999998</v>
          </cell>
          <cell r="BS115">
            <v>0.19340909090909264</v>
          </cell>
          <cell r="BT115">
            <v>3.6595744680852249E-2</v>
          </cell>
          <cell r="BU115">
            <v>0.17708641975308126</v>
          </cell>
          <cell r="BV115">
            <v>-4.3521739130440551E-2</v>
          </cell>
          <cell r="BW115">
            <v>0</v>
          </cell>
          <cell r="BX115">
            <v>0</v>
          </cell>
          <cell r="BY115">
            <v>0</v>
          </cell>
          <cell r="BZ115">
            <v>0</v>
          </cell>
          <cell r="CA115">
            <v>-4.4503999999889743E-4</v>
          </cell>
          <cell r="CB115">
            <v>1.6872000000134335E-4</v>
          </cell>
          <cell r="CC115">
            <v>-6.1999999999997613E-2</v>
          </cell>
          <cell r="CD115">
            <v>-1.0000000000047748E-3</v>
          </cell>
          <cell r="CE115"/>
          <cell r="CF115"/>
          <cell r="CG115"/>
          <cell r="CH115"/>
          <cell r="CI115"/>
          <cell r="CJ115"/>
          <cell r="CK115"/>
          <cell r="CL115"/>
          <cell r="CM115"/>
          <cell r="CN115"/>
          <cell r="CO115"/>
          <cell r="CP115"/>
          <cell r="CQ115"/>
          <cell r="CR115"/>
          <cell r="CS115"/>
          <cell r="CT115"/>
          <cell r="CU115"/>
          <cell r="CV115"/>
          <cell r="CW115"/>
          <cell r="CX115"/>
          <cell r="CY115"/>
          <cell r="CZ115"/>
          <cell r="DA115"/>
          <cell r="DB115"/>
          <cell r="DC115"/>
          <cell r="DD115" t="e">
            <v>#REF!</v>
          </cell>
          <cell r="DE115" t="e">
            <v>#REF!</v>
          </cell>
          <cell r="DF115" t="e">
            <v>#REF!</v>
          </cell>
          <cell r="DG115" t="e">
            <v>#REF!</v>
          </cell>
          <cell r="DH115" t="e">
            <v>#REF!</v>
          </cell>
          <cell r="DI115" t="e">
            <v>#REF!</v>
          </cell>
          <cell r="DJ115" t="e">
            <v>#REF!</v>
          </cell>
          <cell r="DK115" t="e">
            <v>#REF!</v>
          </cell>
          <cell r="DL115" t="e">
            <v>#REF!</v>
          </cell>
          <cell r="DM115" t="e">
            <v>#REF!</v>
          </cell>
          <cell r="DN115" t="e">
            <v>#REF!</v>
          </cell>
          <cell r="DO115" t="e">
            <v>#REF!</v>
          </cell>
        </row>
        <row r="116">
          <cell r="A116" t="str">
            <v>% Delta</v>
          </cell>
          <cell r="B116"/>
          <cell r="C116"/>
          <cell r="D116"/>
          <cell r="E116"/>
          <cell r="F116"/>
          <cell r="G116"/>
          <cell r="H116"/>
          <cell r="I116"/>
          <cell r="J116"/>
          <cell r="K116"/>
          <cell r="L116"/>
          <cell r="M116"/>
          <cell r="N116"/>
          <cell r="O116"/>
          <cell r="P116"/>
          <cell r="Q116"/>
          <cell r="R116"/>
          <cell r="S116">
            <v>-1</v>
          </cell>
          <cell r="T116">
            <v>-1</v>
          </cell>
          <cell r="U116">
            <v>-1</v>
          </cell>
          <cell r="V116">
            <v>-1</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-1</v>
          </cell>
          <cell r="AP116">
            <v>-1</v>
          </cell>
          <cell r="AQ116">
            <v>-1</v>
          </cell>
          <cell r="AR116">
            <v>-1</v>
          </cell>
          <cell r="AS116">
            <v>-1</v>
          </cell>
          <cell r="AT116">
            <v>-1</v>
          </cell>
          <cell r="AU116">
            <v>-1</v>
          </cell>
          <cell r="AV116">
            <v>-1</v>
          </cell>
          <cell r="AW116">
            <v>-1</v>
          </cell>
          <cell r="AX116">
            <v>-1</v>
          </cell>
          <cell r="AY116">
            <v>-1</v>
          </cell>
          <cell r="AZ116">
            <v>-1</v>
          </cell>
          <cell r="BA116">
            <v>-1</v>
          </cell>
          <cell r="BB116">
            <v>-1</v>
          </cell>
          <cell r="BC116">
            <v>-1</v>
          </cell>
          <cell r="BD116">
            <v>-1</v>
          </cell>
          <cell r="BE116">
            <v>-1</v>
          </cell>
          <cell r="BF116">
            <v>-1</v>
          </cell>
          <cell r="BG116">
            <v>-1</v>
          </cell>
          <cell r="BH116">
            <v>-1</v>
          </cell>
          <cell r="BI116">
            <v>-1</v>
          </cell>
          <cell r="BJ116">
            <v>-1</v>
          </cell>
          <cell r="BK116">
            <v>-1</v>
          </cell>
          <cell r="BL116">
            <v>-1</v>
          </cell>
          <cell r="BM116">
            <v>-1</v>
          </cell>
          <cell r="BN116">
            <v>-1</v>
          </cell>
          <cell r="BO116">
            <v>-1</v>
          </cell>
          <cell r="BP116">
            <v>-1</v>
          </cell>
          <cell r="BQ116">
            <v>-1</v>
          </cell>
          <cell r="BR116">
            <v>-1</v>
          </cell>
          <cell r="BS116">
            <v>5.2471267202683844E-3</v>
          </cell>
          <cell r="BT116">
            <v>9.8800606589773891E-4</v>
          </cell>
          <cell r="BU116">
            <v>4.8284005822085627E-3</v>
          </cell>
          <cell r="BV116">
            <v>-1.1790674883626071E-3</v>
          </cell>
          <cell r="BW116">
            <v>0</v>
          </cell>
          <cell r="BX116">
            <v>0</v>
          </cell>
          <cell r="BY116">
            <v>0</v>
          </cell>
          <cell r="BZ116">
            <v>0</v>
          </cell>
          <cell r="CA116">
            <v>-1.5037675282949736E-5</v>
          </cell>
          <cell r="CB116">
            <v>5.3262619566670882E-6</v>
          </cell>
          <cell r="CC116">
            <v>-1.9337533528787231E-3</v>
          </cell>
          <cell r="CD116">
            <v>-2.6040988516048403E-5</v>
          </cell>
          <cell r="CE116"/>
          <cell r="CF116"/>
          <cell r="CG116"/>
          <cell r="CH116"/>
          <cell r="CI116"/>
          <cell r="CJ116"/>
          <cell r="CK116"/>
          <cell r="CL116"/>
          <cell r="CM116"/>
          <cell r="CN116"/>
          <cell r="CO116"/>
          <cell r="CP116"/>
          <cell r="CQ116"/>
          <cell r="CR116"/>
          <cell r="CS116"/>
          <cell r="CT116"/>
          <cell r="CU116"/>
          <cell r="CV116"/>
          <cell r="CW116"/>
          <cell r="CX116"/>
          <cell r="CY116"/>
          <cell r="CZ116"/>
          <cell r="DA116"/>
          <cell r="DB116"/>
          <cell r="DC116"/>
          <cell r="DD116" t="e">
            <v>#REF!</v>
          </cell>
          <cell r="DE116" t="e">
            <v>#REF!</v>
          </cell>
          <cell r="DF116" t="e">
            <v>#REF!</v>
          </cell>
          <cell r="DG116" t="e">
            <v>#REF!</v>
          </cell>
          <cell r="DH116" t="e">
            <v>#REF!</v>
          </cell>
          <cell r="DI116" t="e">
            <v>#REF!</v>
          </cell>
          <cell r="DJ116" t="e">
            <v>#REF!</v>
          </cell>
          <cell r="DK116" t="e">
            <v>#REF!</v>
          </cell>
          <cell r="DL116" t="e">
            <v>#REF!</v>
          </cell>
          <cell r="DM116" t="e">
            <v>#REF!</v>
          </cell>
          <cell r="DN116" t="e">
            <v>#REF!</v>
          </cell>
          <cell r="DO116" t="e">
            <v>#REF!</v>
          </cell>
        </row>
        <row r="117">
          <cell r="A117" t="str">
            <v>% of revenue</v>
          </cell>
          <cell r="B117"/>
          <cell r="C117"/>
          <cell r="D117"/>
          <cell r="E117"/>
          <cell r="F117"/>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cell r="BI117"/>
          <cell r="BJ117"/>
          <cell r="BK117"/>
          <cell r="BL117"/>
          <cell r="BM117"/>
          <cell r="BN117"/>
          <cell r="BO117"/>
          <cell r="BP117"/>
          <cell r="BQ117"/>
          <cell r="BR117"/>
          <cell r="BS117">
            <v>4.8703091068253102E-2</v>
          </cell>
          <cell r="BT117">
            <v>4.6534266628529893E-2</v>
          </cell>
          <cell r="BU117">
            <v>4.5314700431287373E-2</v>
          </cell>
          <cell r="BV117">
            <v>4.0749321381256261E-2</v>
          </cell>
          <cell r="BW117">
            <v>4.9496564066833344E-2</v>
          </cell>
          <cell r="BX117">
            <v>5.1710196190727711E-2</v>
          </cell>
          <cell r="BY117">
            <v>4.4637943822375348E-2</v>
          </cell>
          <cell r="BZ117">
            <v>4.6174433420820483E-2</v>
          </cell>
          <cell r="CA117">
            <v>4.4659094792787443E-2</v>
          </cell>
          <cell r="CB117">
            <v>4.5695232182243327E-2</v>
          </cell>
          <cell r="CC117">
            <v>4.631472301624634E-2</v>
          </cell>
          <cell r="CD117">
            <v>4.9366400250945859E-2</v>
          </cell>
          <cell r="CE117">
            <v>4.4894376298064233E-2</v>
          </cell>
          <cell r="CF117">
            <v>4.5664868359903819E-2</v>
          </cell>
          <cell r="CG117">
            <v>3.8636078178670701E-2</v>
          </cell>
          <cell r="CH117">
            <v>4.8462031276890277E-2</v>
          </cell>
          <cell r="CI117">
            <v>4.3409599803491059E-2</v>
          </cell>
          <cell r="CJ117">
            <v>4.3253976203294284E-2</v>
          </cell>
          <cell r="CK117">
            <v>4.311766173962276E-2</v>
          </cell>
          <cell r="CL117">
            <v>4.3101475870933312E-2</v>
          </cell>
          <cell r="CM117">
            <v>4.1314124169435057E-2</v>
          </cell>
          <cell r="CN117">
            <v>4.1375369167890565E-2</v>
          </cell>
          <cell r="CO117">
            <v>4.114501814373913E-2</v>
          </cell>
          <cell r="CP117">
            <v>4.2007571872964874E-2</v>
          </cell>
          <cell r="CQ117">
            <v>3.9290588399130216E-2</v>
          </cell>
          <cell r="CR117">
            <v>3.961427854778924E-2</v>
          </cell>
          <cell r="CS117">
            <v>3.9340036226344209E-2</v>
          </cell>
          <cell r="CT117">
            <v>4.098826097479201E-2</v>
          </cell>
          <cell r="CU117">
            <v>3.7041972704382878E-2</v>
          </cell>
          <cell r="CV117">
            <v>3.7503369045319035E-2</v>
          </cell>
          <cell r="CW117">
            <v>3.7226780015289451E-2</v>
          </cell>
          <cell r="CX117">
            <v>3.9085288473921613E-2</v>
          </cell>
          <cell r="CY117">
            <v>3.484520863905155E-2</v>
          </cell>
          <cell r="CZ117">
            <v>3.5452721280295633E-2</v>
          </cell>
          <cell r="DA117">
            <v>3.5227499509370305E-2</v>
          </cell>
          <cell r="DB117">
            <v>3.7113027354629943E-2</v>
          </cell>
          <cell r="DC117"/>
          <cell r="DD117"/>
          <cell r="DE117">
            <v>0</v>
          </cell>
          <cell r="DF117">
            <v>0</v>
          </cell>
          <cell r="DG117">
            <v>0</v>
          </cell>
          <cell r="DH117">
            <v>0</v>
          </cell>
          <cell r="DI117">
            <v>0</v>
          </cell>
          <cell r="DJ117">
            <v>0</v>
          </cell>
          <cell r="DK117">
            <v>0</v>
          </cell>
          <cell r="DL117">
            <v>0</v>
          </cell>
          <cell r="DM117">
            <v>0</v>
          </cell>
          <cell r="DN117">
            <v>0</v>
          </cell>
          <cell r="DO117">
            <v>0</v>
          </cell>
        </row>
        <row r="118">
          <cell r="A118" t="str">
            <v>% growth in revenue y-o-y</v>
          </cell>
          <cell r="B118"/>
          <cell r="C118"/>
          <cell r="D118"/>
          <cell r="E118"/>
          <cell r="F118"/>
          <cell r="G118"/>
          <cell r="H118"/>
          <cell r="I118"/>
          <cell r="J118"/>
          <cell r="K118"/>
          <cell r="L118"/>
          <cell r="M118"/>
          <cell r="N118"/>
          <cell r="O118"/>
          <cell r="P118"/>
          <cell r="Q118"/>
          <cell r="R118"/>
          <cell r="S118"/>
          <cell r="T118"/>
          <cell r="U118"/>
          <cell r="V118"/>
          <cell r="W118"/>
          <cell r="X118"/>
          <cell r="Y118"/>
          <cell r="Z118"/>
          <cell r="AA118"/>
          <cell r="AB118"/>
          <cell r="AC118"/>
          <cell r="AD118"/>
          <cell r="AE118"/>
          <cell r="AF118"/>
          <cell r="AG118"/>
          <cell r="AH118"/>
          <cell r="AI118"/>
          <cell r="AJ118"/>
          <cell r="AK118"/>
          <cell r="AL118"/>
          <cell r="AM118"/>
          <cell r="AN118"/>
          <cell r="AO118"/>
          <cell r="AP118"/>
          <cell r="AQ118"/>
          <cell r="AR118"/>
          <cell r="AS118"/>
          <cell r="AT118"/>
          <cell r="AU118"/>
          <cell r="AV118"/>
          <cell r="AW118"/>
          <cell r="AX118"/>
          <cell r="AY118"/>
          <cell r="AZ118"/>
          <cell r="BA118"/>
          <cell r="BB118"/>
          <cell r="BC118"/>
          <cell r="BD118"/>
          <cell r="BE118"/>
          <cell r="BF118"/>
          <cell r="BG118"/>
          <cell r="BH118"/>
          <cell r="BI118"/>
          <cell r="BJ118"/>
          <cell r="BK118"/>
          <cell r="BL118"/>
          <cell r="BM118"/>
          <cell r="BN118"/>
          <cell r="BO118"/>
          <cell r="BP118"/>
          <cell r="BQ118"/>
          <cell r="BR118"/>
          <cell r="BS118" t="str">
            <v>NA</v>
          </cell>
          <cell r="BT118" t="str">
            <v>NA</v>
          </cell>
          <cell r="BU118" t="str">
            <v>NA</v>
          </cell>
          <cell r="BV118" t="str">
            <v>NA</v>
          </cell>
          <cell r="BW118">
            <v>-0.12</v>
          </cell>
          <cell r="BX118">
            <v>-0.06</v>
          </cell>
          <cell r="BY118">
            <v>-0.19</v>
          </cell>
          <cell r="BZ118">
            <v>-0.08</v>
          </cell>
          <cell r="CA118">
            <v>-9.2386451988836771E-2</v>
          </cell>
          <cell r="CB118">
            <v>-9.1094665442442269E-2</v>
          </cell>
          <cell r="CC118">
            <v>7.1990888077451354E-2</v>
          </cell>
          <cell r="CD118">
            <v>0.13210884754857166</v>
          </cell>
          <cell r="CE118">
            <v>5.7626987204405733E-2</v>
          </cell>
          <cell r="CF118">
            <v>7.0171400090961011E-2</v>
          </cell>
          <cell r="CG118">
            <v>-0.11562499999999998</v>
          </cell>
          <cell r="CH118">
            <v>1.1985651562500088E-2</v>
          </cell>
          <cell r="CI118">
            <v>-1.4999999999999999E-2</v>
          </cell>
          <cell r="CJ118">
            <v>-1.4999999999999999E-2</v>
          </cell>
          <cell r="CK118">
            <v>0.16224381625441686</v>
          </cell>
          <cell r="CL118">
            <v>-5.0662285231027671E-2</v>
          </cell>
          <cell r="CM118">
            <v>2.5000000000000001E-2</v>
          </cell>
          <cell r="CN118">
            <v>2.4750000000000001E-2</v>
          </cell>
          <cell r="CO118">
            <v>2.45025E-2</v>
          </cell>
          <cell r="CP118">
            <v>2.4257475000000001E-2</v>
          </cell>
          <cell r="CQ118">
            <v>2.4014900249999999E-2</v>
          </cell>
          <cell r="CR118">
            <v>2.37747512475E-2</v>
          </cell>
          <cell r="CS118">
            <v>2.3537003735025E-2</v>
          </cell>
          <cell r="CT118">
            <v>2.330163369767475E-2</v>
          </cell>
          <cell r="CU118">
            <v>2.3068617360698002E-2</v>
          </cell>
          <cell r="CV118">
            <v>2.2837931187091022E-2</v>
          </cell>
          <cell r="CW118">
            <v>2.260955187522011E-2</v>
          </cell>
          <cell r="CX118">
            <v>2.238345635646791E-2</v>
          </cell>
          <cell r="CY118">
            <v>2.215962179290323E-2</v>
          </cell>
          <cell r="CZ118">
            <v>2.1938025574974197E-2</v>
          </cell>
          <cell r="DA118">
            <v>2.1718645319224454E-2</v>
          </cell>
          <cell r="DB118">
            <v>2.1501458866032209E-2</v>
          </cell>
          <cell r="DC118"/>
          <cell r="DD118" t="str">
            <v>NA</v>
          </cell>
          <cell r="DE118" t="str">
            <v>NA</v>
          </cell>
          <cell r="DF118" t="str">
            <v>NA</v>
          </cell>
          <cell r="DG118" t="str">
            <v>NA</v>
          </cell>
          <cell r="DH118" t="str">
            <v>NA</v>
          </cell>
          <cell r="DI118" t="str">
            <v>NA</v>
          </cell>
          <cell r="DJ118" t="str">
            <v>NA</v>
          </cell>
          <cell r="DK118" t="str">
            <v>NA</v>
          </cell>
          <cell r="DL118" t="str">
            <v>NA</v>
          </cell>
          <cell r="DM118" t="str">
            <v>NA</v>
          </cell>
          <cell r="DN118" t="str">
            <v>NA</v>
          </cell>
          <cell r="DO118" t="str">
            <v>NA</v>
          </cell>
        </row>
        <row r="119">
          <cell r="A119" t="str">
            <v>% growth in revenue seq</v>
          </cell>
          <cell r="B119"/>
          <cell r="C119"/>
          <cell r="D119"/>
          <cell r="E119"/>
          <cell r="F119"/>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cell r="BJ119"/>
          <cell r="BK119"/>
          <cell r="BL119"/>
          <cell r="BM119"/>
          <cell r="BN119"/>
          <cell r="BO119"/>
          <cell r="BP119"/>
          <cell r="BQ119"/>
          <cell r="BR119"/>
          <cell r="BS119" t="str">
            <v>NA</v>
          </cell>
          <cell r="BT119">
            <v>6.2576303613171014E-4</v>
          </cell>
          <cell r="BU119">
            <v>-6.028313021694709E-3</v>
          </cell>
          <cell r="BV119">
            <v>4.1765405863603E-4</v>
          </cell>
          <cell r="BW119">
            <v>-0.11558595477460998</v>
          </cell>
          <cell r="BX119">
            <v>6.8850246879504251E-2</v>
          </cell>
          <cell r="BY119">
            <v>-0.14349248249741764</v>
          </cell>
          <cell r="BZ119">
            <v>0.13627684164684584</v>
          </cell>
          <cell r="CA119">
            <v>-0.12749329402399823</v>
          </cell>
          <cell r="CB119">
            <v>7.0371518099017205E-2</v>
          </cell>
          <cell r="CC119">
            <v>1.0191292121261242E-2</v>
          </cell>
          <cell r="CD119">
            <v>0.19999999999999996</v>
          </cell>
          <cell r="CE119">
            <v>-0.18489583333333326</v>
          </cell>
          <cell r="CF119">
            <v>8.3067092651757157E-2</v>
          </cell>
          <cell r="CG119">
            <v>-0.16519174041297935</v>
          </cell>
          <cell r="CH119">
            <v>0.37315367561837465</v>
          </cell>
          <cell r="CI119">
            <v>-0.20663143501389747</v>
          </cell>
          <cell r="CJ119">
            <v>8.3067092651757157E-2</v>
          </cell>
          <cell r="CK119">
            <v>-1.4973870595810346E-2</v>
          </cell>
          <cell r="CL119">
            <v>0.12161196661751505</v>
          </cell>
          <cell r="CM119">
            <v>-0.14339990241654588</v>
          </cell>
          <cell r="CN119">
            <v>8.2802929946232506E-2</v>
          </cell>
          <cell r="CO119">
            <v>-1.5211776394324583E-2</v>
          </cell>
          <cell r="CP119">
            <v>0.12134371644524067</v>
          </cell>
          <cell r="CQ119">
            <v>-0.14360277089404583</v>
          </cell>
          <cell r="CR119">
            <v>8.2548994145623222E-2</v>
          </cell>
          <cell r="CS119">
            <v>-1.5440470206309675E-2</v>
          </cell>
          <cell r="CT119">
            <v>0.12108585501819014</v>
          </cell>
          <cell r="CU119">
            <v>-0.14379778137653898</v>
          </cell>
          <cell r="CV119">
            <v>8.2304896065627409E-2</v>
          </cell>
          <cell r="CW119">
            <v>-1.5660302714524565E-2</v>
          </cell>
          <cell r="CX119">
            <v>0.12083798672135004</v>
          </cell>
          <cell r="CY119">
            <v>-0.1439852332066105</v>
          </cell>
          <cell r="CZ119">
            <v>8.207026082226565E-2</v>
          </cell>
          <cell r="DA119">
            <v>-1.5871611706979039E-2</v>
          </cell>
          <cell r="DB119">
            <v>0.12059973049684625</v>
          </cell>
          <cell r="DC119"/>
          <cell r="DD119" t="str">
            <v>NA</v>
          </cell>
          <cell r="DE119" t="str">
            <v>NA</v>
          </cell>
          <cell r="DF119" t="str">
            <v>NA</v>
          </cell>
          <cell r="DG119" t="str">
            <v>NA</v>
          </cell>
          <cell r="DH119" t="str">
            <v>NA</v>
          </cell>
          <cell r="DI119" t="str">
            <v>NA</v>
          </cell>
          <cell r="DJ119" t="str">
            <v>NA</v>
          </cell>
          <cell r="DK119" t="str">
            <v>NA</v>
          </cell>
          <cell r="DL119" t="str">
            <v>NA</v>
          </cell>
          <cell r="DM119" t="str">
            <v>NA</v>
          </cell>
          <cell r="DN119" t="str">
            <v>NA</v>
          </cell>
          <cell r="DO119" t="str">
            <v>NA</v>
          </cell>
        </row>
        <row r="120">
          <cell r="A120" t="str">
            <v>% of revenue</v>
          </cell>
          <cell r="B120">
            <v>0</v>
          </cell>
          <cell r="C120" t="e">
            <v>#DIV/0!</v>
          </cell>
          <cell r="D120" t="e">
            <v>#DIV/0!</v>
          </cell>
          <cell r="E120" t="e">
            <v>#DIV/0!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5.0055185842391237E-3</v>
          </cell>
          <cell r="AQ120">
            <v>1.0343894715065485E-2</v>
          </cell>
          <cell r="AR120">
            <v>1.0211114798458121E-2</v>
          </cell>
          <cell r="AS120">
            <v>1.0027751803115121E-2</v>
          </cell>
          <cell r="AT120"/>
          <cell r="AU120">
            <v>1.0567444683491484E-2</v>
          </cell>
          <cell r="AV120">
            <v>1.3237345606728646E-2</v>
          </cell>
          <cell r="AW120">
            <v>1.3714274315408363E-2</v>
          </cell>
          <cell r="AX120"/>
          <cell r="AY120">
            <v>7.2416190329059171E-3</v>
          </cell>
          <cell r="AZ120">
            <v>6.7632038923899447E-3</v>
          </cell>
          <cell r="BA120">
            <v>9.3174344020854113E-3</v>
          </cell>
          <cell r="BB120">
            <v>1.0326226271848949E-2</v>
          </cell>
          <cell r="BC120">
            <v>1.4259871905607796E-2</v>
          </cell>
          <cell r="BD120">
            <v>1.5166073213511938E-2</v>
          </cell>
          <cell r="BE120">
            <v>1.5919398317496482E-2</v>
          </cell>
          <cell r="BF120">
            <v>1.4805462359897058E-2</v>
          </cell>
          <cell r="BG120">
            <v>1.6115488680989661E-2</v>
          </cell>
          <cell r="BH120">
            <v>1.5701955429853223E-2</v>
          </cell>
          <cell r="BI120">
            <v>1.4966745761760587E-2</v>
          </cell>
          <cell r="BJ120">
            <v>1.275682571257142E-2</v>
          </cell>
          <cell r="BK120">
            <v>1.3820796285921068E-2</v>
          </cell>
          <cell r="BL120">
            <v>1.204845670222787E-2</v>
          </cell>
          <cell r="BM120">
            <v>1.1645347262852325E-2</v>
          </cell>
          <cell r="BN120">
            <v>1.0219087261035367E-2</v>
          </cell>
          <cell r="BO120">
            <v>1.1986910293958998E-2</v>
          </cell>
          <cell r="BP120">
            <v>1.2372690516403094E-2</v>
          </cell>
          <cell r="BQ120">
            <v>1.0276761081115266E-2</v>
          </cell>
          <cell r="BR120">
            <v>1.0534561465114394E-2</v>
          </cell>
          <cell r="BS120">
            <v>1.2881143845573489E-2</v>
          </cell>
          <cell r="BT120">
            <v>1.2751660163236311E-2</v>
          </cell>
          <cell r="BU120">
            <v>1.4140445362548723E-2</v>
          </cell>
          <cell r="BV120">
            <v>1.2887352820572901E-2</v>
          </cell>
          <cell r="BW120">
            <v>1.5938722443087378E-2</v>
          </cell>
          <cell r="BX120">
            <v>1.5846002964448869E-2</v>
          </cell>
          <cell r="BY120">
            <v>1.5970427792133219E-2</v>
          </cell>
          <cell r="BZ120">
            <v>1.4538841031114207E-2</v>
          </cell>
          <cell r="CA120">
            <v>1.6116448888372468E-2</v>
          </cell>
          <cell r="CB120">
            <v>1.5406208933004626E-2</v>
          </cell>
          <cell r="CC120">
            <v>1.5457538806672215E-2</v>
          </cell>
          <cell r="CD120">
            <v>1.3730030069794317E-2</v>
          </cell>
          <cell r="CE120">
            <v>1.5643197429209579E-2</v>
          </cell>
          <cell r="CF120">
            <v>1.4619457953811405E-2</v>
          </cell>
          <cell r="CG120">
            <v>1.4643234149795483E-2</v>
          </cell>
          <cell r="CH120">
            <v>1.3100377986855875E-2</v>
          </cell>
          <cell r="CI120">
            <v>1.4535262613385712E-2</v>
          </cell>
          <cell r="CJ120">
            <v>1.3672886648655715E-2</v>
          </cell>
          <cell r="CK120">
            <v>1.3738664786152469E-2</v>
          </cell>
          <cell r="CL120">
            <v>1.2412755731046225E-2</v>
          </cell>
          <cell r="CM120">
            <v>1.3332117027878589E-2</v>
          </cell>
          <cell r="CN120">
            <v>1.2639204798008345E-2</v>
          </cell>
          <cell r="CO120">
            <v>1.273527369856212E-2</v>
          </cell>
          <cell r="CP120">
            <v>1.1598613585515156E-2</v>
          </cell>
          <cell r="CQ120">
            <v>1.2137622698576231E-2</v>
          </cell>
          <cell r="CR120">
            <v>1.1619193320123854E-2</v>
          </cell>
          <cell r="CS120">
            <v>1.168949630954272E-2</v>
          </cell>
          <cell r="CT120">
            <v>1.0687730146909272E-2</v>
          </cell>
          <cell r="CU120">
            <v>1.1040061286249785E-2</v>
          </cell>
          <cell r="CV120">
            <v>1.0615788863912793E-2</v>
          </cell>
          <cell r="CW120">
            <v>1.0729176537894824E-2</v>
          </cell>
          <cell r="CX120">
            <v>9.8138823735794585E-3</v>
          </cell>
          <cell r="CY120">
            <v>1.0124866795742286E-2</v>
          </cell>
          <cell r="CZ120">
            <v>9.7822452877263481E-3</v>
          </cell>
          <cell r="DA120">
            <v>9.9285385820259611E-3</v>
          </cell>
          <cell r="DB120">
            <v>9.0839789560100102E-3</v>
          </cell>
          <cell r="DC120"/>
          <cell r="DD120"/>
          <cell r="DE120"/>
          <cell r="DF120"/>
          <cell r="DG120"/>
          <cell r="DH120"/>
          <cell r="DI120"/>
          <cell r="DJ120"/>
          <cell r="DK120"/>
          <cell r="DL120"/>
          <cell r="DM120"/>
          <cell r="DN120"/>
          <cell r="DO120"/>
        </row>
        <row r="121">
          <cell r="A121" t="str">
            <v>% of delivery networking revenue</v>
          </cell>
          <cell r="B121">
            <v>0</v>
          </cell>
          <cell r="C121" t="e">
            <v>#DIV/0!</v>
          </cell>
          <cell r="D121" t="e">
            <v>#DIV/0!</v>
          </cell>
          <cell r="E121" t="e">
            <v>#DIV/0!</v>
          </cell>
          <cell r="F121" t="e">
            <v>#DIV/0!</v>
          </cell>
          <cell r="G121" t="e">
            <v>#DIV/0!</v>
          </cell>
          <cell r="H121" t="e">
            <v>#DIV/0!</v>
          </cell>
          <cell r="I121" t="e">
            <v>#DIV/0!</v>
          </cell>
          <cell r="J121" t="e">
            <v>#DIV/0!</v>
          </cell>
          <cell r="K121" t="e">
            <v>#DIV/0!</v>
          </cell>
          <cell r="L121" t="e">
            <v>#DIV/0!</v>
          </cell>
          <cell r="M121" t="e">
            <v>#DIV/0!</v>
          </cell>
          <cell r="N121" t="e">
            <v>#DIV/0!</v>
          </cell>
          <cell r="O121" t="e">
            <v>#DIV/0!</v>
          </cell>
          <cell r="P121" t="e">
            <v>#DIV/0!</v>
          </cell>
          <cell r="Q121" t="e">
            <v>#DIV/0!</v>
          </cell>
          <cell r="R121" t="e">
            <v>#DIV/0!</v>
          </cell>
          <cell r="S121" t="e">
            <v>#DIV/0!</v>
          </cell>
          <cell r="T121" t="e">
            <v>#DIV/0!</v>
          </cell>
          <cell r="U121" t="e">
            <v>#DIV/0!</v>
          </cell>
          <cell r="V121" t="e">
            <v>#DIV/0!</v>
          </cell>
          <cell r="W121" t="e">
            <v>#DIV/0!</v>
          </cell>
          <cell r="X121" t="e">
            <v>#DIV/0!</v>
          </cell>
          <cell r="Y121" t="e">
            <v>#DIV/0!</v>
          </cell>
          <cell r="Z121" t="e">
            <v>#DIV/0!</v>
          </cell>
          <cell r="AA121" t="e">
            <v>#DIV/0!</v>
          </cell>
          <cell r="AB121" t="e">
            <v>#DIV/0!</v>
          </cell>
          <cell r="AC121" t="e">
            <v>#DIV/0!</v>
          </cell>
          <cell r="AD121" t="e">
            <v>#DIV/0!</v>
          </cell>
          <cell r="AE121">
            <v>0</v>
          </cell>
          <cell r="AF121">
            <v>0</v>
          </cell>
          <cell r="AG121">
            <v>0</v>
          </cell>
          <cell r="AH121">
            <v>0</v>
          </cell>
          <cell r="AI121">
            <v>0</v>
          </cell>
          <cell r="AJ121">
            <v>0</v>
          </cell>
          <cell r="AK121">
            <v>0</v>
          </cell>
          <cell r="AL121">
            <v>0</v>
          </cell>
          <cell r="AM121">
            <v>0</v>
          </cell>
          <cell r="AN121">
            <v>0</v>
          </cell>
          <cell r="AO121">
            <v>0</v>
          </cell>
          <cell r="AP121">
            <v>4.0363773666516646E-2</v>
          </cell>
          <cell r="AQ121">
            <v>9.6781998548270076E-2</v>
          </cell>
          <cell r="AR121">
            <v>6.9938246713721938E-2</v>
          </cell>
          <cell r="AS121">
            <v>7.7728397116013231E-2</v>
          </cell>
          <cell r="AT121"/>
          <cell r="AU121">
            <v>7.9107505070993914E-2</v>
          </cell>
          <cell r="AV121">
            <v>8.4142394822006472E-2</v>
          </cell>
          <cell r="AW121">
            <v>9.1819699499165283E-2</v>
          </cell>
          <cell r="AX121"/>
          <cell r="AY121">
            <v>5.1542205498189178E-2</v>
          </cell>
          <cell r="AZ121">
            <v>4.3827065644083389E-2</v>
          </cell>
          <cell r="BA121">
            <v>5.2231858406554393E-2</v>
          </cell>
          <cell r="BB121">
            <v>6.4006154699404905E-2</v>
          </cell>
          <cell r="BC121">
            <v>9.0124887343890819E-2</v>
          </cell>
          <cell r="BD121">
            <v>8.5638297882978734E-2</v>
          </cell>
          <cell r="BE121">
            <v>8.0500894454382826E-2</v>
          </cell>
          <cell r="BF121">
            <v>8.8173076923076937E-2</v>
          </cell>
          <cell r="BG121">
            <v>9.4715852442671986E-2</v>
          </cell>
          <cell r="BH121">
            <v>8.5714285714285715E-2</v>
          </cell>
          <cell r="BI121">
            <v>7.5412411626080131E-2</v>
          </cell>
          <cell r="BJ121">
            <v>6.0396673064619315E-2</v>
          </cell>
          <cell r="BK121">
            <v>6.2668463611859834E-2</v>
          </cell>
          <cell r="BL121">
            <v>5.3075995174909532E-2</v>
          </cell>
          <cell r="BM121">
            <v>5.6233062330623314E-2</v>
          </cell>
          <cell r="BN121">
            <v>4.6301524562394128E-2</v>
          </cell>
          <cell r="BO121">
            <v>5.3571428571428568E-2</v>
          </cell>
          <cell r="BP121">
            <v>5.3484513274336287E-2</v>
          </cell>
          <cell r="BQ121">
            <v>4.9681528662420378E-2</v>
          </cell>
          <cell r="BR121">
            <v>4.5718654434250765E-2</v>
          </cell>
          <cell r="BS121">
            <v>6.0122699386503074E-2</v>
          </cell>
          <cell r="BT121">
            <v>5.7957786651454644E-2</v>
          </cell>
          <cell r="BU121">
            <v>6.062203479177649E-2</v>
          </cell>
          <cell r="BV121">
            <v>5.2546191978368635E-2</v>
          </cell>
          <cell r="BW121">
            <v>5.3708439897698211E-2</v>
          </cell>
          <cell r="BX121">
            <v>5.4797331965110309E-2</v>
          </cell>
          <cell r="BY121">
            <v>5.5857740585774057E-2</v>
          </cell>
          <cell r="BZ121">
            <v>5.3081510934393637E-2</v>
          </cell>
          <cell r="CA121">
            <v>5.5216627029262749E-2</v>
          </cell>
          <cell r="CB121">
            <v>5.4249547920433995E-2</v>
          </cell>
          <cell r="CC121">
            <v>5.7562022000765344E-2</v>
          </cell>
          <cell r="CD121">
            <v>4.9767008387698042E-2</v>
          </cell>
          <cell r="CE121">
            <v>5.6201691964517096E-2</v>
          </cell>
          <cell r="CF121">
            <v>5.199891320507901E-2</v>
          </cell>
          <cell r="CG121">
            <v>5.5234994403464278E-2</v>
          </cell>
          <cell r="CH121">
            <v>4.8138520993086777E-2</v>
          </cell>
          <cell r="CI121">
            <v>5.288783655777024E-2</v>
          </cell>
          <cell r="CJ121">
            <v>4.8918818085734846E-2</v>
          </cell>
          <cell r="CK121">
            <v>5.2100538003667027E-2</v>
          </cell>
          <cell r="CL121">
            <v>4.5547154112447419E-2</v>
          </cell>
          <cell r="CM121">
            <v>5.0008790145163649E-2</v>
          </cell>
          <cell r="CN121">
            <v>4.6256075487022749E-2</v>
          </cell>
          <cell r="CO121">
            <v>4.9366211768110048E-2</v>
          </cell>
          <cell r="CP121">
            <v>4.3277741860236342E-2</v>
          </cell>
          <cell r="CQ121">
            <v>4.7496505959043908E-2</v>
          </cell>
          <cell r="CR121">
            <v>4.3942065453978565E-2</v>
          </cell>
          <cell r="CS121">
            <v>4.697200000409979E-2</v>
          </cell>
          <cell r="CT121">
            <v>4.1284191211404565E-2</v>
          </cell>
          <cell r="CU121">
            <v>4.5295398102635963E-2</v>
          </cell>
          <cell r="CV121">
            <v>4.192162397378895E-2</v>
          </cell>
          <cell r="CW121">
            <v>4.4868228019698281E-2</v>
          </cell>
          <cell r="CX121">
            <v>3.9527777462654241E-2</v>
          </cell>
          <cell r="CY121">
            <v>4.3359757918046367E-2</v>
          </cell>
          <cell r="CZ121">
            <v>4.0149993641215742E-2</v>
          </cell>
          <cell r="DA121">
            <v>4.301359548579483E-2</v>
          </cell>
          <cell r="DB121">
            <v>3.7975908320178386E-2</v>
          </cell>
          <cell r="DC121"/>
          <cell r="DD121"/>
          <cell r="DE121"/>
          <cell r="DF121"/>
          <cell r="DG121"/>
          <cell r="DH121"/>
          <cell r="DI121"/>
          <cell r="DJ121"/>
          <cell r="DK121"/>
          <cell r="DL121"/>
          <cell r="DM121"/>
          <cell r="DN121"/>
          <cell r="DO121"/>
        </row>
        <row r="122">
          <cell r="A122" t="str">
            <v>(US$ in millions, unless otherwise stated)</v>
          </cell>
          <cell r="B122"/>
          <cell r="C122" t="str">
            <v>Fiscal 1998 by Quarter</v>
          </cell>
          <cell r="D122"/>
          <cell r="E122"/>
          <cell r="F122"/>
          <cell r="G122" t="str">
            <v>Fiscal 1999 by Quarter</v>
          </cell>
          <cell r="H122"/>
          <cell r="I122"/>
          <cell r="J122"/>
          <cell r="K122" t="str">
            <v>Fiscal 2000 by Quarter</v>
          </cell>
          <cell r="L122"/>
          <cell r="M122"/>
          <cell r="N122"/>
          <cell r="O122" t="str">
            <v>Fiscal 2001 by Quarter</v>
          </cell>
          <cell r="P122"/>
          <cell r="Q122"/>
          <cell r="R122"/>
          <cell r="S122" t="str">
            <v>Fiscal 2002 by Quarter</v>
          </cell>
          <cell r="T122"/>
          <cell r="U122"/>
          <cell r="V122"/>
          <cell r="W122" t="str">
            <v>Fiscal 2003 by Quarter</v>
          </cell>
          <cell r="X122"/>
          <cell r="Y122"/>
          <cell r="Z122"/>
          <cell r="AA122" t="str">
            <v>Fiscal 2004 by Quarter</v>
          </cell>
          <cell r="AB122"/>
          <cell r="AC122"/>
          <cell r="AD122"/>
          <cell r="AE122" t="str">
            <v>Fiscal 2005 by Quarter</v>
          </cell>
          <cell r="AF122"/>
          <cell r="AG122"/>
          <cell r="AH122"/>
          <cell r="AI122" t="str">
            <v>Fiscal 2006 by Quarter</v>
          </cell>
          <cell r="AJ122"/>
          <cell r="AK122"/>
          <cell r="AL122"/>
          <cell r="AM122" t="str">
            <v>Fiscal 2007 by Quarter</v>
          </cell>
          <cell r="AN122"/>
          <cell r="AO122"/>
          <cell r="AP122"/>
          <cell r="AQ122" t="str">
            <v>Fiscal 2008 by Quarter</v>
          </cell>
          <cell r="AR122"/>
          <cell r="AS122"/>
          <cell r="AT122"/>
          <cell r="AU122" t="str">
            <v>Fiscal 2009 by Quarter</v>
          </cell>
          <cell r="AV122"/>
          <cell r="AW122"/>
          <cell r="AX122"/>
          <cell r="AY122" t="str">
            <v>Fiscal 2010 by Quarter</v>
          </cell>
          <cell r="AZ122"/>
          <cell r="BA122"/>
          <cell r="BB122"/>
          <cell r="BC122" t="str">
            <v>Fiscal 2011 by Quarter</v>
          </cell>
          <cell r="BD122"/>
          <cell r="BE122"/>
          <cell r="BF122"/>
          <cell r="BG122" t="str">
            <v>Fiscal 2012 by Quarter</v>
          </cell>
          <cell r="BH122"/>
          <cell r="BI122"/>
          <cell r="BJ122"/>
          <cell r="BK122" t="str">
            <v>Fiscal 2013 by Quarter</v>
          </cell>
          <cell r="BL122"/>
          <cell r="BM122"/>
          <cell r="BN122"/>
          <cell r="BO122" t="str">
            <v>Fiscal 2014 by Quarter</v>
          </cell>
          <cell r="BP122"/>
          <cell r="BQ122"/>
          <cell r="BR122"/>
          <cell r="BS122" t="str">
            <v>Fiscal 2015 by Quarter</v>
          </cell>
          <cell r="BT122"/>
          <cell r="BU122"/>
          <cell r="BV122"/>
          <cell r="BW122" t="str">
            <v>Fiscal 2016 by Quarter</v>
          </cell>
          <cell r="BX122"/>
          <cell r="BY122"/>
          <cell r="BZ122"/>
          <cell r="CA122" t="str">
            <v>Fiscal 2017 by Quarter</v>
          </cell>
          <cell r="CB122"/>
          <cell r="CC122"/>
          <cell r="CD122"/>
          <cell r="CE122" t="str">
            <v>Fiscal 2018 by Quarter</v>
          </cell>
          <cell r="CF122"/>
          <cell r="CG122"/>
          <cell r="CH122"/>
          <cell r="CI122" t="str">
            <v>Fiscal 2019 by Quarter</v>
          </cell>
          <cell r="CJ122"/>
          <cell r="CK122"/>
          <cell r="CL122"/>
          <cell r="CM122" t="str">
            <v>Fiscal 2020 by Quarter</v>
          </cell>
          <cell r="CN122"/>
          <cell r="CO122"/>
          <cell r="CP122"/>
          <cell r="CQ122" t="str">
            <v>Fiscal 2021 by Quarter</v>
          </cell>
          <cell r="CR122"/>
          <cell r="CS122"/>
          <cell r="CT122"/>
          <cell r="CU122" t="str">
            <v>Fiscal 2022 by Quarter</v>
          </cell>
          <cell r="CV122"/>
          <cell r="CW122"/>
          <cell r="CX122"/>
          <cell r="CY122" t="str">
            <v>Fiscal 2023 by Quarter</v>
          </cell>
          <cell r="CZ122"/>
          <cell r="DA122"/>
          <cell r="DB122"/>
          <cell r="DC122"/>
          <cell r="DD122" t="str">
            <v xml:space="preserve"> Fiscal Year Ends December</v>
          </cell>
          <cell r="DE122"/>
          <cell r="DF122"/>
          <cell r="DG122"/>
          <cell r="DH122"/>
          <cell r="DI122"/>
          <cell r="DJ122"/>
          <cell r="DK122"/>
          <cell r="DL122"/>
          <cell r="DM122"/>
          <cell r="DN122"/>
          <cell r="DO122"/>
        </row>
        <row r="123">
          <cell r="A123"/>
          <cell r="B123"/>
          <cell r="C123">
            <v>35855</v>
          </cell>
          <cell r="D123">
            <v>35947</v>
          </cell>
          <cell r="E123">
            <v>36039</v>
          </cell>
          <cell r="F123">
            <v>36130</v>
          </cell>
          <cell r="G123">
            <v>36220</v>
          </cell>
          <cell r="H123">
            <v>36312</v>
          </cell>
          <cell r="I123">
            <v>36404</v>
          </cell>
          <cell r="J123">
            <v>36495</v>
          </cell>
          <cell r="K123">
            <v>36586</v>
          </cell>
          <cell r="L123">
            <v>36678</v>
          </cell>
          <cell r="M123">
            <v>36770</v>
          </cell>
          <cell r="N123">
            <v>36861</v>
          </cell>
          <cell r="O123">
            <v>36951</v>
          </cell>
          <cell r="P123">
            <v>37043</v>
          </cell>
          <cell r="Q123">
            <v>37135</v>
          </cell>
          <cell r="R123">
            <v>37226</v>
          </cell>
          <cell r="S123">
            <v>37317</v>
          </cell>
          <cell r="T123">
            <v>37409</v>
          </cell>
          <cell r="U123">
            <v>37501</v>
          </cell>
          <cell r="V123">
            <v>37592</v>
          </cell>
          <cell r="W123">
            <v>37683</v>
          </cell>
          <cell r="X123">
            <v>37775</v>
          </cell>
          <cell r="Y123">
            <v>37867</v>
          </cell>
          <cell r="Z123">
            <v>37958</v>
          </cell>
          <cell r="AA123">
            <v>38050</v>
          </cell>
          <cell r="AB123">
            <v>38142</v>
          </cell>
          <cell r="AC123">
            <v>38234</v>
          </cell>
          <cell r="AD123">
            <v>38325</v>
          </cell>
          <cell r="AE123">
            <v>38416</v>
          </cell>
          <cell r="AF123">
            <v>38508</v>
          </cell>
          <cell r="AG123">
            <v>38600</v>
          </cell>
          <cell r="AH123">
            <v>38691</v>
          </cell>
          <cell r="AI123">
            <v>38782</v>
          </cell>
          <cell r="AJ123">
            <v>38874</v>
          </cell>
          <cell r="AK123">
            <v>38966</v>
          </cell>
          <cell r="AL123">
            <v>39057</v>
          </cell>
          <cell r="AM123">
            <v>39148</v>
          </cell>
          <cell r="AN123">
            <v>39240</v>
          </cell>
          <cell r="AO123">
            <v>39332</v>
          </cell>
          <cell r="AP123">
            <v>39423</v>
          </cell>
          <cell r="AQ123">
            <v>39515</v>
          </cell>
          <cell r="AR123">
            <v>39607</v>
          </cell>
          <cell r="AS123">
            <v>39699</v>
          </cell>
          <cell r="AT123">
            <v>39790</v>
          </cell>
          <cell r="AU123">
            <v>39880</v>
          </cell>
          <cell r="AV123">
            <v>39972</v>
          </cell>
          <cell r="AW123">
            <v>40065</v>
          </cell>
          <cell r="AX123">
            <v>40155</v>
          </cell>
          <cell r="AY123">
            <v>40247</v>
          </cell>
          <cell r="AZ123">
            <v>40339</v>
          </cell>
          <cell r="BA123">
            <v>40431</v>
          </cell>
          <cell r="BB123">
            <v>40522</v>
          </cell>
          <cell r="BC123">
            <v>40613</v>
          </cell>
          <cell r="BD123">
            <v>40705</v>
          </cell>
          <cell r="BE123">
            <v>40797</v>
          </cell>
          <cell r="BF123">
            <v>40888</v>
          </cell>
          <cell r="BG123">
            <v>40979</v>
          </cell>
          <cell r="BH123">
            <v>41071</v>
          </cell>
          <cell r="BI123">
            <v>41163</v>
          </cell>
          <cell r="BJ123">
            <v>41254</v>
          </cell>
          <cell r="BK123">
            <v>41344</v>
          </cell>
          <cell r="BL123">
            <v>41436</v>
          </cell>
          <cell r="BM123">
            <v>41530</v>
          </cell>
          <cell r="BN123">
            <v>41621</v>
          </cell>
          <cell r="BO123">
            <v>41712</v>
          </cell>
          <cell r="BP123">
            <v>41804</v>
          </cell>
          <cell r="BQ123">
            <v>41896</v>
          </cell>
          <cell r="BR123">
            <v>41987</v>
          </cell>
          <cell r="BS123">
            <v>42078</v>
          </cell>
          <cell r="BT123">
            <v>42170</v>
          </cell>
          <cell r="BU123">
            <v>42262</v>
          </cell>
          <cell r="BV123">
            <v>42353</v>
          </cell>
          <cell r="BW123">
            <v>42445</v>
          </cell>
          <cell r="BX123">
            <v>42537</v>
          </cell>
          <cell r="BY123">
            <v>42629</v>
          </cell>
          <cell r="BZ123">
            <v>42720</v>
          </cell>
          <cell r="CA123">
            <v>42811</v>
          </cell>
          <cell r="CB123">
            <v>42903</v>
          </cell>
          <cell r="CC123">
            <v>42995</v>
          </cell>
          <cell r="CD123">
            <v>43086</v>
          </cell>
          <cell r="CE123">
            <v>43177</v>
          </cell>
          <cell r="CF123">
            <v>43269</v>
          </cell>
          <cell r="CG123">
            <v>43361</v>
          </cell>
          <cell r="CH123">
            <v>43451</v>
          </cell>
          <cell r="CI123" t="str">
            <v>Mar-19E</v>
          </cell>
          <cell r="CJ123" t="str">
            <v>Jun-19E</v>
          </cell>
          <cell r="CK123" t="str">
            <v>Sep-19E</v>
          </cell>
          <cell r="CL123" t="str">
            <v>Dec-19E</v>
          </cell>
          <cell r="CM123" t="str">
            <v>Mar-20E</v>
          </cell>
          <cell r="CN123" t="str">
            <v>Jun-20E</v>
          </cell>
          <cell r="CO123" t="str">
            <v>Sep-20E</v>
          </cell>
          <cell r="CP123" t="str">
            <v>Dec-20E</v>
          </cell>
          <cell r="CQ123" t="str">
            <v>Mar-21E</v>
          </cell>
          <cell r="CR123" t="str">
            <v>Jun-21E</v>
          </cell>
          <cell r="CS123" t="str">
            <v>Sep-21E</v>
          </cell>
          <cell r="CT123" t="str">
            <v>Dec-21E</v>
          </cell>
          <cell r="CU123" t="str">
            <v>Mar-22E</v>
          </cell>
          <cell r="CV123" t="str">
            <v>Jun-22E</v>
          </cell>
          <cell r="CW123" t="str">
            <v>Sep-22E</v>
          </cell>
          <cell r="CX123" t="str">
            <v>Dec-22E</v>
          </cell>
          <cell r="CY123" t="str">
            <v>Mar-23E</v>
          </cell>
          <cell r="CZ123" t="str">
            <v>Jun-23E</v>
          </cell>
          <cell r="DA123" t="str">
            <v>Sep-23E</v>
          </cell>
          <cell r="DB123" t="str">
            <v>Dec-23E</v>
          </cell>
          <cell r="DC123"/>
          <cell r="DD123">
            <v>1998</v>
          </cell>
          <cell r="DE123">
            <v>1999</v>
          </cell>
          <cell r="DF123">
            <v>2000</v>
          </cell>
          <cell r="DG123">
            <v>2001</v>
          </cell>
          <cell r="DH123">
            <v>2002</v>
          </cell>
          <cell r="DI123">
            <v>2003</v>
          </cell>
          <cell r="DJ123">
            <v>2004</v>
          </cell>
          <cell r="DK123">
            <v>2005</v>
          </cell>
          <cell r="DL123">
            <v>2006</v>
          </cell>
          <cell r="DM123">
            <v>2007</v>
          </cell>
          <cell r="DN123">
            <v>2008</v>
          </cell>
          <cell r="DO123">
            <v>2009</v>
          </cell>
        </row>
        <row r="124">
          <cell r="A124" t="str">
            <v>Total revenue</v>
          </cell>
          <cell r="B124"/>
          <cell r="C124">
            <v>0</v>
          </cell>
          <cell r="D124">
            <v>0</v>
          </cell>
          <cell r="E124">
            <v>0</v>
          </cell>
          <cell r="F124">
            <v>248.636</v>
          </cell>
          <cell r="G124">
            <v>85.039000000000001</v>
          </cell>
          <cell r="H124">
            <v>94.415000000000006</v>
          </cell>
          <cell r="I124">
            <v>105.78</v>
          </cell>
          <cell r="J124">
            <v>118.051</v>
          </cell>
          <cell r="K124">
            <v>127.515</v>
          </cell>
          <cell r="L124">
            <v>106.086</v>
          </cell>
          <cell r="M124">
            <v>113.491</v>
          </cell>
          <cell r="N124">
            <v>123.354</v>
          </cell>
          <cell r="O124">
            <v>132.81200000000001</v>
          </cell>
          <cell r="P124">
            <v>147.274</v>
          </cell>
          <cell r="Q124">
            <v>153.495</v>
          </cell>
          <cell r="R124">
            <v>158.04900000000001</v>
          </cell>
          <cell r="S124">
            <v>142.31</v>
          </cell>
          <cell r="T124">
            <v>117.456</v>
          </cell>
          <cell r="U124">
            <v>118.898</v>
          </cell>
          <cell r="V124">
            <v>148.78399999999999</v>
          </cell>
          <cell r="W124">
            <v>143.49100000000001</v>
          </cell>
          <cell r="X124">
            <v>142.98899999999998</v>
          </cell>
          <cell r="Y124">
            <v>144.36599999999999</v>
          </cell>
          <cell r="Z124">
            <v>157.9</v>
          </cell>
          <cell r="AA124">
            <v>161.31</v>
          </cell>
          <cell r="AB124">
            <v>178.30199999999999</v>
          </cell>
          <cell r="AC124">
            <v>187.57799999999997</v>
          </cell>
          <cell r="AD124">
            <v>213.96700000000001</v>
          </cell>
          <cell r="AE124">
            <v>201.89</v>
          </cell>
          <cell r="AF124">
            <v>211.22899999999998</v>
          </cell>
          <cell r="AG124">
            <v>226.947</v>
          </cell>
          <cell r="AH124">
            <v>268.65600000000001</v>
          </cell>
          <cell r="AI124">
            <v>259.99799999999999</v>
          </cell>
          <cell r="AJ124">
            <v>275.46800000000002</v>
          </cell>
          <cell r="AK124">
            <v>277.851</v>
          </cell>
          <cell r="AL124">
            <v>321.00200000000001</v>
          </cell>
          <cell r="AM124">
            <v>308.08800000000002</v>
          </cell>
          <cell r="AN124">
            <v>334.36399999999998</v>
          </cell>
          <cell r="AO124">
            <v>349.93099999999998</v>
          </cell>
          <cell r="AP124">
            <v>399.55900000000003</v>
          </cell>
          <cell r="AQ124">
            <v>377.03399999999999</v>
          </cell>
          <cell r="AR124">
            <v>391.73</v>
          </cell>
          <cell r="AS124">
            <v>398.89299999999997</v>
          </cell>
          <cell r="AT124">
            <v>415.697</v>
          </cell>
          <cell r="AU124">
            <v>369.05799999999999</v>
          </cell>
          <cell r="AV124">
            <v>392.82799999999997</v>
          </cell>
          <cell r="AW124">
            <v>401.04199999999997</v>
          </cell>
          <cell r="AX124">
            <v>451.16</v>
          </cell>
          <cell r="AY124">
            <v>414.27199999999999</v>
          </cell>
          <cell r="AZ124">
            <v>458.43299999999999</v>
          </cell>
          <cell r="BA124">
            <v>472.233</v>
          </cell>
          <cell r="BB124">
            <v>529.72432300000003</v>
          </cell>
          <cell r="BC124">
            <v>490.88800000000003</v>
          </cell>
          <cell r="BD124">
            <v>530.79</v>
          </cell>
          <cell r="BE124">
            <v>565.34799999999996</v>
          </cell>
          <cell r="BF124">
            <v>619.36599999999999</v>
          </cell>
          <cell r="BG124">
            <v>589.495</v>
          </cell>
          <cell r="BH124">
            <v>615.20999999999992</v>
          </cell>
          <cell r="BI124">
            <v>641.42200000000003</v>
          </cell>
          <cell r="BJ124">
            <v>739.99599999999998</v>
          </cell>
          <cell r="BK124">
            <v>672.899</v>
          </cell>
          <cell r="BL124">
            <v>730.38400000000001</v>
          </cell>
          <cell r="BM124">
            <v>712.73099999999999</v>
          </cell>
          <cell r="BN124">
            <v>802.42</v>
          </cell>
          <cell r="BO124">
            <v>750.81899999999996</v>
          </cell>
          <cell r="BP124">
            <v>781.56</v>
          </cell>
          <cell r="BQ124">
            <v>758.99399999999991</v>
          </cell>
          <cell r="BR124">
            <v>851.48299999999995</v>
          </cell>
          <cell r="BS124">
            <v>760.80199999999991</v>
          </cell>
          <cell r="BT124">
            <v>796.75900000000001</v>
          </cell>
          <cell r="BU124">
            <v>813.27</v>
          </cell>
          <cell r="BV124">
            <v>904.76300000000003</v>
          </cell>
          <cell r="BW124">
            <v>658.77299999999991</v>
          </cell>
          <cell r="BX124">
            <v>673.98699999999997</v>
          </cell>
          <cell r="BY124">
            <v>668.73599999999999</v>
          </cell>
          <cell r="BZ124">
            <v>734.58400000000006</v>
          </cell>
          <cell r="CA124">
            <v>662.67699999999991</v>
          </cell>
          <cell r="CB124">
            <v>693.22700000000009</v>
          </cell>
          <cell r="CC124">
            <v>690.92499999999995</v>
          </cell>
          <cell r="CD124">
            <v>777.85700000000008</v>
          </cell>
          <cell r="CE124">
            <v>697.19200000000001</v>
          </cell>
          <cell r="CF124">
            <v>742.36500000000001</v>
          </cell>
          <cell r="CG124">
            <v>732.476</v>
          </cell>
          <cell r="CH124">
            <v>801.87</v>
          </cell>
          <cell r="CI124">
            <v>710.22308750979482</v>
          </cell>
          <cell r="CJ124">
            <v>771.98683059933012</v>
          </cell>
          <cell r="CK124">
            <v>762.8312545940895</v>
          </cell>
          <cell r="CL124">
            <v>855.92196681317864</v>
          </cell>
          <cell r="CM124">
            <v>764.90215235832568</v>
          </cell>
          <cell r="CN124">
            <v>827.01230981535025</v>
          </cell>
          <cell r="CO124">
            <v>818.99159361235093</v>
          </cell>
          <cell r="CP124">
            <v>899.51389604789256</v>
          </cell>
          <cell r="CQ124">
            <v>823.61107291098563</v>
          </cell>
          <cell r="CR124">
            <v>884.31403806901722</v>
          </cell>
          <cell r="CS124">
            <v>876.72924789280751</v>
          </cell>
          <cell r="CT124">
            <v>943.36472067882346</v>
          </cell>
          <cell r="CU124">
            <v>893.76092802290873</v>
          </cell>
          <cell r="CV124">
            <v>955.421064101311</v>
          </cell>
          <cell r="CW124">
            <v>947.44634030305133</v>
          </cell>
          <cell r="CX124">
            <v>1011.4388128078598</v>
          </cell>
          <cell r="CY124">
            <v>971.1607552733069</v>
          </cell>
          <cell r="CZ124">
            <v>1032.8567171681684</v>
          </cell>
          <cell r="DA124">
            <v>1022.9622251320616</v>
          </cell>
          <cell r="DB124">
            <v>1088.0918223402787</v>
          </cell>
          <cell r="DC124"/>
          <cell r="DD124">
            <v>248.636</v>
          </cell>
          <cell r="DE124">
            <v>403.28500000000003</v>
          </cell>
          <cell r="DF124">
            <v>470.44599999999997</v>
          </cell>
          <cell r="DG124">
            <v>591.63</v>
          </cell>
          <cell r="DH124">
            <v>527.44799999999998</v>
          </cell>
          <cell r="DI124">
            <v>588.74599999999998</v>
          </cell>
          <cell r="DJ124">
            <v>741.15699999999993</v>
          </cell>
          <cell r="DK124">
            <v>908.72199999999998</v>
          </cell>
          <cell r="DL124">
            <v>1134.319</v>
          </cell>
          <cell r="DM124">
            <v>1391.942</v>
          </cell>
          <cell r="DN124">
            <v>1583.3539999999998</v>
          </cell>
          <cell r="DO124">
            <v>1614.088</v>
          </cell>
        </row>
        <row r="125">
          <cell r="A125" t="str">
            <v>% growth in revenue y-o-y</v>
          </cell>
          <cell r="B125"/>
          <cell r="C125" t="str">
            <v>NA</v>
          </cell>
          <cell r="D125" t="str">
            <v>NA</v>
          </cell>
          <cell r="E125" t="str">
            <v>NA</v>
          </cell>
          <cell r="F125" t="str">
            <v>NA</v>
          </cell>
          <cell r="G125" t="str">
            <v>NA</v>
          </cell>
          <cell r="H125" t="str">
            <v>NA</v>
          </cell>
          <cell r="I125" t="str">
            <v>NA</v>
          </cell>
          <cell r="J125">
            <v>-0.52520552132434561</v>
          </cell>
          <cell r="K125">
            <v>0.49948846999611951</v>
          </cell>
          <cell r="L125">
            <v>0.12361383254779423</v>
          </cell>
          <cell r="M125">
            <v>7.2896577802987306E-2</v>
          </cell>
          <cell r="N125">
            <v>4.4921262844024978E-2</v>
          </cell>
          <cell r="O125">
            <v>4.1540210955574031E-2</v>
          </cell>
          <cell r="P125">
            <v>0.38825104160775226</v>
          </cell>
          <cell r="Q125">
            <v>0.35248610021940063</v>
          </cell>
          <cell r="R125">
            <v>0.28126368014008474</v>
          </cell>
          <cell r="S125">
            <v>7.1514622172695219E-2</v>
          </cell>
          <cell r="T125">
            <v>-0.20246615152708558</v>
          </cell>
          <cell r="U125">
            <v>-0.2253949640053422</v>
          </cell>
          <cell r="V125">
            <v>-5.8621060557169091E-2</v>
          </cell>
          <cell r="W125">
            <v>8.2987843440376352E-3</v>
          </cell>
          <cell r="X125">
            <v>0.21738353085410678</v>
          </cell>
          <cell r="Y125">
            <v>0.21420040707160748</v>
          </cell>
          <cell r="Z125">
            <v>6.1270029035380258E-2</v>
          </cell>
          <cell r="AA125">
            <v>0.12418200444627181</v>
          </cell>
          <cell r="AB125">
            <v>0.24696305310198707</v>
          </cell>
          <cell r="AC125">
            <v>0.29932255517227047</v>
          </cell>
          <cell r="AD125">
            <v>0.35507916402786588</v>
          </cell>
          <cell r="AE125">
            <v>0.25156530903229801</v>
          </cell>
          <cell r="AF125">
            <v>0.1846698298392615</v>
          </cell>
          <cell r="AG125">
            <v>0.2098806896331129</v>
          </cell>
          <cell r="AH125">
            <v>0.25559548902400842</v>
          </cell>
          <cell r="AI125">
            <v>0.28782010005448511</v>
          </cell>
          <cell r="AJ125">
            <v>0.30412017289292681</v>
          </cell>
          <cell r="AK125">
            <v>0.22429906542056077</v>
          </cell>
          <cell r="AL125">
            <v>0.19484396402834858</v>
          </cell>
          <cell r="AM125">
            <v>0.18496296125354816</v>
          </cell>
          <cell r="AN125">
            <v>0.21380341818287407</v>
          </cell>
          <cell r="AO125">
            <v>0.25941961698896154</v>
          </cell>
          <cell r="AP125">
            <v>0.2447243319356267</v>
          </cell>
          <cell r="AQ125">
            <v>0.22378671029056618</v>
          </cell>
          <cell r="AR125">
            <v>0.17156751324903419</v>
          </cell>
          <cell r="AS125">
            <v>0.13991901260534223</v>
          </cell>
          <cell r="AT125">
            <v>4.0389529456225537E-2</v>
          </cell>
          <cell r="AU125">
            <v>-2.1154590832657028E-2</v>
          </cell>
          <cell r="AV125">
            <v>2.8029510121765355E-3</v>
          </cell>
          <cell r="AW125">
            <v>5.3874096562236407E-3</v>
          </cell>
          <cell r="AX125">
            <v>8.5309732810195937E-2</v>
          </cell>
          <cell r="AY125">
            <v>0.1225119086972779</v>
          </cell>
          <cell r="AZ125">
            <v>0.16700693433258329</v>
          </cell>
          <cell r="BA125">
            <v>0.177515073234225</v>
          </cell>
          <cell r="BB125">
            <v>0.17413849410408733</v>
          </cell>
          <cell r="BC125">
            <v>0.18494129460837327</v>
          </cell>
          <cell r="BD125">
            <v>0.15783549613574932</v>
          </cell>
          <cell r="BE125">
            <v>0.19718020553413251</v>
          </cell>
          <cell r="BF125">
            <v>0.16922326030326529</v>
          </cell>
          <cell r="BG125">
            <v>0.20087474128518101</v>
          </cell>
          <cell r="BH125">
            <v>0.15904595037585478</v>
          </cell>
          <cell r="BI125">
            <v>0.13456136751169212</v>
          </cell>
          <cell r="BJ125">
            <v>0.19476367769622493</v>
          </cell>
          <cell r="BK125">
            <v>0.14148381241571184</v>
          </cell>
          <cell r="BL125">
            <v>0.18721087108467049</v>
          </cell>
          <cell r="BM125">
            <v>0.11117329932556097</v>
          </cell>
          <cell r="BN125">
            <v>8.4357212741690502E-2</v>
          </cell>
          <cell r="BO125">
            <v>0.1157974673762332</v>
          </cell>
          <cell r="BP125">
            <v>7.0067252294683247E-2</v>
          </cell>
          <cell r="BQ125">
            <v>6.4909481978474126E-2</v>
          </cell>
          <cell r="BR125">
            <v>6.1143790035143697E-2</v>
          </cell>
          <cell r="BS125">
            <v>1.3296147273843539E-2</v>
          </cell>
          <cell r="BT125">
            <v>1.9447003429039489E-2</v>
          </cell>
          <cell r="BU125">
            <v>7.1510446722899079E-2</v>
          </cell>
          <cell r="BV125">
            <v>6.2573181143957157E-2</v>
          </cell>
          <cell r="BW125">
            <v>-0.13410716585918547</v>
          </cell>
          <cell r="BX125">
            <v>-0.15408925409063479</v>
          </cell>
          <cell r="BY125">
            <v>-0.17771957652440151</v>
          </cell>
          <cell r="BZ125">
            <v>-0.18809235125662738</v>
          </cell>
          <cell r="CA125">
            <v>5.9261688016964964E-3</v>
          </cell>
          <cell r="CB125">
            <v>2.8546544666292029E-2</v>
          </cell>
          <cell r="CC125">
            <v>3.3180507704086537E-2</v>
          </cell>
          <cell r="CD125">
            <v>5.8908171155374944E-2</v>
          </cell>
          <cell r="CE125">
            <v>5.2084197882226402E-2</v>
          </cell>
          <cell r="CF125">
            <v>7.0882986381084256E-2</v>
          </cell>
          <cell r="CG125">
            <v>6.0138220501501749E-2</v>
          </cell>
          <cell r="CH125">
            <v>3.0870712740259432E-2</v>
          </cell>
          <cell r="CI125">
            <v>1.8690816173729585E-2</v>
          </cell>
          <cell r="CJ125">
            <v>3.9901976250672044E-2</v>
          </cell>
          <cell r="CK125">
            <v>4.1441978432180004E-2</v>
          </cell>
          <cell r="CL125">
            <v>6.7407393733621035E-2</v>
          </cell>
          <cell r="CM125">
            <v>7.6988576983956225E-2</v>
          </cell>
          <cell r="CN125">
            <v>7.127774339531312E-2</v>
          </cell>
          <cell r="CO125">
            <v>7.3620920328107076E-2</v>
          </cell>
          <cell r="CP125">
            <v>5.0929793748626384E-2</v>
          </cell>
          <cell r="CQ125">
            <v>7.6753504185666399E-2</v>
          </cell>
          <cell r="CR125">
            <v>6.9287636439729461E-2</v>
          </cell>
          <cell r="CS125">
            <v>7.0498469985255108E-2</v>
          </cell>
          <cell r="CT125">
            <v>4.8749468822654185E-2</v>
          </cell>
          <cell r="CU125">
            <v>8.5173521118389273E-2</v>
          </cell>
          <cell r="CV125">
            <v>8.04092471352853E-2</v>
          </cell>
          <cell r="CW125">
            <v>8.0660126920836905E-2</v>
          </cell>
          <cell r="CX125">
            <v>7.2160947549588128E-2</v>
          </cell>
          <cell r="CY125">
            <v>8.6600146441414116E-2</v>
          </cell>
          <cell r="CZ125">
            <v>8.1048718702570133E-2</v>
          </cell>
          <cell r="DA125">
            <v>7.9704656207607139E-2</v>
          </cell>
          <cell r="DB125">
            <v>7.5786106447331303E-2</v>
          </cell>
          <cell r="DC125"/>
          <cell r="DD125" t="str">
            <v>NA</v>
          </cell>
          <cell r="DE125">
            <v>0.62198957512186492</v>
          </cell>
          <cell r="DF125">
            <v>0.16653483268656144</v>
          </cell>
          <cell r="DG125">
            <v>0.25759385774350307</v>
          </cell>
          <cell r="DH125">
            <v>-0.10848334262968418</v>
          </cell>
          <cell r="DI125">
            <v>0.1162161957197676</v>
          </cell>
          <cell r="DJ125">
            <v>0.25887394564039501</v>
          </cell>
          <cell r="DK125">
            <v>0.2260857011402444</v>
          </cell>
          <cell r="DL125">
            <v>0.24825744287031681</v>
          </cell>
          <cell r="DM125">
            <v>0.22711688687221154</v>
          </cell>
          <cell r="DN125">
            <v>0.13751435045425731</v>
          </cell>
          <cell r="DO125">
            <v>1.9410694007783613E-2</v>
          </cell>
        </row>
        <row r="126">
          <cell r="A126" t="str">
            <v>% growth in revenue seq</v>
          </cell>
          <cell r="B126"/>
          <cell r="C126" t="str">
            <v>NA</v>
          </cell>
          <cell r="D126" t="str">
            <v>NA</v>
          </cell>
          <cell r="E126" t="str">
            <v>NA</v>
          </cell>
          <cell r="F126" t="str">
            <v>NA</v>
          </cell>
          <cell r="G126">
            <v>-0.65797792757283746</v>
          </cell>
          <cell r="H126">
            <v>0.11025529462952299</v>
          </cell>
          <cell r="I126">
            <v>0.1203728221151299</v>
          </cell>
          <cell r="J126">
            <v>0.11600491586311223</v>
          </cell>
          <cell r="K126">
            <v>8.0168740629050106E-2</v>
          </cell>
          <cell r="L126">
            <v>-0.16805081755087636</v>
          </cell>
          <cell r="M126">
            <v>6.9801858869219302E-2</v>
          </cell>
          <cell r="N126">
            <v>8.6905569604638355E-2</v>
          </cell>
          <cell r="O126">
            <v>7.6673638471391303E-2</v>
          </cell>
          <cell r="P126">
            <v>0.10889076288287192</v>
          </cell>
          <cell r="Q126">
            <v>4.2240992979073022E-2</v>
          </cell>
          <cell r="R126">
            <v>2.9668718850776932E-2</v>
          </cell>
          <cell r="S126">
            <v>-9.9583040702566961E-2</v>
          </cell>
          <cell r="T126">
            <v>-0.17464689761787644</v>
          </cell>
          <cell r="U126">
            <v>1.2276937746900973E-2</v>
          </cell>
          <cell r="V126">
            <v>0.25135830712038887</v>
          </cell>
          <cell r="W126">
            <v>-3.5575061834605681E-2</v>
          </cell>
          <cell r="X126">
            <v>-3.4984772564136124E-3</v>
          </cell>
          <cell r="Y126">
            <v>9.6301114071712934E-3</v>
          </cell>
          <cell r="Z126">
            <v>9.3747835362897325E-2</v>
          </cell>
          <cell r="AA126">
            <v>2.1595946801773236E-2</v>
          </cell>
          <cell r="AB126">
            <v>0.105337548819044</v>
          </cell>
          <cell r="AC126">
            <v>5.2024093952956152E-2</v>
          </cell>
          <cell r="AD126">
            <v>0.14068280928467103</v>
          </cell>
          <cell r="AE126">
            <v>-5.6443283310043224E-2</v>
          </cell>
          <cell r="AF126">
            <v>4.6257863192827875E-2</v>
          </cell>
          <cell r="AG126">
            <v>7.4412130910055163E-2</v>
          </cell>
          <cell r="AH126">
            <v>0.18378299779243612</v>
          </cell>
          <cell r="AI126">
            <v>-3.2227085938895894E-2</v>
          </cell>
          <cell r="AJ126">
            <v>5.9500457695828457E-2</v>
          </cell>
          <cell r="AK126">
            <v>8.6507325714781924E-3</v>
          </cell>
          <cell r="AL126">
            <v>0.15530266221823941</v>
          </cell>
          <cell r="AM126">
            <v>-4.023027893907194E-2</v>
          </cell>
          <cell r="AN126">
            <v>8.5287320505829323E-2</v>
          </cell>
          <cell r="AO126">
            <v>4.6557045614958659E-2</v>
          </cell>
          <cell r="AP126">
            <v>0.14182224495686313</v>
          </cell>
          <cell r="AQ126">
            <v>-5.6374653054993229E-2</v>
          </cell>
          <cell r="AR126">
            <v>3.8977917110923688E-2</v>
          </cell>
          <cell r="AS126">
            <v>1.8285553825338807E-2</v>
          </cell>
          <cell r="AT126">
            <v>4.2126585324886667E-2</v>
          </cell>
          <cell r="AU126">
            <v>-0.1121946995046873</v>
          </cell>
          <cell r="AV126">
            <v>6.4407220545280142E-2</v>
          </cell>
          <cell r="AW126">
            <v>2.0909914771859439E-2</v>
          </cell>
          <cell r="AX126">
            <v>0.12496945457084307</v>
          </cell>
          <cell r="AY126">
            <v>-8.1762567603510972E-2</v>
          </cell>
          <cell r="AZ126">
            <v>0.10659904603738601</v>
          </cell>
          <cell r="BA126">
            <v>3.010254497385656E-2</v>
          </cell>
          <cell r="BB126">
            <v>0.12174355244127377</v>
          </cell>
          <cell r="BC126">
            <v>-7.3314215175277142E-2</v>
          </cell>
          <cell r="BD126">
            <v>8.1285344111080127E-2</v>
          </cell>
          <cell r="BE126">
            <v>6.5106727707756384E-2</v>
          </cell>
          <cell r="BF126">
            <v>9.5548228701613835E-2</v>
          </cell>
          <cell r="BG126">
            <v>-4.8228349634949264E-2</v>
          </cell>
          <cell r="BH126">
            <v>4.3622083308594517E-2</v>
          </cell>
          <cell r="BI126">
            <v>4.2606589619804902E-2</v>
          </cell>
          <cell r="BJ126">
            <v>0.15368041632497786</v>
          </cell>
          <cell r="BK126">
            <v>-9.0672111741144534E-2</v>
          </cell>
          <cell r="BL126">
            <v>8.5428868225394972E-2</v>
          </cell>
          <cell r="BM126">
            <v>-2.4169477973230546E-2</v>
          </cell>
          <cell r="BN126">
            <v>0.12583850007927255</v>
          </cell>
          <cell r="BO126">
            <v>-6.4306722165449526E-2</v>
          </cell>
          <cell r="BP126">
            <v>4.0943289927399373E-2</v>
          </cell>
          <cell r="BQ126">
            <v>-2.8873023184400437E-2</v>
          </cell>
          <cell r="BR126">
            <v>0.12185735328606029</v>
          </cell>
          <cell r="BS126">
            <v>-0.10649772220936893</v>
          </cell>
          <cell r="BT126">
            <v>4.726196829135576E-2</v>
          </cell>
          <cell r="BU126">
            <v>2.0722702849920616E-2</v>
          </cell>
          <cell r="BV126">
            <v>0.11250015370049304</v>
          </cell>
          <cell r="BW126">
            <v>-0.27188335508857031</v>
          </cell>
          <cell r="BX126">
            <v>2.3094449833250597E-2</v>
          </cell>
          <cell r="BY126">
            <v>-7.7909514575206229E-3</v>
          </cell>
          <cell r="BZ126">
            <v>9.8466360417264864E-2</v>
          </cell>
          <cell r="CA126">
            <v>-9.7888056369319409E-2</v>
          </cell>
          <cell r="CB126">
            <v>4.6100890780878423E-2</v>
          </cell>
          <cell r="CC126">
            <v>-3.3207015883688351E-3</v>
          </cell>
          <cell r="CD126">
            <v>0.1258197344140104</v>
          </cell>
          <cell r="CE126">
            <v>-0.10370158011048314</v>
          </cell>
          <cell r="CF126">
            <v>6.4792768706468218E-2</v>
          </cell>
          <cell r="CG126">
            <v>-1.3320940507701717E-2</v>
          </cell>
          <cell r="CH126">
            <v>9.4738940251967385E-2</v>
          </cell>
          <cell r="CI126">
            <v>-0.1142914842682794</v>
          </cell>
          <cell r="CJ126">
            <v>8.6963862729516617E-2</v>
          </cell>
          <cell r="CK126">
            <v>-1.1859756724260095E-2</v>
          </cell>
          <cell r="CL126">
            <v>0.12203316481654092</v>
          </cell>
          <cell r="CM126">
            <v>-0.10634125303939046</v>
          </cell>
          <cell r="CN126">
            <v>8.1200134246619982E-2</v>
          </cell>
          <cell r="CO126">
            <v>-9.698424204580669E-3</v>
          </cell>
          <cell r="CP126">
            <v>9.8318838756793037E-2</v>
          </cell>
          <cell r="CQ126">
            <v>-8.4382046203392624E-2</v>
          </cell>
          <cell r="CR126">
            <v>7.3703434976270854E-2</v>
          </cell>
          <cell r="CS126">
            <v>-8.5770324225223904E-3</v>
          </cell>
          <cell r="CT126">
            <v>7.6004619380695138E-2</v>
          </cell>
          <cell r="CU126">
            <v>-5.2581776240498979E-2</v>
          </cell>
          <cell r="CV126">
            <v>6.8989518499987357E-2</v>
          </cell>
          <cell r="CW126">
            <v>-8.3468159724539026E-3</v>
          </cell>
          <cell r="CX126">
            <v>6.7542054660678419E-2</v>
          </cell>
          <cell r="CY126">
            <v>-3.9822535011027282E-2</v>
          </cell>
          <cell r="CZ126">
            <v>6.3528063258176948E-2</v>
          </cell>
          <cell r="DA126">
            <v>-9.579733443797589E-3</v>
          </cell>
          <cell r="DB126">
            <v>6.3667646378446685E-2</v>
          </cell>
          <cell r="DC126"/>
          <cell r="DD126"/>
          <cell r="DE126"/>
          <cell r="DF126"/>
          <cell r="DG126"/>
          <cell r="DH126"/>
          <cell r="DI126"/>
          <cell r="DJ126"/>
          <cell r="DK126"/>
          <cell r="DL126"/>
          <cell r="DM126"/>
          <cell r="DN126"/>
          <cell r="DO126"/>
        </row>
        <row r="127">
          <cell r="A127"/>
          <cell r="B127"/>
          <cell r="C127"/>
          <cell r="D127"/>
          <cell r="E127"/>
          <cell r="F127"/>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cell r="BX127"/>
          <cell r="BY127"/>
          <cell r="BZ127"/>
          <cell r="CA127"/>
          <cell r="CB127"/>
          <cell r="CC127"/>
          <cell r="CD127"/>
          <cell r="CE127"/>
          <cell r="CF127"/>
          <cell r="CG127"/>
          <cell r="CH127"/>
          <cell r="CI127"/>
          <cell r="CJ127"/>
          <cell r="CK127"/>
          <cell r="CL127"/>
          <cell r="CM127"/>
          <cell r="CN127"/>
          <cell r="CO127"/>
          <cell r="CP127"/>
          <cell r="CQ127"/>
          <cell r="CR127"/>
          <cell r="CS127"/>
          <cell r="CT127"/>
          <cell r="CU127"/>
          <cell r="CV127"/>
          <cell r="CW127"/>
          <cell r="CX127"/>
          <cell r="CY127"/>
          <cell r="CZ127"/>
          <cell r="DA127"/>
          <cell r="DB127"/>
          <cell r="DC127"/>
          <cell r="DD127"/>
          <cell r="DE127"/>
          <cell r="DF127"/>
          <cell r="DG127"/>
          <cell r="DH127"/>
          <cell r="DI127"/>
          <cell r="DJ127"/>
          <cell r="DK127"/>
          <cell r="DL127"/>
          <cell r="DM127"/>
          <cell r="DN127"/>
          <cell r="DO127"/>
        </row>
        <row r="128">
          <cell r="A128" t="str">
            <v>Royalty</v>
          </cell>
          <cell r="B128"/>
          <cell r="C128">
            <v>0</v>
          </cell>
          <cell r="D128">
            <v>0</v>
          </cell>
          <cell r="E128">
            <v>0</v>
          </cell>
          <cell r="F128">
            <v>0</v>
          </cell>
          <cell r="G128">
            <v>9.8729999999999993</v>
          </cell>
          <cell r="H128">
            <v>9.94</v>
          </cell>
          <cell r="I128">
            <v>10.009</v>
          </cell>
          <cell r="J128">
            <v>10.008000000000001</v>
          </cell>
          <cell r="K128">
            <v>9.9410000000000007</v>
          </cell>
          <cell r="L128">
            <v>9.94</v>
          </cell>
          <cell r="M128">
            <v>10.009</v>
          </cell>
          <cell r="N128">
            <v>10.008000000000004</v>
          </cell>
          <cell r="O128">
            <v>9.8719999999999999</v>
          </cell>
          <cell r="P128">
            <v>9.94</v>
          </cell>
          <cell r="Q128">
            <v>10.009</v>
          </cell>
          <cell r="R128">
            <v>10.009</v>
          </cell>
          <cell r="S128">
            <v>9.8719999999999999</v>
          </cell>
          <cell r="T128">
            <v>4.21</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cell r="DD128"/>
          <cell r="DE128">
            <v>39.83</v>
          </cell>
          <cell r="DF128">
            <v>39.898000000000003</v>
          </cell>
          <cell r="DG128">
            <v>39.83</v>
          </cell>
          <cell r="DH128">
            <v>14.082000000000001</v>
          </cell>
          <cell r="DI128">
            <v>0</v>
          </cell>
          <cell r="DJ128">
            <v>0</v>
          </cell>
          <cell r="DK128">
            <v>0</v>
          </cell>
          <cell r="DL128">
            <v>0</v>
          </cell>
          <cell r="DM128">
            <v>0</v>
          </cell>
          <cell r="DN128">
            <v>0</v>
          </cell>
          <cell r="DO128">
            <v>0</v>
          </cell>
        </row>
        <row r="129">
          <cell r="A129" t="str">
            <v>% of revenue</v>
          </cell>
          <cell r="B129"/>
          <cell r="C129" t="e">
            <v>#DIV/0!</v>
          </cell>
          <cell r="D129" t="e">
            <v>#DIV/0!</v>
          </cell>
          <cell r="E129" t="e">
            <v>#DIV/0!</v>
          </cell>
          <cell r="F129">
            <v>0</v>
          </cell>
          <cell r="G129">
            <v>0.11609967191523889</v>
          </cell>
          <cell r="H129">
            <v>0.10527988137478153</v>
          </cell>
          <cell r="I129">
            <v>9.4620911325392326E-2</v>
          </cell>
          <cell r="J129">
            <v>8.4776918450500213E-2</v>
          </cell>
          <cell r="K129">
            <v>7.7959455750303885E-2</v>
          </cell>
          <cell r="L129">
            <v>9.369756612559621E-2</v>
          </cell>
          <cell r="M129">
            <v>8.8192015225876941E-2</v>
          </cell>
          <cell r="N129">
            <v>8.1132350795272173E-2</v>
          </cell>
          <cell r="O129">
            <v>7.4330632774146907E-2</v>
          </cell>
          <cell r="P129">
            <v>6.7493243885546658E-2</v>
          </cell>
          <cell r="Q129">
            <v>6.5207335743835304E-2</v>
          </cell>
          <cell r="R129">
            <v>6.3328461426519628E-2</v>
          </cell>
          <cell r="S129">
            <v>6.9369685896985459E-2</v>
          </cell>
          <cell r="T129">
            <v>3.5843209372020159E-2</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cell r="DD129"/>
          <cell r="DE129">
            <v>9.8763901459265765E-2</v>
          </cell>
          <cell r="DF129">
            <v>8.4808883485033362E-2</v>
          </cell>
          <cell r="DG129">
            <v>6.7322481956628294E-2</v>
          </cell>
          <cell r="DH129">
            <v>2.6698366474041044E-2</v>
          </cell>
          <cell r="DI129">
            <v>0</v>
          </cell>
          <cell r="DJ129">
            <v>0</v>
          </cell>
          <cell r="DK129">
            <v>0</v>
          </cell>
          <cell r="DL129">
            <v>0</v>
          </cell>
          <cell r="DM129">
            <v>0</v>
          </cell>
          <cell r="DN129">
            <v>0</v>
          </cell>
          <cell r="DO129">
            <v>0</v>
          </cell>
        </row>
        <row r="130">
          <cell r="A130" t="str">
            <v>% growth in revenue y-o-y</v>
          </cell>
          <cell r="B130"/>
          <cell r="C130" t="str">
            <v>NA</v>
          </cell>
          <cell r="D130" t="str">
            <v>NA</v>
          </cell>
          <cell r="E130" t="str">
            <v>NA</v>
          </cell>
          <cell r="F130" t="str">
            <v>NA</v>
          </cell>
          <cell r="G130" t="str">
            <v>NA</v>
          </cell>
          <cell r="H130" t="str">
            <v>NA</v>
          </cell>
          <cell r="I130" t="str">
            <v>NA</v>
          </cell>
          <cell r="J130" t="str">
            <v>NA</v>
          </cell>
          <cell r="K130">
            <v>6.8874708801784923E-3</v>
          </cell>
          <cell r="L130">
            <v>0</v>
          </cell>
          <cell r="M130">
            <v>0</v>
          </cell>
          <cell r="N130">
            <v>4.4408920985006262E-16</v>
          </cell>
          <cell r="O130">
            <v>-6.9409516145257921E-3</v>
          </cell>
          <cell r="P130">
            <v>0</v>
          </cell>
          <cell r="Q130">
            <v>0</v>
          </cell>
          <cell r="R130">
            <v>9.9920063948433224E-5</v>
          </cell>
          <cell r="S130">
            <v>0</v>
          </cell>
          <cell r="T130">
            <v>-0.5764587525150906</v>
          </cell>
          <cell r="U130">
            <v>-1</v>
          </cell>
          <cell r="V130">
            <v>-1</v>
          </cell>
          <cell r="W130">
            <v>-1</v>
          </cell>
          <cell r="X130">
            <v>-1</v>
          </cell>
          <cell r="Y130" t="str">
            <v>NA</v>
          </cell>
          <cell r="Z130" t="str">
            <v>NA</v>
          </cell>
          <cell r="AA130" t="str">
            <v>NA</v>
          </cell>
          <cell r="AB130" t="str">
            <v>NA</v>
          </cell>
          <cell r="AC130" t="str">
            <v>NA</v>
          </cell>
          <cell r="AD130" t="str">
            <v>NA</v>
          </cell>
          <cell r="AE130" t="str">
            <v>NA</v>
          </cell>
          <cell r="AF130" t="str">
            <v>NA</v>
          </cell>
          <cell r="AG130" t="str">
            <v>NA</v>
          </cell>
          <cell r="AH130" t="str">
            <v>NA</v>
          </cell>
          <cell r="AI130" t="str">
            <v>NA</v>
          </cell>
          <cell r="AJ130" t="str">
            <v>NA</v>
          </cell>
          <cell r="AK130" t="str">
            <v>NA</v>
          </cell>
          <cell r="AL130" t="str">
            <v>NA</v>
          </cell>
          <cell r="AM130" t="str">
            <v>NA</v>
          </cell>
          <cell r="AN130" t="str">
            <v>NA</v>
          </cell>
          <cell r="AO130" t="str">
            <v>NA</v>
          </cell>
          <cell r="AP130" t="str">
            <v>NA</v>
          </cell>
          <cell r="AQ130" t="str">
            <v>NA</v>
          </cell>
          <cell r="AR130" t="str">
            <v>NA</v>
          </cell>
          <cell r="AS130" t="str">
            <v>NA</v>
          </cell>
          <cell r="AT130" t="str">
            <v>NA</v>
          </cell>
          <cell r="AU130" t="str">
            <v>NA</v>
          </cell>
          <cell r="AV130" t="str">
            <v>NA</v>
          </cell>
          <cell r="AW130" t="str">
            <v>NA</v>
          </cell>
          <cell r="AX130" t="str">
            <v>NA</v>
          </cell>
          <cell r="AY130" t="str">
            <v>NA</v>
          </cell>
          <cell r="AZ130" t="str">
            <v>NA</v>
          </cell>
          <cell r="BA130" t="str">
            <v>NA</v>
          </cell>
          <cell r="BB130" t="str">
            <v>NA</v>
          </cell>
          <cell r="BC130" t="str">
            <v>NA</v>
          </cell>
          <cell r="BD130" t="str">
            <v>NA</v>
          </cell>
          <cell r="BE130" t="str">
            <v>NA</v>
          </cell>
          <cell r="BF130" t="str">
            <v>NA</v>
          </cell>
          <cell r="BG130" t="str">
            <v>NA</v>
          </cell>
          <cell r="BH130" t="str">
            <v>NA</v>
          </cell>
          <cell r="BI130" t="str">
            <v>NA</v>
          </cell>
          <cell r="BJ130" t="str">
            <v>NA</v>
          </cell>
          <cell r="BK130" t="str">
            <v>NA</v>
          </cell>
          <cell r="BL130" t="str">
            <v>NA</v>
          </cell>
          <cell r="BM130" t="str">
            <v>NA</v>
          </cell>
          <cell r="BN130" t="str">
            <v>NA</v>
          </cell>
          <cell r="BO130" t="str">
            <v>NA</v>
          </cell>
          <cell r="BP130" t="str">
            <v>NA</v>
          </cell>
          <cell r="BQ130" t="str">
            <v>NA</v>
          </cell>
          <cell r="BR130" t="str">
            <v>NA</v>
          </cell>
          <cell r="BS130" t="str">
            <v>NA</v>
          </cell>
          <cell r="BT130" t="str">
            <v>NA</v>
          </cell>
          <cell r="BU130" t="str">
            <v>NA</v>
          </cell>
          <cell r="BV130" t="str">
            <v>NA</v>
          </cell>
          <cell r="BW130" t="str">
            <v>NA</v>
          </cell>
          <cell r="BX130" t="str">
            <v>NA</v>
          </cell>
          <cell r="BY130" t="str">
            <v>NA</v>
          </cell>
          <cell r="BZ130" t="str">
            <v>NA</v>
          </cell>
          <cell r="CA130" t="str">
            <v>NA</v>
          </cell>
          <cell r="CB130" t="str">
            <v>NA</v>
          </cell>
          <cell r="CC130" t="str">
            <v>NA</v>
          </cell>
          <cell r="CD130" t="str">
            <v>NA</v>
          </cell>
          <cell r="CE130" t="str">
            <v>NA</v>
          </cell>
          <cell r="CF130" t="str">
            <v>NA</v>
          </cell>
          <cell r="CG130" t="str">
            <v>NA</v>
          </cell>
          <cell r="CH130" t="str">
            <v>NA</v>
          </cell>
          <cell r="CI130" t="str">
            <v>NA</v>
          </cell>
          <cell r="CJ130" t="str">
            <v>NA</v>
          </cell>
          <cell r="CK130" t="str">
            <v>NA</v>
          </cell>
          <cell r="CL130" t="str">
            <v>NA</v>
          </cell>
          <cell r="CM130" t="str">
            <v>NA</v>
          </cell>
          <cell r="CN130" t="str">
            <v>NA</v>
          </cell>
          <cell r="CO130" t="str">
            <v>NA</v>
          </cell>
          <cell r="CP130" t="str">
            <v>NA</v>
          </cell>
          <cell r="CQ130" t="str">
            <v>NA</v>
          </cell>
          <cell r="CR130" t="str">
            <v>NA</v>
          </cell>
          <cell r="CS130" t="str">
            <v>NA</v>
          </cell>
          <cell r="CT130" t="str">
            <v>NA</v>
          </cell>
          <cell r="CU130" t="str">
            <v>NA</v>
          </cell>
          <cell r="CV130" t="str">
            <v>NA</v>
          </cell>
          <cell r="CW130" t="str">
            <v>NA</v>
          </cell>
          <cell r="CX130" t="str">
            <v>NA</v>
          </cell>
          <cell r="CY130" t="str">
            <v>NA</v>
          </cell>
          <cell r="CZ130" t="str">
            <v>NA</v>
          </cell>
          <cell r="DA130" t="str">
            <v>NA</v>
          </cell>
          <cell r="DB130" t="str">
            <v>NA</v>
          </cell>
          <cell r="DC130"/>
          <cell r="DD130" t="str">
            <v>NA</v>
          </cell>
          <cell r="DE130" t="str">
            <v>NA</v>
          </cell>
          <cell r="DF130">
            <v>1.7072558373087965E-3</v>
          </cell>
          <cell r="DG130">
            <v>-1.7043460825105772E-3</v>
          </cell>
          <cell r="DH130">
            <v>-0.64644740145618873</v>
          </cell>
          <cell r="DI130">
            <v>-1</v>
          </cell>
          <cell r="DJ130" t="str">
            <v>NA</v>
          </cell>
          <cell r="DK130" t="str">
            <v>NA</v>
          </cell>
          <cell r="DL130" t="str">
            <v>NA</v>
          </cell>
          <cell r="DM130" t="str">
            <v>NA</v>
          </cell>
          <cell r="DN130" t="str">
            <v>NA</v>
          </cell>
          <cell r="DO130" t="str">
            <v>NA</v>
          </cell>
        </row>
        <row r="131">
          <cell r="A131" t="str">
            <v>% growth in revenue seq</v>
          </cell>
          <cell r="B131"/>
          <cell r="C131" t="str">
            <v>NA</v>
          </cell>
          <cell r="D131" t="str">
            <v>NA</v>
          </cell>
          <cell r="E131" t="str">
            <v>NA</v>
          </cell>
          <cell r="F131" t="str">
            <v>NA</v>
          </cell>
          <cell r="G131" t="str">
            <v>NA</v>
          </cell>
          <cell r="H131">
            <v>6.7861845437051649E-3</v>
          </cell>
          <cell r="I131">
            <v>6.9416498993963849E-3</v>
          </cell>
          <cell r="J131">
            <v>-9.9910080927134715E-5</v>
          </cell>
          <cell r="K131">
            <v>-6.6946442845723375E-3</v>
          </cell>
          <cell r="L131">
            <v>-1.0059350165991798E-4</v>
          </cell>
          <cell r="M131">
            <v>6.9416498993963849E-3</v>
          </cell>
          <cell r="N131">
            <v>-9.9910080926801648E-5</v>
          </cell>
          <cell r="O131">
            <v>-1.3589128697042763E-2</v>
          </cell>
          <cell r="P131">
            <v>6.8881685575363782E-3</v>
          </cell>
          <cell r="Q131">
            <v>6.9416498993963849E-3</v>
          </cell>
          <cell r="R131">
            <v>0</v>
          </cell>
          <cell r="S131">
            <v>-1.3687681087021675E-2</v>
          </cell>
          <cell r="T131">
            <v>-0.57354132901134514</v>
          </cell>
          <cell r="U131">
            <v>-1</v>
          </cell>
          <cell r="V131" t="str">
            <v>NA</v>
          </cell>
          <cell r="W131" t="str">
            <v>NA</v>
          </cell>
          <cell r="X131" t="str">
            <v>NA</v>
          </cell>
          <cell r="Y131" t="str">
            <v>NA</v>
          </cell>
          <cell r="Z131" t="str">
            <v>NA</v>
          </cell>
          <cell r="AA131" t="str">
            <v>NA</v>
          </cell>
          <cell r="AB131" t="str">
            <v>NA</v>
          </cell>
          <cell r="AC131" t="str">
            <v>NA</v>
          </cell>
          <cell r="AD131" t="str">
            <v>NA</v>
          </cell>
          <cell r="AE131" t="str">
            <v>NA</v>
          </cell>
          <cell r="AF131" t="str">
            <v>NA</v>
          </cell>
          <cell r="AG131" t="str">
            <v>NA</v>
          </cell>
          <cell r="AH131" t="str">
            <v>NA</v>
          </cell>
          <cell r="AI131" t="str">
            <v>NA</v>
          </cell>
          <cell r="AJ131" t="str">
            <v>NA</v>
          </cell>
          <cell r="AK131" t="str">
            <v>NA</v>
          </cell>
          <cell r="AL131" t="str">
            <v>NA</v>
          </cell>
          <cell r="AM131" t="str">
            <v>NA</v>
          </cell>
          <cell r="AN131" t="str">
            <v>NA</v>
          </cell>
          <cell r="AO131" t="str">
            <v>NA</v>
          </cell>
          <cell r="AP131" t="str">
            <v>NA</v>
          </cell>
          <cell r="AQ131" t="str">
            <v>NA</v>
          </cell>
          <cell r="AR131" t="str">
            <v>NA</v>
          </cell>
          <cell r="AS131" t="str">
            <v>NA</v>
          </cell>
          <cell r="AT131" t="str">
            <v>NA</v>
          </cell>
          <cell r="AU131" t="str">
            <v>NA</v>
          </cell>
          <cell r="AV131" t="str">
            <v>NA</v>
          </cell>
          <cell r="AW131" t="str">
            <v>NA</v>
          </cell>
          <cell r="AX131" t="str">
            <v>NA</v>
          </cell>
          <cell r="AY131" t="str">
            <v>NA</v>
          </cell>
          <cell r="AZ131" t="str">
            <v>NA</v>
          </cell>
          <cell r="BA131" t="str">
            <v>NA</v>
          </cell>
          <cell r="BB131" t="str">
            <v>NA</v>
          </cell>
          <cell r="BC131" t="str">
            <v>NA</v>
          </cell>
          <cell r="BD131" t="str">
            <v>NA</v>
          </cell>
          <cell r="BE131" t="str">
            <v>NA</v>
          </cell>
          <cell r="BF131" t="str">
            <v>NA</v>
          </cell>
          <cell r="BG131" t="str">
            <v>NA</v>
          </cell>
          <cell r="BH131" t="str">
            <v>NA</v>
          </cell>
          <cell r="BI131" t="str">
            <v>NA</v>
          </cell>
          <cell r="BJ131" t="str">
            <v>NA</v>
          </cell>
          <cell r="BK131" t="str">
            <v>NA</v>
          </cell>
          <cell r="BL131" t="str">
            <v>NA</v>
          </cell>
          <cell r="BM131" t="str">
            <v>NA</v>
          </cell>
          <cell r="BN131" t="str">
            <v>NA</v>
          </cell>
          <cell r="BO131" t="str">
            <v>NA</v>
          </cell>
          <cell r="BP131" t="str">
            <v>NA</v>
          </cell>
          <cell r="BQ131" t="str">
            <v>NA</v>
          </cell>
          <cell r="BR131" t="str">
            <v>NA</v>
          </cell>
          <cell r="BS131" t="str">
            <v>NA</v>
          </cell>
          <cell r="BT131" t="str">
            <v>NA</v>
          </cell>
          <cell r="BU131" t="str">
            <v>NA</v>
          </cell>
          <cell r="BV131" t="str">
            <v>NA</v>
          </cell>
          <cell r="BW131" t="str">
            <v>NA</v>
          </cell>
          <cell r="BX131" t="str">
            <v>NA</v>
          </cell>
          <cell r="BY131" t="str">
            <v>NA</v>
          </cell>
          <cell r="BZ131" t="str">
            <v>NA</v>
          </cell>
          <cell r="CA131" t="str">
            <v>NA</v>
          </cell>
          <cell r="CB131" t="str">
            <v>NA</v>
          </cell>
          <cell r="CC131" t="str">
            <v>NA</v>
          </cell>
          <cell r="CD131" t="str">
            <v>NA</v>
          </cell>
          <cell r="CE131" t="str">
            <v>NA</v>
          </cell>
          <cell r="CF131" t="str">
            <v>NA</v>
          </cell>
          <cell r="CG131" t="str">
            <v>NA</v>
          </cell>
          <cell r="CH131" t="str">
            <v>NA</v>
          </cell>
          <cell r="CI131" t="str">
            <v>NA</v>
          </cell>
          <cell r="CJ131" t="str">
            <v>NA</v>
          </cell>
          <cell r="CK131" t="str">
            <v>NA</v>
          </cell>
          <cell r="CL131" t="str">
            <v>NA</v>
          </cell>
          <cell r="CM131" t="str">
            <v>NA</v>
          </cell>
          <cell r="CN131" t="str">
            <v>NA</v>
          </cell>
          <cell r="CO131" t="str">
            <v>NA</v>
          </cell>
          <cell r="CP131" t="str">
            <v>NA</v>
          </cell>
          <cell r="CQ131" t="str">
            <v>NA</v>
          </cell>
          <cell r="CR131" t="str">
            <v>NA</v>
          </cell>
          <cell r="CS131" t="str">
            <v>NA</v>
          </cell>
          <cell r="CT131" t="str">
            <v>NA</v>
          </cell>
          <cell r="CU131" t="str">
            <v>NA</v>
          </cell>
          <cell r="CV131" t="str">
            <v>NA</v>
          </cell>
          <cell r="CW131" t="str">
            <v>NA</v>
          </cell>
          <cell r="CX131" t="str">
            <v>NA</v>
          </cell>
          <cell r="CY131" t="str">
            <v>NA</v>
          </cell>
          <cell r="CZ131" t="str">
            <v>NA</v>
          </cell>
          <cell r="DA131" t="str">
            <v>NA</v>
          </cell>
          <cell r="DB131" t="str">
            <v>NA</v>
          </cell>
          <cell r="DC131"/>
          <cell r="DD131"/>
          <cell r="DE131"/>
          <cell r="DF131"/>
          <cell r="DG131"/>
          <cell r="DH131"/>
          <cell r="DI131"/>
          <cell r="DJ131"/>
          <cell r="DK131"/>
          <cell r="DL131"/>
          <cell r="DM131"/>
          <cell r="DN131"/>
          <cell r="DO131"/>
        </row>
        <row r="132">
          <cell r="A132"/>
          <cell r="B132"/>
          <cell r="C132"/>
          <cell r="D132"/>
          <cell r="E132"/>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cell r="BH132"/>
          <cell r="BI132"/>
          <cell r="BJ132"/>
          <cell r="BK132"/>
          <cell r="BL132"/>
          <cell r="BM132"/>
          <cell r="BN132"/>
          <cell r="BO132"/>
          <cell r="BP132"/>
          <cell r="BQ132"/>
          <cell r="BR132"/>
          <cell r="BS132"/>
          <cell r="BT132"/>
          <cell r="BU132"/>
          <cell r="BV132"/>
          <cell r="BW132"/>
          <cell r="BX132"/>
          <cell r="BY132"/>
          <cell r="BZ132"/>
          <cell r="CA132"/>
          <cell r="CB132"/>
          <cell r="CC132"/>
          <cell r="CD132"/>
          <cell r="CE132"/>
          <cell r="CF132"/>
          <cell r="CG132"/>
          <cell r="CH132"/>
          <cell r="CI132"/>
          <cell r="CJ132"/>
          <cell r="CK132"/>
          <cell r="CL132"/>
          <cell r="CM132"/>
          <cell r="CN132"/>
          <cell r="CO132"/>
          <cell r="CP132"/>
          <cell r="CQ132"/>
          <cell r="CR132"/>
          <cell r="CS132"/>
          <cell r="CT132"/>
          <cell r="CU132"/>
          <cell r="CV132"/>
          <cell r="CW132"/>
          <cell r="CX132"/>
          <cell r="CY132"/>
          <cell r="CZ132"/>
          <cell r="DA132"/>
          <cell r="DB132"/>
          <cell r="DC132"/>
          <cell r="DD132"/>
          <cell r="DE132"/>
          <cell r="DF132"/>
          <cell r="DG132"/>
          <cell r="DH132"/>
          <cell r="DI132"/>
          <cell r="DJ132"/>
          <cell r="DK132"/>
          <cell r="DL132"/>
          <cell r="DM132"/>
          <cell r="DN132"/>
          <cell r="DO132"/>
        </row>
        <row r="133">
          <cell r="A133" t="str">
            <v>Check WS</v>
          </cell>
          <cell r="B133"/>
          <cell r="C133">
            <v>0</v>
          </cell>
          <cell r="D133">
            <v>0</v>
          </cell>
          <cell r="E133">
            <v>0</v>
          </cell>
          <cell r="F133">
            <v>248.636</v>
          </cell>
          <cell r="G133">
            <v>75.165999999999997</v>
          </cell>
          <cell r="H133">
            <v>84.475000000000009</v>
          </cell>
          <cell r="I133">
            <v>95.771000000000001</v>
          </cell>
          <cell r="J133">
            <v>108.04300000000001</v>
          </cell>
          <cell r="K133">
            <v>117.574</v>
          </cell>
          <cell r="L133">
            <v>96.146000000000001</v>
          </cell>
          <cell r="M133">
            <v>103.482</v>
          </cell>
          <cell r="N133">
            <v>113.34599999999999</v>
          </cell>
          <cell r="O133">
            <v>122.94000000000001</v>
          </cell>
          <cell r="P133">
            <v>137.334</v>
          </cell>
          <cell r="Q133">
            <v>143.48599999999999</v>
          </cell>
          <cell r="R133">
            <v>148.04000000000002</v>
          </cell>
          <cell r="S133">
            <v>132.43799999999999</v>
          </cell>
          <cell r="T133">
            <v>113.24600000000001</v>
          </cell>
          <cell r="U133">
            <v>118.898</v>
          </cell>
          <cell r="V133">
            <v>148.78399999999999</v>
          </cell>
          <cell r="W133">
            <v>143.49100000000001</v>
          </cell>
          <cell r="X133">
            <v>142.98899999999998</v>
          </cell>
          <cell r="Y133">
            <v>144.36599999999999</v>
          </cell>
          <cell r="Z133">
            <v>157.9</v>
          </cell>
          <cell r="AA133">
            <v>158.51400000000001</v>
          </cell>
          <cell r="AB133">
            <v>167.84699999999998</v>
          </cell>
          <cell r="AC133">
            <v>173.48999999999998</v>
          </cell>
          <cell r="AD133">
            <v>197.20500000000001</v>
          </cell>
          <cell r="AE133">
            <v>180.663679</v>
          </cell>
          <cell r="AF133">
            <v>184.82190900000001</v>
          </cell>
          <cell r="AG133">
            <v>190.40280999999999</v>
          </cell>
          <cell r="AH133">
            <v>220.90409399999999</v>
          </cell>
          <cell r="AI133">
            <v>206.81718000000001</v>
          </cell>
          <cell r="AJ133">
            <v>212.83893800000001</v>
          </cell>
          <cell r="AK133">
            <v>207.41341799999998</v>
          </cell>
          <cell r="AL133">
            <v>244.58565050000001</v>
          </cell>
          <cell r="AM133">
            <v>224.13</v>
          </cell>
          <cell r="AN133">
            <v>246.541</v>
          </cell>
          <cell r="AO133">
            <v>242.87200000000001</v>
          </cell>
          <cell r="AP133">
            <v>284.60000000000002</v>
          </cell>
          <cell r="AQ133">
            <v>267.70100000000002</v>
          </cell>
          <cell r="AR133">
            <v>264.89999999999998</v>
          </cell>
          <cell r="AS133">
            <v>273.10000000000002</v>
          </cell>
          <cell r="AT133">
            <v>276.09999999999997</v>
          </cell>
          <cell r="AU133">
            <v>243</v>
          </cell>
          <cell r="AV133">
            <v>251.5</v>
          </cell>
          <cell r="AW133">
            <v>259.2</v>
          </cell>
          <cell r="AX133">
            <v>292.40000000000003</v>
          </cell>
          <cell r="AY133">
            <v>255.910403</v>
          </cell>
          <cell r="AZ133">
            <v>279.76853311000002</v>
          </cell>
          <cell r="BA133">
            <v>277.08982900000001</v>
          </cell>
          <cell r="BB133">
            <v>324.55690199999998</v>
          </cell>
          <cell r="BC133">
            <v>291.39999999999998</v>
          </cell>
          <cell r="BD133">
            <v>306.5</v>
          </cell>
          <cell r="BE133">
            <v>317.89999999999998</v>
          </cell>
          <cell r="BF133">
            <v>371.9</v>
          </cell>
          <cell r="BG133">
            <v>340.4</v>
          </cell>
          <cell r="BH133">
            <v>345.1</v>
          </cell>
          <cell r="BI133">
            <v>351.6</v>
          </cell>
          <cell r="BJ133">
            <v>413.7</v>
          </cell>
          <cell r="BK133">
            <v>357.8</v>
          </cell>
          <cell r="BL133">
            <v>381.7</v>
          </cell>
          <cell r="BM133">
            <v>380</v>
          </cell>
          <cell r="BN133">
            <v>426.9</v>
          </cell>
          <cell r="BO133">
            <v>380.2</v>
          </cell>
          <cell r="BP133">
            <v>394</v>
          </cell>
          <cell r="BQ133">
            <v>390.8</v>
          </cell>
          <cell r="BR133">
            <v>435.5</v>
          </cell>
          <cell r="BS133">
            <v>389.4</v>
          </cell>
          <cell r="BT133">
            <v>404.3</v>
          </cell>
          <cell r="BU133">
            <v>394.5</v>
          </cell>
          <cell r="BV133">
            <v>450.90000000000003</v>
          </cell>
          <cell r="BW133">
            <v>399.55</v>
          </cell>
          <cell r="BX133">
            <v>410.5</v>
          </cell>
          <cell r="BY133">
            <v>412.80000000000007</v>
          </cell>
          <cell r="BZ133">
            <v>462.1</v>
          </cell>
          <cell r="CA133">
            <v>400.62799999999999</v>
          </cell>
          <cell r="CB133">
            <v>423.50799999999998</v>
          </cell>
          <cell r="CC133">
            <v>431.59199999999993</v>
          </cell>
          <cell r="CD133">
            <v>479.1</v>
          </cell>
          <cell r="CE133">
            <v>412.6</v>
          </cell>
          <cell r="CF133">
            <v>454.9</v>
          </cell>
          <cell r="CG133">
            <v>462.1</v>
          </cell>
          <cell r="CH133">
            <v>509.77699999999993</v>
          </cell>
          <cell r="CI133">
            <v>463.2905091683208</v>
          </cell>
          <cell r="CJ133">
            <v>484.41874571486539</v>
          </cell>
          <cell r="CK133">
            <v>488.52935933021456</v>
          </cell>
          <cell r="CL133">
            <v>567.28834824420301</v>
          </cell>
          <cell r="CM133">
            <v>509.13885700578339</v>
          </cell>
          <cell r="CN133">
            <v>529.13472971677618</v>
          </cell>
          <cell r="CO133">
            <v>535.90052222795225</v>
          </cell>
          <cell r="CP133">
            <v>602.04644360548127</v>
          </cell>
          <cell r="CQ133">
            <v>559.0993069305548</v>
          </cell>
          <cell r="CR133">
            <v>576.25940833184609</v>
          </cell>
          <cell r="CS133">
            <v>584.82802966491101</v>
          </cell>
          <cell r="CT133">
            <v>636.99656428067681</v>
          </cell>
          <cell r="CU133">
            <v>620.68609546934249</v>
          </cell>
          <cell r="CV133">
            <v>637.43557430064789</v>
          </cell>
          <cell r="CW133">
            <v>646.84649690340052</v>
          </cell>
          <cell r="CX133">
            <v>696.24893548352202</v>
          </cell>
          <cell r="CY133">
            <v>689.7840014125502</v>
          </cell>
          <cell r="CZ133">
            <v>705.26956727484026</v>
          </cell>
          <cell r="DA133">
            <v>713.87405333355127</v>
          </cell>
          <cell r="DB133">
            <v>764.26847355165103</v>
          </cell>
          <cell r="DC133"/>
          <cell r="DD133">
            <v>0</v>
          </cell>
          <cell r="DE133">
            <v>363.45500000000004</v>
          </cell>
          <cell r="DF133">
            <v>430.548</v>
          </cell>
          <cell r="DG133">
            <v>551.79999999999995</v>
          </cell>
          <cell r="DH133">
            <v>513.36599999999999</v>
          </cell>
          <cell r="DI133">
            <v>588.74599999999998</v>
          </cell>
          <cell r="DJ133">
            <v>697.05600000000004</v>
          </cell>
          <cell r="DK133">
            <v>776.79249200000004</v>
          </cell>
          <cell r="DL133">
            <v>871.65518650000001</v>
          </cell>
          <cell r="DM133">
            <v>998.14300000000003</v>
          </cell>
          <cell r="DN133">
            <v>1081.8009999999999</v>
          </cell>
          <cell r="DO133">
            <v>1046.1000000000001</v>
          </cell>
        </row>
        <row r="134">
          <cell r="A134" t="str">
            <v>$ Delta</v>
          </cell>
          <cell r="B134"/>
          <cell r="C134"/>
          <cell r="D134"/>
          <cell r="E134"/>
          <cell r="F134"/>
          <cell r="G134"/>
          <cell r="H134"/>
          <cell r="I134"/>
          <cell r="J134"/>
          <cell r="K134"/>
          <cell r="L134"/>
          <cell r="M134"/>
          <cell r="N134"/>
          <cell r="O134"/>
          <cell r="P134"/>
          <cell r="Q134"/>
          <cell r="R134"/>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cell r="DD134" t="e">
            <v>#REF!</v>
          </cell>
          <cell r="DE134">
            <v>0</v>
          </cell>
          <cell r="DF134">
            <v>0</v>
          </cell>
          <cell r="DG134">
            <v>0</v>
          </cell>
          <cell r="DH134">
            <v>0</v>
          </cell>
          <cell r="DI134">
            <v>0</v>
          </cell>
          <cell r="DJ134">
            <v>0</v>
          </cell>
          <cell r="DK134">
            <v>0</v>
          </cell>
          <cell r="DL134">
            <v>0</v>
          </cell>
          <cell r="DM134">
            <v>0</v>
          </cell>
          <cell r="DN134">
            <v>0</v>
          </cell>
          <cell r="DO134">
            <v>0</v>
          </cell>
        </row>
        <row r="135">
          <cell r="A135" t="str">
            <v>% Delta</v>
          </cell>
          <cell r="B135"/>
          <cell r="C135"/>
          <cell r="D135"/>
          <cell r="E135"/>
          <cell r="F135"/>
          <cell r="G135"/>
          <cell r="H135"/>
          <cell r="I135"/>
          <cell r="J135"/>
          <cell r="K135"/>
          <cell r="L135"/>
          <cell r="M135"/>
          <cell r="N135"/>
          <cell r="O135"/>
          <cell r="P135"/>
          <cell r="Q135"/>
          <cell r="R135"/>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cell r="DD135" t="e">
            <v>#REF!</v>
          </cell>
          <cell r="DE135">
            <v>0</v>
          </cell>
          <cell r="DF135">
            <v>0</v>
          </cell>
          <cell r="DG135">
            <v>0</v>
          </cell>
          <cell r="DH135">
            <v>0</v>
          </cell>
          <cell r="DI135">
            <v>0</v>
          </cell>
          <cell r="DJ135">
            <v>0</v>
          </cell>
          <cell r="DK135">
            <v>0</v>
          </cell>
          <cell r="DL135">
            <v>0</v>
          </cell>
          <cell r="DM135">
            <v>0</v>
          </cell>
          <cell r="DN135">
            <v>0</v>
          </cell>
          <cell r="DO135">
            <v>0</v>
          </cell>
        </row>
        <row r="136">
          <cell r="A136" t="str">
            <v>Workspace Services</v>
          </cell>
          <cell r="B136"/>
          <cell r="C136">
            <v>0</v>
          </cell>
          <cell r="D136">
            <v>0</v>
          </cell>
          <cell r="E136">
            <v>0</v>
          </cell>
          <cell r="F136">
            <v>248.636</v>
          </cell>
          <cell r="G136">
            <v>75.165999999999997</v>
          </cell>
          <cell r="H136">
            <v>84.475000000000009</v>
          </cell>
          <cell r="I136">
            <v>95.771000000000001</v>
          </cell>
          <cell r="J136">
            <v>108.04300000000001</v>
          </cell>
          <cell r="K136">
            <v>117.574</v>
          </cell>
          <cell r="L136">
            <v>96.146000000000001</v>
          </cell>
          <cell r="M136">
            <v>103.482</v>
          </cell>
          <cell r="N136">
            <v>113.34599999999999</v>
          </cell>
          <cell r="O136">
            <v>122.94000000000001</v>
          </cell>
          <cell r="P136">
            <v>137.334</v>
          </cell>
          <cell r="Q136">
            <v>143.48599999999999</v>
          </cell>
          <cell r="R136">
            <v>148.04000000000002</v>
          </cell>
          <cell r="S136">
            <v>132.43799999999999</v>
          </cell>
          <cell r="T136">
            <v>113.24600000000001</v>
          </cell>
          <cell r="U136">
            <v>118.898</v>
          </cell>
          <cell r="V136">
            <v>148.78399999999999</v>
          </cell>
          <cell r="W136">
            <v>143.49100000000001</v>
          </cell>
          <cell r="X136">
            <v>142.98899999999998</v>
          </cell>
          <cell r="Y136">
            <v>144.36599999999999</v>
          </cell>
          <cell r="Z136">
            <v>157.9</v>
          </cell>
          <cell r="AA136">
            <v>158.51400000000001</v>
          </cell>
          <cell r="AB136">
            <v>167.84699999999998</v>
          </cell>
          <cell r="AC136">
            <v>173.48999999999998</v>
          </cell>
          <cell r="AD136">
            <v>197.20500000000001</v>
          </cell>
          <cell r="AE136">
            <v>180.663679</v>
          </cell>
          <cell r="AF136">
            <v>184.82190900000001</v>
          </cell>
          <cell r="AG136">
            <v>190.40280999999999</v>
          </cell>
          <cell r="AH136">
            <v>220.90409399999999</v>
          </cell>
          <cell r="AI136">
            <v>206.81718000000001</v>
          </cell>
          <cell r="AJ136">
            <v>212.83893800000001</v>
          </cell>
          <cell r="AK136">
            <v>207.41341800000001</v>
          </cell>
          <cell r="AL136">
            <v>244.58565050000001</v>
          </cell>
          <cell r="AM136">
            <v>224.13</v>
          </cell>
          <cell r="AN136">
            <v>246.541</v>
          </cell>
          <cell r="AO136">
            <v>242.87200000000001</v>
          </cell>
          <cell r="AP136">
            <v>284.60000000000002</v>
          </cell>
          <cell r="AQ136">
            <v>267.70100000000002</v>
          </cell>
          <cell r="AR136">
            <v>264.89999999999998</v>
          </cell>
          <cell r="AS136">
            <v>273.10000000000002</v>
          </cell>
          <cell r="AT136">
            <v>276.10000000000002</v>
          </cell>
          <cell r="AU136">
            <v>243</v>
          </cell>
          <cell r="AV136">
            <v>251.5</v>
          </cell>
          <cell r="AW136">
            <v>259.2</v>
          </cell>
          <cell r="AX136">
            <v>292.40000000000003</v>
          </cell>
          <cell r="AY136">
            <v>255.910403</v>
          </cell>
          <cell r="AZ136">
            <v>279.76853311000002</v>
          </cell>
          <cell r="BA136">
            <v>277.08982900000001</v>
          </cell>
          <cell r="BB136">
            <v>324.55690199999998</v>
          </cell>
          <cell r="BC136">
            <v>291.39999999999998</v>
          </cell>
          <cell r="BD136">
            <v>306.5</v>
          </cell>
          <cell r="BE136">
            <v>317.89999999999998</v>
          </cell>
          <cell r="BF136">
            <v>371.9</v>
          </cell>
          <cell r="BG136">
            <v>340.4</v>
          </cell>
          <cell r="BH136">
            <v>345.1</v>
          </cell>
          <cell r="BI136">
            <v>351.6</v>
          </cell>
          <cell r="BJ136">
            <v>413.7</v>
          </cell>
          <cell r="BK136">
            <v>357.8</v>
          </cell>
          <cell r="BL136">
            <v>381.7</v>
          </cell>
          <cell r="BM136">
            <v>380</v>
          </cell>
          <cell r="BN136">
            <v>426.9</v>
          </cell>
          <cell r="BO136">
            <v>380.2</v>
          </cell>
          <cell r="BP136">
            <v>394</v>
          </cell>
          <cell r="BQ136">
            <v>390.8</v>
          </cell>
          <cell r="BR136">
            <v>435.5</v>
          </cell>
          <cell r="BS136">
            <v>389.4</v>
          </cell>
          <cell r="BT136">
            <v>404.3</v>
          </cell>
          <cell r="BU136">
            <v>394.5</v>
          </cell>
          <cell r="BV136">
            <v>450.9</v>
          </cell>
          <cell r="BW136">
            <v>399.55</v>
          </cell>
          <cell r="BX136">
            <v>410.5</v>
          </cell>
          <cell r="BY136">
            <v>412.8</v>
          </cell>
          <cell r="BZ136">
            <v>462.1</v>
          </cell>
          <cell r="CA136">
            <v>400.62799999999999</v>
          </cell>
          <cell r="CB136">
            <v>423.50799999999998</v>
          </cell>
          <cell r="CC136">
            <v>431.59199999999998</v>
          </cell>
          <cell r="CD136">
            <v>479.1</v>
          </cell>
          <cell r="CE136">
            <v>412.6</v>
          </cell>
          <cell r="CF136">
            <v>454.9</v>
          </cell>
          <cell r="CG136">
            <v>462.1</v>
          </cell>
          <cell r="CH136">
            <v>509.77699999999999</v>
          </cell>
          <cell r="CI136">
            <v>463.2905091683208</v>
          </cell>
          <cell r="CJ136">
            <v>484.41874571486539</v>
          </cell>
          <cell r="CK136">
            <v>488.52935933021456</v>
          </cell>
          <cell r="CL136">
            <v>567.28834824420301</v>
          </cell>
          <cell r="CM136">
            <v>509.13885700578339</v>
          </cell>
          <cell r="CN136">
            <v>529.13472971677618</v>
          </cell>
          <cell r="CO136">
            <v>535.90052222795225</v>
          </cell>
          <cell r="CP136">
            <v>602.04644360548127</v>
          </cell>
          <cell r="CQ136">
            <v>559.0993069305548</v>
          </cell>
          <cell r="CR136">
            <v>576.25940833184609</v>
          </cell>
          <cell r="CS136">
            <v>584.82802966491101</v>
          </cell>
          <cell r="CT136">
            <v>636.99656428067681</v>
          </cell>
          <cell r="CU136">
            <v>620.68609546934249</v>
          </cell>
          <cell r="CV136">
            <v>637.43557430064789</v>
          </cell>
          <cell r="CW136">
            <v>646.84649690340052</v>
          </cell>
          <cell r="CX136">
            <v>696.24893548352202</v>
          </cell>
          <cell r="CY136">
            <v>689.7840014125502</v>
          </cell>
          <cell r="CZ136">
            <v>705.26956727484026</v>
          </cell>
          <cell r="DA136">
            <v>713.87405333355127</v>
          </cell>
          <cell r="DB136">
            <v>764.26847355165103</v>
          </cell>
          <cell r="DC136"/>
          <cell r="DD136" t="e">
            <v>#REF!</v>
          </cell>
          <cell r="DE136">
            <v>363.45500000000004</v>
          </cell>
          <cell r="DF136">
            <v>430.548</v>
          </cell>
          <cell r="DG136">
            <v>551.79999999999995</v>
          </cell>
          <cell r="DH136">
            <v>513.36599999999999</v>
          </cell>
          <cell r="DI136">
            <v>588.74599999999998</v>
          </cell>
          <cell r="DJ136">
            <v>697.05600000000004</v>
          </cell>
          <cell r="DK136">
            <v>776.79249200000004</v>
          </cell>
          <cell r="DL136">
            <v>871.65518650000001</v>
          </cell>
          <cell r="DM136">
            <v>998.14300000000003</v>
          </cell>
          <cell r="DN136">
            <v>1081.8009999999999</v>
          </cell>
          <cell r="DO136">
            <v>1046.1000000000001</v>
          </cell>
        </row>
        <row r="137">
          <cell r="A137" t="str">
            <v>% of revenue</v>
          </cell>
          <cell r="B137"/>
          <cell r="C137" t="e">
            <v>#DIV/0!</v>
          </cell>
          <cell r="D137" t="e">
            <v>#DIV/0!</v>
          </cell>
          <cell r="E137" t="e">
            <v>#DIV/0!</v>
          </cell>
          <cell r="F137">
            <v>1</v>
          </cell>
          <cell r="G137">
            <v>0.88390032808476104</v>
          </cell>
          <cell r="H137">
            <v>0.8947201186252185</v>
          </cell>
          <cell r="I137">
            <v>0.9053790886746077</v>
          </cell>
          <cell r="J137">
            <v>0.91522308154949983</v>
          </cell>
          <cell r="K137">
            <v>0.92204054424969606</v>
          </cell>
          <cell r="L137">
            <v>0.90630243387440379</v>
          </cell>
          <cell r="M137">
            <v>0.91180798477412306</v>
          </cell>
          <cell r="N137">
            <v>0.91886764920472774</v>
          </cell>
          <cell r="O137">
            <v>0.92566936722585313</v>
          </cell>
          <cell r="P137">
            <v>0.93250675611445333</v>
          </cell>
          <cell r="Q137">
            <v>0.93479266425616458</v>
          </cell>
          <cell r="R137">
            <v>0.93667153857348051</v>
          </cell>
          <cell r="S137">
            <v>0.93063031410301444</v>
          </cell>
          <cell r="T137">
            <v>0.96415679062797988</v>
          </cell>
          <cell r="U137">
            <v>1</v>
          </cell>
          <cell r="V137">
            <v>1</v>
          </cell>
          <cell r="W137">
            <v>1</v>
          </cell>
          <cell r="X137">
            <v>1</v>
          </cell>
          <cell r="Y137">
            <v>1</v>
          </cell>
          <cell r="Z137">
            <v>1</v>
          </cell>
          <cell r="AA137">
            <v>0.98266691463641442</v>
          </cell>
          <cell r="AB137">
            <v>0.94136352929299716</v>
          </cell>
          <cell r="AC137">
            <v>0.92489524357867126</v>
          </cell>
          <cell r="AD137">
            <v>0.92166081685493562</v>
          </cell>
          <cell r="AE137">
            <v>0.89486194957650211</v>
          </cell>
          <cell r="AF137">
            <v>0.87498359126824454</v>
          </cell>
          <cell r="AG137">
            <v>0.83897478265850611</v>
          </cell>
          <cell r="AH137">
            <v>0.82225632035018759</v>
          </cell>
          <cell r="AI137">
            <v>0.79545681120624012</v>
          </cell>
          <cell r="AJ137">
            <v>0.77264487345172583</v>
          </cell>
          <cell r="AK137">
            <v>0.74649152963278886</v>
          </cell>
          <cell r="AL137">
            <v>0.76194431966155973</v>
          </cell>
          <cell r="AM137">
            <v>0.72748695178001088</v>
          </cell>
          <cell r="AN137">
            <v>0.73734313502649806</v>
          </cell>
          <cell r="AO137">
            <v>0.69405682834615978</v>
          </cell>
          <cell r="AP137">
            <v>0.71228529453722733</v>
          </cell>
          <cell r="AQ137">
            <v>0.71001819464557581</v>
          </cell>
          <cell r="AR137">
            <v>0.67623107752788902</v>
          </cell>
          <cell r="AS137">
            <v>0.68464475435768501</v>
          </cell>
          <cell r="AT137">
            <v>0.66418569294462082</v>
          </cell>
          <cell r="AU137">
            <v>0.65843309181754628</v>
          </cell>
          <cell r="AV137">
            <v>0.64022931155620277</v>
          </cell>
          <cell r="AW137">
            <v>0.64631634591888132</v>
          </cell>
          <cell r="AX137">
            <v>0.64810710169341257</v>
          </cell>
          <cell r="AY137">
            <v>0.61773521502780782</v>
          </cell>
          <cell r="AZ137">
            <v>0.61027136595751186</v>
          </cell>
          <cell r="BA137">
            <v>0.58676506936194639</v>
          </cell>
          <cell r="BB137">
            <v>0.61269020112561445</v>
          </cell>
          <cell r="BC137">
            <v>0.59361809618487305</v>
          </cell>
          <cell r="BD137">
            <v>0.57744117259179717</v>
          </cell>
          <cell r="BE137">
            <v>0.5623085250146812</v>
          </cell>
          <cell r="BF137">
            <v>0.60045272100825686</v>
          </cell>
          <cell r="BG137">
            <v>0.57744340494830315</v>
          </cell>
          <cell r="BH137">
            <v>0.5609466686172202</v>
          </cell>
          <cell r="BI137">
            <v>0.54815706352448157</v>
          </cell>
          <cell r="BJ137">
            <v>0.55905707598419452</v>
          </cell>
          <cell r="BK137">
            <v>0.53172913022608148</v>
          </cell>
          <cell r="BL137">
            <v>0.52260180945913381</v>
          </cell>
          <cell r="BM137">
            <v>0.53316047709444381</v>
          </cell>
          <cell r="BN137">
            <v>0.53201565265073159</v>
          </cell>
          <cell r="BO137">
            <v>0.50638036597369007</v>
          </cell>
          <cell r="BP137">
            <v>0.50411996519780955</v>
          </cell>
          <cell r="BQ137">
            <v>0.51489208083331361</v>
          </cell>
          <cell r="BR137">
            <v>0.51146059287149603</v>
          </cell>
          <cell r="BS137">
            <v>0.51182830749656283</v>
          </cell>
          <cell r="BT137">
            <v>0.5074307287398071</v>
          </cell>
          <cell r="BU137">
            <v>0.48507875613264967</v>
          </cell>
          <cell r="BV137">
            <v>0.49836255461374962</v>
          </cell>
          <cell r="BW137">
            <v>0.60650633829862499</v>
          </cell>
          <cell r="BX137">
            <v>0.60906219259421923</v>
          </cell>
          <cell r="BY137">
            <v>0.61728395061728403</v>
          </cell>
          <cell r="BZ137">
            <v>0.62906352438931423</v>
          </cell>
          <cell r="CA137">
            <v>0.60455998925570076</v>
          </cell>
          <cell r="CB137">
            <v>0.61092254052424377</v>
          </cell>
          <cell r="CC137">
            <v>0.62465824800086844</v>
          </cell>
          <cell r="CD137">
            <v>0.61592297813094177</v>
          </cell>
          <cell r="CE137">
            <v>0.59180254506649532</v>
          </cell>
          <cell r="CF137">
            <v>0.61277134563186564</v>
          </cell>
          <cell r="CG137">
            <v>0.63087391259235803</v>
          </cell>
          <cell r="CH137">
            <v>0.63573521892576101</v>
          </cell>
          <cell r="CI137">
            <v>0.65231688087291506</v>
          </cell>
          <cell r="CJ137">
            <v>0.62749612624711237</v>
          </cell>
          <cell r="CK137">
            <v>0.640416024367232</v>
          </cell>
          <cell r="CL137">
            <v>0.6627804522372126</v>
          </cell>
          <cell r="CM137">
            <v>0.66562612673532195</v>
          </cell>
          <cell r="CN137">
            <v>0.63981481706713395</v>
          </cell>
          <cell r="CO137">
            <v>0.65434190827800764</v>
          </cell>
          <cell r="CP137">
            <v>0.66930199327729645</v>
          </cell>
          <cell r="CQ137">
            <v>0.67883898762369022</v>
          </cell>
          <cell r="CR137">
            <v>0.65164566378496336</v>
          </cell>
          <cell r="CS137">
            <v>0.66705659822633689</v>
          </cell>
          <cell r="CT137">
            <v>0.67523890847042578</v>
          </cell>
          <cell r="CU137">
            <v>0.69446546163341927</v>
          </cell>
          <cell r="CV137">
            <v>0.66717764371275723</v>
          </cell>
          <cell r="CW137">
            <v>0.68272626046188478</v>
          </cell>
          <cell r="CX137">
            <v>0.6883747456266408</v>
          </cell>
          <cell r="CY137">
            <v>0.71026758203221374</v>
          </cell>
          <cell r="CZ137">
            <v>0.68283388736485229</v>
          </cell>
          <cell r="DA137">
            <v>0.69784986756611866</v>
          </cell>
          <cell r="DB137">
            <v>0.70239336226960591</v>
          </cell>
          <cell r="DC137"/>
          <cell r="DD137"/>
          <cell r="DE137">
            <v>0.90123609854073428</v>
          </cell>
          <cell r="DF137">
            <v>0.91519111651496676</v>
          </cell>
          <cell r="DG137">
            <v>0.93267751804337162</v>
          </cell>
          <cell r="DH137">
            <v>0.973301633525959</v>
          </cell>
          <cell r="DI137">
            <v>1</v>
          </cell>
          <cell r="DJ137">
            <v>0.94049708766158868</v>
          </cell>
          <cell r="DK137">
            <v>0.8548186265986738</v>
          </cell>
          <cell r="DL137">
            <v>0.76843920140630639</v>
          </cell>
          <cell r="DM137">
            <v>0.71708663148320839</v>
          </cell>
          <cell r="DN137">
            <v>0.68323381884278567</v>
          </cell>
          <cell r="DO137">
            <v>0.64810592731003525</v>
          </cell>
        </row>
        <row r="138">
          <cell r="A138" t="str">
            <v>% growth in revenue y-o-y</v>
          </cell>
          <cell r="B138"/>
          <cell r="C138" t="str">
            <v>NA</v>
          </cell>
          <cell r="D138" t="str">
            <v>NA</v>
          </cell>
          <cell r="E138" t="str">
            <v>NA</v>
          </cell>
          <cell r="F138" t="str">
            <v>NA</v>
          </cell>
          <cell r="G138" t="str">
            <v>NA</v>
          </cell>
          <cell r="H138" t="str">
            <v>NA</v>
          </cell>
          <cell r="I138" t="str">
            <v>NA</v>
          </cell>
          <cell r="J138">
            <v>-0.56545713412377929</v>
          </cell>
          <cell r="K138">
            <v>0.56419125668520342</v>
          </cell>
          <cell r="L138">
            <v>0.13815921870375836</v>
          </cell>
          <cell r="M138">
            <v>8.0514978438149365E-2</v>
          </cell>
          <cell r="N138">
            <v>4.908230982108952E-2</v>
          </cell>
          <cell r="O138">
            <v>4.5639342031401631E-2</v>
          </cell>
          <cell r="P138">
            <v>0.42839015663678159</v>
          </cell>
          <cell r="Q138">
            <v>0.3865793084787692</v>
          </cell>
          <cell r="R138">
            <v>0.3060893194290053</v>
          </cell>
          <cell r="S138">
            <v>7.7257198633479574E-2</v>
          </cell>
          <cell r="T138">
            <v>-0.17539720680967563</v>
          </cell>
          <cell r="U138">
            <v>-0.17136166594650348</v>
          </cell>
          <cell r="V138">
            <v>5.025668738178668E-3</v>
          </cell>
          <cell r="W138">
            <v>8.345791993234597E-2</v>
          </cell>
          <cell r="X138">
            <v>0.26264062306836422</v>
          </cell>
          <cell r="Y138">
            <v>0.21420040707160748</v>
          </cell>
          <cell r="Z138">
            <v>6.1270029035380258E-2</v>
          </cell>
          <cell r="AA138">
            <v>0.10469646179899783</v>
          </cell>
          <cell r="AB138">
            <v>0.1738455405660575</v>
          </cell>
          <cell r="AC138">
            <v>0.20173725115331864</v>
          </cell>
          <cell r="AD138">
            <v>0.24892336922102598</v>
          </cell>
          <cell r="AE138">
            <v>0.13973326646226836</v>
          </cell>
          <cell r="AF138">
            <v>0.10113322847593365</v>
          </cell>
          <cell r="AG138">
            <v>9.7485791688281864E-2</v>
          </cell>
          <cell r="AH138">
            <v>0.12017491442914729</v>
          </cell>
          <cell r="AI138">
            <v>0.14476346958483011</v>
          </cell>
          <cell r="AJ138">
            <v>0.15158932808122882</v>
          </cell>
          <cell r="AK138">
            <v>8.9340110054048072E-2</v>
          </cell>
          <cell r="AL138">
            <v>0.10720288642545506</v>
          </cell>
          <cell r="AM138">
            <v>8.3710743952702504E-2</v>
          </cell>
          <cell r="AN138">
            <v>0.1583453775737218</v>
          </cell>
          <cell r="AO138">
            <v>0.17095606611140268</v>
          </cell>
          <cell r="AP138">
            <v>0.16360056045070404</v>
          </cell>
          <cell r="AQ138">
            <v>0.19440057109713127</v>
          </cell>
          <cell r="AR138">
            <v>7.4466315947448791E-2</v>
          </cell>
          <cell r="AS138">
            <v>0.12446062123258339</v>
          </cell>
          <cell r="AT138">
            <v>-2.9866479269149648E-2</v>
          </cell>
          <cell r="AU138">
            <v>-9.2270854423405324E-2</v>
          </cell>
          <cell r="AV138">
            <v>-5.0585126462816099E-2</v>
          </cell>
          <cell r="AW138">
            <v>-5.0897107286708265E-2</v>
          </cell>
          <cell r="AX138">
            <v>5.9036580948931494E-2</v>
          </cell>
          <cell r="AY138">
            <v>5.3129230452674925E-2</v>
          </cell>
          <cell r="AZ138">
            <v>0.1123997340357854</v>
          </cell>
          <cell r="BA138">
            <v>6.9019402006172959E-2</v>
          </cell>
          <cell r="BB138">
            <v>0.1099757250341995</v>
          </cell>
          <cell r="BC138">
            <v>0.13867977457719838</v>
          </cell>
          <cell r="BD138">
            <v>9.5548511452821838E-2</v>
          </cell>
          <cell r="BE138">
            <v>0.14728137495079241</v>
          </cell>
          <cell r="BF138">
            <v>0.14586994671276465</v>
          </cell>
          <cell r="BG138">
            <v>0.16815374056280019</v>
          </cell>
          <cell r="BH138">
            <v>0.12593800978792835</v>
          </cell>
          <cell r="BI138">
            <v>0.10600817867253864</v>
          </cell>
          <cell r="BJ138">
            <v>0.11239580532401194</v>
          </cell>
          <cell r="BK138">
            <v>5.111633372502955E-2</v>
          </cell>
          <cell r="BL138">
            <v>0.10605621558968403</v>
          </cell>
          <cell r="BM138">
            <v>8.0773606370875939E-2</v>
          </cell>
          <cell r="BN138">
            <v>3.1907179115300943E-2</v>
          </cell>
          <cell r="BO138">
            <v>6.2604807154835074E-2</v>
          </cell>
          <cell r="BP138">
            <v>3.2224259889966023E-2</v>
          </cell>
          <cell r="BQ138">
            <v>2.8421052631578902E-2</v>
          </cell>
          <cell r="BR138">
            <v>2.0145233075661739E-2</v>
          </cell>
          <cell r="BS138">
            <v>2.4197790636507177E-2</v>
          </cell>
          <cell r="BT138">
            <v>2.6142131979695504E-2</v>
          </cell>
          <cell r="BU138">
            <v>9.4677584442168783E-3</v>
          </cell>
          <cell r="BV138">
            <v>3.5361653272101057E-2</v>
          </cell>
          <cell r="BW138">
            <v>2.6065742167437067E-2</v>
          </cell>
          <cell r="BX138">
            <v>1.5335147167944596E-2</v>
          </cell>
          <cell r="BY138">
            <v>4.638783269961988E-2</v>
          </cell>
          <cell r="BZ138">
            <v>2.4839210467953121E-2</v>
          </cell>
          <cell r="CA138">
            <v>2.6980352897008064E-3</v>
          </cell>
          <cell r="CB138">
            <v>3.1688185140072989E-2</v>
          </cell>
          <cell r="CC138">
            <v>4.5523255813953334E-2</v>
          </cell>
          <cell r="CD138">
            <v>3.678857390175283E-2</v>
          </cell>
          <cell r="CE138">
            <v>2.9883083558812862E-2</v>
          </cell>
          <cell r="CF138">
            <v>7.4123747367228043E-2</v>
          </cell>
          <cell r="CG138">
            <v>7.068713043800634E-2</v>
          </cell>
          <cell r="CH138">
            <v>6.4030473805051003E-2</v>
          </cell>
          <cell r="CI138">
            <v>0.12285629948696264</v>
          </cell>
          <cell r="CJ138">
            <v>6.4890625884514108E-2</v>
          </cell>
          <cell r="CK138">
            <v>5.7194025817387084E-2</v>
          </cell>
          <cell r="CL138">
            <v>0.11281667914441607</v>
          </cell>
          <cell r="CM138">
            <v>9.8962415439434626E-2</v>
          </cell>
          <cell r="CN138">
            <v>9.2308533469163345E-2</v>
          </cell>
          <cell r="CO138">
            <v>9.696687004172011E-2</v>
          </cell>
          <cell r="CP138">
            <v>6.1270596282925638E-2</v>
          </cell>
          <cell r="CQ138">
            <v>9.8127356098071106E-2</v>
          </cell>
          <cell r="CR138">
            <v>8.9059885825853558E-2</v>
          </cell>
          <cell r="CS138">
            <v>9.1299607683805961E-2</v>
          </cell>
          <cell r="CT138">
            <v>5.8052200202179494E-2</v>
          </cell>
          <cell r="CU138">
            <v>0.11015357696810257</v>
          </cell>
          <cell r="CV138">
            <v>0.10616081071178418</v>
          </cell>
          <cell r="CW138">
            <v>0.10604564776764236</v>
          </cell>
          <cell r="CX138">
            <v>9.3018352885082534E-2</v>
          </cell>
          <cell r="CY138">
            <v>0.111325042477322</v>
          </cell>
          <cell r="CZ138">
            <v>0.10641701798431202</v>
          </cell>
          <cell r="DA138">
            <v>0.10362204441243272</v>
          </cell>
          <cell r="DB138">
            <v>9.7694279447467558E-2</v>
          </cell>
          <cell r="DC138"/>
          <cell r="DD138" t="str">
            <v>NA</v>
          </cell>
          <cell r="DE138" t="str">
            <v>NA</v>
          </cell>
          <cell r="DF138">
            <v>0.18459781816180798</v>
          </cell>
          <cell r="DG138">
            <v>0.28162249040757348</v>
          </cell>
          <cell r="DH138">
            <v>-6.9652047843421494E-2</v>
          </cell>
          <cell r="DI138">
            <v>0.14683481181067704</v>
          </cell>
          <cell r="DJ138">
            <v>0.18396727960784465</v>
          </cell>
          <cell r="DK138">
            <v>0.11439036748840836</v>
          </cell>
          <cell r="DL138">
            <v>0.12212102392462354</v>
          </cell>
          <cell r="DM138">
            <v>0.14511221347502423</v>
          </cell>
          <cell r="DN138">
            <v>8.3813641933069505E-2</v>
          </cell>
          <cell r="DO138">
            <v>-3.3001448510400544E-2</v>
          </cell>
        </row>
        <row r="139">
          <cell r="A139" t="str">
            <v>% growth in revenue seq</v>
          </cell>
          <cell r="B139"/>
          <cell r="C139" t="str">
            <v>NA</v>
          </cell>
          <cell r="D139" t="str">
            <v>NA</v>
          </cell>
          <cell r="E139" t="str">
            <v>NA</v>
          </cell>
          <cell r="F139" t="str">
            <v>NA</v>
          </cell>
          <cell r="G139">
            <v>-0.69768657796940103</v>
          </cell>
          <cell r="H139">
            <v>0.1238458877684061</v>
          </cell>
          <cell r="I139">
            <v>0.13372003551346534</v>
          </cell>
          <cell r="J139">
            <v>0.128138998235374</v>
          </cell>
          <cell r="K139">
            <v>8.8214877409920067E-2</v>
          </cell>
          <cell r="L139">
            <v>-0.18225117798152646</v>
          </cell>
          <cell r="M139">
            <v>7.6300626131092342E-2</v>
          </cell>
          <cell r="N139">
            <v>9.5320925378326482E-2</v>
          </cell>
          <cell r="O139">
            <v>8.4643481022709466E-2</v>
          </cell>
          <cell r="P139">
            <v>0.11708150317227917</v>
          </cell>
          <cell r="Q139">
            <v>4.4795899049033583E-2</v>
          </cell>
          <cell r="R139">
            <v>3.1738288055977781E-2</v>
          </cell>
          <cell r="S139">
            <v>-0.10539043501756307</v>
          </cell>
          <cell r="T139">
            <v>-0.14491309140881004</v>
          </cell>
          <cell r="U139">
            <v>4.9909047560178665E-2</v>
          </cell>
          <cell r="V139">
            <v>0.25135830712038887</v>
          </cell>
          <cell r="W139">
            <v>-3.5575061834605681E-2</v>
          </cell>
          <cell r="X139">
            <v>-3.4984772564136124E-3</v>
          </cell>
          <cell r="Y139">
            <v>9.6301114071712934E-3</v>
          </cell>
          <cell r="Z139">
            <v>9.3747835362897325E-2</v>
          </cell>
          <cell r="AA139">
            <v>3.8885370487651283E-3</v>
          </cell>
          <cell r="AB139">
            <v>5.8878080169574742E-2</v>
          </cell>
          <cell r="AC139">
            <v>3.3619903840998111E-2</v>
          </cell>
          <cell r="AD139">
            <v>0.1366937575652778</v>
          </cell>
          <cell r="AE139">
            <v>-8.3878811389163643E-2</v>
          </cell>
          <cell r="AF139">
            <v>2.301641383047448E-2</v>
          </cell>
          <cell r="AG139">
            <v>3.0196100831314299E-2</v>
          </cell>
          <cell r="AH139">
            <v>0.16019345512810457</v>
          </cell>
          <cell r="AI139">
            <v>-6.3769365904101205E-2</v>
          </cell>
          <cell r="AJ139">
            <v>2.9116333565712527E-2</v>
          </cell>
          <cell r="AK139">
            <v>-2.5491200299073147E-2</v>
          </cell>
          <cell r="AL139">
            <v>0.17921807016361879</v>
          </cell>
          <cell r="AM139">
            <v>-8.3633894540350417E-2</v>
          </cell>
          <cell r="AN139">
            <v>9.9991076607326201E-2</v>
          </cell>
          <cell r="AO139">
            <v>-1.488190605213735E-2</v>
          </cell>
          <cell r="AP139">
            <v>0.17181066570045123</v>
          </cell>
          <cell r="AQ139">
            <v>-5.9378074490513022E-2</v>
          </cell>
          <cell r="AR139">
            <v>-1.0463165994897494E-2</v>
          </cell>
          <cell r="AS139">
            <v>3.0955077387693652E-2</v>
          </cell>
          <cell r="AT139">
            <v>1.0984987184181616E-2</v>
          </cell>
          <cell r="AU139">
            <v>-0.11988409996378135</v>
          </cell>
          <cell r="AV139">
            <v>3.4979423868312765E-2</v>
          </cell>
          <cell r="AW139">
            <v>3.0616302186878608E-2</v>
          </cell>
          <cell r="AX139">
            <v>0.12808641975308666</v>
          </cell>
          <cell r="AY139">
            <v>-0.1247934233926129</v>
          </cell>
          <cell r="AZ139">
            <v>9.3228449607029029E-2</v>
          </cell>
          <cell r="BA139">
            <v>-9.574715498639752E-3</v>
          </cell>
          <cell r="BB139">
            <v>0.17130572122154653</v>
          </cell>
          <cell r="BC139">
            <v>-0.1021605203761774</v>
          </cell>
          <cell r="BD139">
            <v>5.1818805765271092E-2</v>
          </cell>
          <cell r="BE139">
            <v>3.7194127243066699E-2</v>
          </cell>
          <cell r="BF139">
            <v>0.16986473733878582</v>
          </cell>
          <cell r="BG139">
            <v>-8.4700188222640471E-2</v>
          </cell>
          <cell r="BH139">
            <v>1.3807285546416193E-2</v>
          </cell>
          <cell r="BI139">
            <v>1.8835120254998561E-2</v>
          </cell>
          <cell r="BJ139">
            <v>0.17662116040955622</v>
          </cell>
          <cell r="BK139">
            <v>-0.13512206913222136</v>
          </cell>
          <cell r="BL139">
            <v>6.6797093348239134E-2</v>
          </cell>
          <cell r="BM139">
            <v>-4.4537594969871197E-3</v>
          </cell>
          <cell r="BN139">
            <v>0.12342105263157888</v>
          </cell>
          <cell r="BO139">
            <v>-0.10939330053876783</v>
          </cell>
          <cell r="BP139">
            <v>3.6296685954760655E-2</v>
          </cell>
          <cell r="BQ139">
            <v>-8.1218274111675148E-3</v>
          </cell>
          <cell r="BR139">
            <v>0.11438075742067544</v>
          </cell>
          <cell r="BS139">
            <v>-0.1058553386911596</v>
          </cell>
          <cell r="BT139">
            <v>3.8263995891114622E-2</v>
          </cell>
          <cell r="BU139">
            <v>-2.4239426168686684E-2</v>
          </cell>
          <cell r="BV139">
            <v>0.14296577946768063</v>
          </cell>
          <cell r="BW139">
            <v>-0.11388334442226655</v>
          </cell>
          <cell r="BX139">
            <v>2.7405831560505467E-2</v>
          </cell>
          <cell r="BY139">
            <v>5.6029232643117766E-3</v>
          </cell>
          <cell r="BZ139">
            <v>0.11942829457364335</v>
          </cell>
          <cell r="CA139">
            <v>-0.13302748322873847</v>
          </cell>
          <cell r="CB139">
            <v>5.7110336771269088E-2</v>
          </cell>
          <cell r="CC139">
            <v>1.9088187236132592E-2</v>
          </cell>
          <cell r="CD139">
            <v>0.11007618306178069</v>
          </cell>
          <cell r="CE139">
            <v>-0.13880192026716764</v>
          </cell>
          <cell r="CF139">
            <v>0.10252060106640792</v>
          </cell>
          <cell r="CG139">
            <v>1.5827654429545035E-2</v>
          </cell>
          <cell r="CH139">
            <v>0.10317463752434519</v>
          </cell>
          <cell r="CI139">
            <v>-9.1189855234110606E-2</v>
          </cell>
          <cell r="CJ139">
            <v>4.5604725606128049E-2</v>
          </cell>
          <cell r="CK139">
            <v>8.4856617373116894E-3</v>
          </cell>
          <cell r="CL139">
            <v>0.16121649069765009</v>
          </cell>
          <cell r="CM139">
            <v>-0.10250429330762101</v>
          </cell>
          <cell r="CN139">
            <v>3.9273908160511128E-2</v>
          </cell>
          <cell r="CO139">
            <v>1.2786521336064061E-2</v>
          </cell>
          <cell r="CP139">
            <v>0.12342947736369814</v>
          </cell>
          <cell r="CQ139">
            <v>-7.1335255163585964E-2</v>
          </cell>
          <cell r="CR139">
            <v>3.0692403278945068E-2</v>
          </cell>
          <cell r="CS139">
            <v>1.4869382103225526E-2</v>
          </cell>
          <cell r="CT139">
            <v>8.9203204992853724E-2</v>
          </cell>
          <cell r="CU139">
            <v>-2.5605269676380105E-2</v>
          </cell>
          <cell r="CV139">
            <v>2.698542621393818E-2</v>
          </cell>
          <cell r="CW139">
            <v>1.4763723554459096E-2</v>
          </cell>
          <cell r="CX139">
            <v>7.6374284805780235E-2</v>
          </cell>
          <cell r="CY139">
            <v>-9.2853773147705265E-3</v>
          </cell>
          <cell r="CZ139">
            <v>2.2449876817349335E-2</v>
          </cell>
          <cell r="DA139">
            <v>1.2200279805009595E-2</v>
          </cell>
          <cell r="DB139">
            <v>7.0592872766246151E-2</v>
          </cell>
          <cell r="DC139"/>
          <cell r="DD139"/>
          <cell r="DE139"/>
          <cell r="DF139"/>
          <cell r="DG139"/>
          <cell r="DH139"/>
          <cell r="DI139"/>
          <cell r="DJ139"/>
          <cell r="DK139"/>
          <cell r="DL139"/>
          <cell r="DM139"/>
          <cell r="DN139"/>
          <cell r="DO139"/>
        </row>
        <row r="140">
          <cell r="A140"/>
          <cell r="B140"/>
          <cell r="C140"/>
          <cell r="D140"/>
          <cell r="E140"/>
          <cell r="F140"/>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cell r="BI140"/>
          <cell r="BJ140"/>
          <cell r="BK140">
            <v>-2</v>
          </cell>
          <cell r="BL140"/>
          <cell r="BM140"/>
          <cell r="BN140"/>
          <cell r="BO140">
            <v>-6</v>
          </cell>
          <cell r="BP140"/>
          <cell r="BQ140"/>
          <cell r="BR140"/>
          <cell r="BS140"/>
          <cell r="BT140"/>
          <cell r="BU140"/>
          <cell r="BV140"/>
          <cell r="BW140"/>
          <cell r="BX140"/>
          <cell r="BY140"/>
          <cell r="BZ140"/>
          <cell r="CA140"/>
          <cell r="CB140"/>
          <cell r="CC140"/>
          <cell r="CD140"/>
          <cell r="CE140"/>
          <cell r="CF140"/>
          <cell r="CG140"/>
          <cell r="CH140"/>
          <cell r="CI140"/>
          <cell r="CJ140"/>
          <cell r="CK140"/>
          <cell r="CL140"/>
          <cell r="CM140"/>
          <cell r="CN140"/>
          <cell r="CO140"/>
          <cell r="CP140"/>
          <cell r="CQ140"/>
          <cell r="CR140"/>
          <cell r="CS140"/>
          <cell r="CT140"/>
          <cell r="CU140"/>
          <cell r="CV140"/>
          <cell r="CW140"/>
          <cell r="CX140"/>
          <cell r="CY140"/>
          <cell r="CZ140"/>
          <cell r="DA140"/>
          <cell r="DB140"/>
          <cell r="DC140"/>
          <cell r="DD140"/>
          <cell r="DE140"/>
          <cell r="DF140"/>
          <cell r="DG140"/>
          <cell r="DH140"/>
          <cell r="DI140"/>
          <cell r="DJ140"/>
          <cell r="DK140"/>
          <cell r="DL140"/>
          <cell r="DM140"/>
          <cell r="DN140"/>
          <cell r="DO140"/>
        </row>
        <row r="141">
          <cell r="A141" t="str">
            <v>Software licenses</v>
          </cell>
          <cell r="B141"/>
          <cell r="C141">
            <v>0</v>
          </cell>
          <cell r="D141">
            <v>0</v>
          </cell>
          <cell r="E141">
            <v>0</v>
          </cell>
          <cell r="F141">
            <v>206.35500000000002</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96.873999999999995</v>
          </cell>
          <cell r="X141">
            <v>92.2</v>
          </cell>
          <cell r="Y141">
            <v>90.1</v>
          </cell>
          <cell r="Z141">
            <v>95.3</v>
          </cell>
          <cell r="AA141">
            <v>87.426000000000002</v>
          </cell>
          <cell r="AB141">
            <v>87.715999999999994</v>
          </cell>
          <cell r="AC141">
            <v>88.454999999999998</v>
          </cell>
          <cell r="AD141">
            <v>106.229</v>
          </cell>
          <cell r="AE141">
            <v>89.768708000000004</v>
          </cell>
          <cell r="AF141">
            <v>89.832845750000004</v>
          </cell>
          <cell r="AG141">
            <v>89.254092890625003</v>
          </cell>
          <cell r="AH141">
            <v>115.04279808496094</v>
          </cell>
          <cell r="AI141">
            <v>97.587609704650873</v>
          </cell>
          <cell r="AJ141">
            <v>96.954392491569521</v>
          </cell>
          <cell r="AK141">
            <v>89.503123000000002</v>
          </cell>
          <cell r="AL141">
            <v>117.29248699999999</v>
          </cell>
          <cell r="AM141">
            <v>98.630226259999986</v>
          </cell>
          <cell r="AN141">
            <v>115.73860807999999</v>
          </cell>
          <cell r="AO141">
            <v>105.40600000000001</v>
          </cell>
          <cell r="AP141">
            <v>138.81363499999998</v>
          </cell>
          <cell r="AQ141">
            <v>118.73501599999999</v>
          </cell>
          <cell r="AR141">
            <v>113.54675739644971</v>
          </cell>
          <cell r="AS141">
            <v>118.51398730404244</v>
          </cell>
          <cell r="AT141">
            <v>117.43505024</v>
          </cell>
          <cell r="AU141">
            <v>81.292592592592598</v>
          </cell>
          <cell r="AV141">
            <v>88.184307692307698</v>
          </cell>
          <cell r="AW141">
            <v>92.210000000000008</v>
          </cell>
          <cell r="AX141">
            <v>122.28966666666665</v>
          </cell>
          <cell r="AY141">
            <v>85.298592592592598</v>
          </cell>
          <cell r="AZ141">
            <v>101.42530769230771</v>
          </cell>
          <cell r="BA141">
            <v>95.50800000000001</v>
          </cell>
          <cell r="BB141">
            <v>140.92166666666662</v>
          </cell>
          <cell r="BC141">
            <v>102.75259259259258</v>
          </cell>
          <cell r="BD141">
            <v>111.71830769230769</v>
          </cell>
          <cell r="BE141">
            <v>119.63</v>
          </cell>
          <cell r="BF141">
            <v>165.41366666666664</v>
          </cell>
          <cell r="BG141">
            <v>120.35659259259259</v>
          </cell>
          <cell r="BH141">
            <v>119.2093076923077</v>
          </cell>
          <cell r="BI141">
            <v>117.03999999999999</v>
          </cell>
          <cell r="BJ141">
            <v>169.0406666666666</v>
          </cell>
          <cell r="BK141">
            <v>106.07559259259259</v>
          </cell>
          <cell r="BL141">
            <v>121.40730769230771</v>
          </cell>
          <cell r="BM141">
            <v>112.29300000000001</v>
          </cell>
          <cell r="BN141">
            <v>154.85566666666665</v>
          </cell>
          <cell r="BO141">
            <v>100.6165925925926</v>
          </cell>
          <cell r="BP141">
            <v>111.78430769230771</v>
          </cell>
          <cell r="BQ141">
            <v>100.30299999999998</v>
          </cell>
          <cell r="BR141">
            <v>141.83366666666666</v>
          </cell>
          <cell r="BS141">
            <v>90.873592592592601</v>
          </cell>
          <cell r="BT141">
            <v>104.26630769230769</v>
          </cell>
          <cell r="BU141">
            <v>93.00200000000001</v>
          </cell>
          <cell r="BV141">
            <v>143.21333333333328</v>
          </cell>
          <cell r="BW141">
            <v>84.723428649757693</v>
          </cell>
          <cell r="BX141">
            <v>100.26664933279905</v>
          </cell>
          <cell r="BY141">
            <v>93.6518934522488</v>
          </cell>
          <cell r="BZ141">
            <v>142.73287086512727</v>
          </cell>
          <cell r="CA141">
            <v>84.28993009507748</v>
          </cell>
          <cell r="CB141">
            <v>98.247439528100642</v>
          </cell>
          <cell r="CC141">
            <v>100.20023806290359</v>
          </cell>
          <cell r="CD141">
            <v>142.70830685431196</v>
          </cell>
          <cell r="CE141">
            <v>69.686865356224615</v>
          </cell>
          <cell r="CF141">
            <v>101.33365947461459</v>
          </cell>
          <cell r="CG141">
            <v>93.083421299273979</v>
          </cell>
          <cell r="CH141">
            <v>128.99661252921626</v>
          </cell>
          <cell r="CI141">
            <v>70.890539809181874</v>
          </cell>
          <cell r="CJ141">
            <v>82.617068578655477</v>
          </cell>
          <cell r="CK141">
            <v>75.314660903853081</v>
          </cell>
          <cell r="CL141">
            <v>139.59799195733993</v>
          </cell>
          <cell r="CM141">
            <v>67.351547041059646</v>
          </cell>
          <cell r="CN141">
            <v>76.65330710495229</v>
          </cell>
          <cell r="CO141">
            <v>72.297874677958305</v>
          </cell>
          <cell r="CP141">
            <v>119.68440406715138</v>
          </cell>
          <cell r="CQ141">
            <v>65.325470656483461</v>
          </cell>
          <cell r="CR141">
            <v>71.743513897355456</v>
          </cell>
          <cell r="CS141">
            <v>70.598298216190614</v>
          </cell>
          <cell r="CT141">
            <v>99.189959836543025</v>
          </cell>
          <cell r="CU141">
            <v>73.926346152574254</v>
          </cell>
          <cell r="CV141">
            <v>79.100381285532478</v>
          </cell>
          <cell r="CW141">
            <v>78.742767670616132</v>
          </cell>
          <cell r="CX141">
            <v>100.68833246411663</v>
          </cell>
          <cell r="CY141">
            <v>86.827106058529239</v>
          </cell>
          <cell r="CZ141">
            <v>91.986360101023124</v>
          </cell>
          <cell r="DA141">
            <v>91.359902457699405</v>
          </cell>
          <cell r="DB141">
            <v>114.07777023592089</v>
          </cell>
          <cell r="DC141"/>
          <cell r="DD141" t="e">
            <v>#REF!</v>
          </cell>
          <cell r="DE141">
            <v>0</v>
          </cell>
          <cell r="DF141">
            <v>0</v>
          </cell>
          <cell r="DG141">
            <v>0</v>
          </cell>
          <cell r="DH141">
            <v>0</v>
          </cell>
          <cell r="DI141">
            <v>374.47399999999999</v>
          </cell>
          <cell r="DJ141">
            <v>369.82599999999996</v>
          </cell>
          <cell r="DK141">
            <v>383.89844472558593</v>
          </cell>
          <cell r="DL141">
            <v>401.33761219622039</v>
          </cell>
          <cell r="DM141">
            <v>458.58846933999996</v>
          </cell>
          <cell r="DN141">
            <v>468.23081094049212</v>
          </cell>
          <cell r="DO141">
            <v>383.97656695156695</v>
          </cell>
        </row>
        <row r="142">
          <cell r="A142" t="str">
            <v>% of revenue</v>
          </cell>
          <cell r="B142"/>
          <cell r="C142" t="e">
            <v>#DIV/0!</v>
          </cell>
          <cell r="D142" t="e">
            <v>#DIV/0!</v>
          </cell>
          <cell r="E142" t="e">
            <v>#DIV/0!</v>
          </cell>
          <cell r="F142">
            <v>0.8299481973648225</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0.67512248154936538</v>
          </cell>
          <cell r="X142">
            <v>0.644804845127947</v>
          </cell>
          <cell r="Y142">
            <v>0.62410816951359738</v>
          </cell>
          <cell r="Z142">
            <v>0.60354654844838507</v>
          </cell>
          <cell r="AA142">
            <v>0.54197507904035713</v>
          </cell>
          <cell r="AB142">
            <v>0.49195185696178395</v>
          </cell>
          <cell r="AC142">
            <v>0.47156382944695013</v>
          </cell>
          <cell r="AD142">
            <v>0.49647375529871424</v>
          </cell>
          <cell r="AE142">
            <v>0.44464167616028533</v>
          </cell>
          <cell r="AF142">
            <v>0.42528651723958361</v>
          </cell>
          <cell r="AG142">
            <v>0.39328165999385317</v>
          </cell>
          <cell r="AH142">
            <v>0.42821600144780286</v>
          </cell>
          <cell r="AI142">
            <v>0.37533984763210054</v>
          </cell>
          <cell r="AJ142">
            <v>0.35196245114339786</v>
          </cell>
          <cell r="AK142">
            <v>0.32212633029933313</v>
          </cell>
          <cell r="AL142">
            <v>0.36539487915963137</v>
          </cell>
          <cell r="AM142">
            <v>0.32013653975487516</v>
          </cell>
          <cell r="AN142">
            <v>0.34614554222344512</v>
          </cell>
          <cell r="AO142">
            <v>0.30121938324984071</v>
          </cell>
          <cell r="AP142">
            <v>0.34741711486914317</v>
          </cell>
          <cell r="AQ142">
            <v>0.31491859089631169</v>
          </cell>
          <cell r="AR142">
            <v>0.28985974369195544</v>
          </cell>
          <cell r="AS142">
            <v>0.29710721247061855</v>
          </cell>
          <cell r="AT142">
            <v>0.28250155820224826</v>
          </cell>
          <cell r="AU142">
            <v>0.22027050651277738</v>
          </cell>
          <cell r="AV142">
            <v>0.22448579961791854</v>
          </cell>
          <cell r="AW142">
            <v>0.22992604265887367</v>
          </cell>
          <cell r="AX142">
            <v>0.27105609244318346</v>
          </cell>
          <cell r="AY142">
            <v>0.20589997053286874</v>
          </cell>
          <cell r="AZ142">
            <v>0.22124347002137218</v>
          </cell>
          <cell r="BA142">
            <v>0.20224761928963034</v>
          </cell>
          <cell r="BB142">
            <v>0.26602831047776265</v>
          </cell>
          <cell r="BC142">
            <v>0.20931982976278207</v>
          </cell>
          <cell r="BD142">
            <v>0.21047553211685921</v>
          </cell>
          <cell r="BE142">
            <v>0.21160418008023377</v>
          </cell>
          <cell r="BF142">
            <v>0.26706933649355413</v>
          </cell>
          <cell r="BG142">
            <v>0.20416897953772736</v>
          </cell>
          <cell r="BH142">
            <v>0.19377010726793731</v>
          </cell>
          <cell r="BI142">
            <v>0.18246957541213116</v>
          </cell>
          <cell r="BJ142">
            <v>0.22843456811478252</v>
          </cell>
          <cell r="BK142">
            <v>0.15763969420758922</v>
          </cell>
          <cell r="BL142">
            <v>0.16622394205282112</v>
          </cell>
          <cell r="BM142">
            <v>0.1575531301430694</v>
          </cell>
          <cell r="BN142">
            <v>0.19298580128444787</v>
          </cell>
          <cell r="BO142">
            <v>0.13400911883235853</v>
          </cell>
          <cell r="BP142">
            <v>0.1430271606688005</v>
          </cell>
          <cell r="BQ142">
            <v>0.13215255983578261</v>
          </cell>
          <cell r="BR142">
            <v>0.16657251720429728</v>
          </cell>
          <cell r="BS142">
            <v>0.11944447121930885</v>
          </cell>
          <cell r="BT142">
            <v>0.13086304352044681</v>
          </cell>
          <cell r="BU142">
            <v>0.11435562605284839</v>
          </cell>
          <cell r="BV142">
            <v>0.15828822944056431</v>
          </cell>
          <cell r="BW142">
            <v>0.12860792511192429</v>
          </cell>
          <cell r="BX142">
            <v>0.1487664440601956</v>
          </cell>
          <cell r="BY142">
            <v>0.14004314625240574</v>
          </cell>
          <cell r="BZ142">
            <v>0.19430435575118332</v>
          </cell>
          <cell r="CA142">
            <v>0.12719610020428881</v>
          </cell>
          <cell r="CB142">
            <v>0.14172477345530488</v>
          </cell>
          <cell r="CC142">
            <v>0.14502332100141635</v>
          </cell>
          <cell r="CD142">
            <v>0.18346342175272826</v>
          </cell>
          <cell r="CE142">
            <v>9.9953621608143264E-2</v>
          </cell>
          <cell r="CF142">
            <v>0.13650112744352791</v>
          </cell>
          <cell r="CG142">
            <v>0.12708050680059685</v>
          </cell>
          <cell r="CH142">
            <v>0.16086973266142426</v>
          </cell>
          <cell r="CI142">
            <v>9.9814468236649953E-2</v>
          </cell>
          <cell r="CJ142">
            <v>0.10701875382319141</v>
          </cell>
          <cell r="CK142">
            <v>9.8730434090471025E-2</v>
          </cell>
          <cell r="CL142">
            <v>0.16309663423769782</v>
          </cell>
          <cell r="CM142">
            <v>8.8052500353676844E-2</v>
          </cell>
          <cell r="CN142">
            <v>9.2687020731368461E-2</v>
          </cell>
          <cell r="CO142">
            <v>8.8276699348123822E-2</v>
          </cell>
          <cell r="CP142">
            <v>0.13305453600327599</v>
          </cell>
          <cell r="CQ142">
            <v>7.9315920833356396E-2</v>
          </cell>
          <cell r="CR142">
            <v>8.1129000342473542E-2</v>
          </cell>
          <cell r="CS142">
            <v>8.0524629908117595E-2</v>
          </cell>
          <cell r="CT142">
            <v>0.10514486885323443</v>
          </cell>
          <cell r="CU142">
            <v>8.2713781543468173E-2</v>
          </cell>
          <cell r="CV142">
            <v>8.2791121378442648E-2</v>
          </cell>
          <cell r="CW142">
            <v>8.311053019153504E-2</v>
          </cell>
          <cell r="CX142">
            <v>9.9549603188150648E-2</v>
          </cell>
          <cell r="CY142">
            <v>8.940549294961378E-2</v>
          </cell>
          <cell r="CZ142">
            <v>8.9060136388739802E-2</v>
          </cell>
          <cell r="DA142">
            <v>8.9309165297775384E-2</v>
          </cell>
          <cell r="DB142">
            <v>0.10484204356077348</v>
          </cell>
          <cell r="DC142"/>
          <cell r="DD142"/>
          <cell r="DE142">
            <v>0</v>
          </cell>
          <cell r="DF142">
            <v>0</v>
          </cell>
          <cell r="DG142">
            <v>0</v>
          </cell>
          <cell r="DH142">
            <v>0</v>
          </cell>
          <cell r="DI142">
            <v>0.63605357828333442</v>
          </cell>
          <cell r="DJ142">
            <v>0.49898469555033548</v>
          </cell>
          <cell r="DK142">
            <v>0.42245972335388154</v>
          </cell>
          <cell r="DL142">
            <v>0.35381370866239603</v>
          </cell>
          <cell r="DM142">
            <v>0.32945946694618022</v>
          </cell>
          <cell r="DN142">
            <v>0.29572086276378634</v>
          </cell>
          <cell r="DO142">
            <v>0.23789072649791521</v>
          </cell>
        </row>
        <row r="143">
          <cell r="A143" t="str">
            <v>% growth in revenue y-o-y</v>
          </cell>
          <cell r="B143"/>
          <cell r="C143" t="str">
            <v>NA</v>
          </cell>
          <cell r="D143" t="str">
            <v>NA</v>
          </cell>
          <cell r="E143" t="str">
            <v>NA</v>
          </cell>
          <cell r="F143" t="str">
            <v>NA</v>
          </cell>
          <cell r="G143" t="str">
            <v>NA</v>
          </cell>
          <cell r="H143" t="str">
            <v>NA</v>
          </cell>
          <cell r="I143" t="str">
            <v>NA</v>
          </cell>
          <cell r="J143">
            <v>-1</v>
          </cell>
          <cell r="K143" t="str">
            <v>NA</v>
          </cell>
          <cell r="L143" t="str">
            <v>NA</v>
          </cell>
          <cell r="M143" t="str">
            <v>NA</v>
          </cell>
          <cell r="N143" t="str">
            <v>NA</v>
          </cell>
          <cell r="O143" t="str">
            <v>NA</v>
          </cell>
          <cell r="P143" t="str">
            <v>NA</v>
          </cell>
          <cell r="Q143" t="str">
            <v>NA</v>
          </cell>
          <cell r="R143" t="str">
            <v>NA</v>
          </cell>
          <cell r="S143" t="str">
            <v>NA</v>
          </cell>
          <cell r="T143" t="str">
            <v>NA</v>
          </cell>
          <cell r="U143" t="str">
            <v>NA</v>
          </cell>
          <cell r="V143" t="str">
            <v>NA</v>
          </cell>
          <cell r="W143" t="str">
            <v>NA</v>
          </cell>
          <cell r="X143" t="str">
            <v>NA</v>
          </cell>
          <cell r="Y143" t="str">
            <v>NA</v>
          </cell>
          <cell r="Z143" t="str">
            <v>NA</v>
          </cell>
          <cell r="AA143">
            <v>-9.7528748683857303E-2</v>
          </cell>
          <cell r="AB143">
            <v>-4.8633405639913363E-2</v>
          </cell>
          <cell r="AC143">
            <v>-1.8257491675915616E-2</v>
          </cell>
          <cell r="AD143">
            <v>0.11467995802728237</v>
          </cell>
          <cell r="AE143">
            <v>2.6796467869970142E-2</v>
          </cell>
          <cell r="AF143">
            <v>2.4132948948880628E-2</v>
          </cell>
          <cell r="AG143">
            <v>9.0338917034085142E-3</v>
          </cell>
          <cell r="AH143">
            <v>8.2969792476262905E-2</v>
          </cell>
          <cell r="AI143">
            <v>8.7100526217341434E-2</v>
          </cell>
          <cell r="AJ143">
            <v>7.927553315396918E-2</v>
          </cell>
          <cell r="AK143">
            <v>2.7901253747564247E-3</v>
          </cell>
          <cell r="AL143">
            <v>1.955523468211906E-2</v>
          </cell>
          <cell r="AM143">
            <v>1.0683902992445482E-2</v>
          </cell>
          <cell r="AN143">
            <v>0.19374280118421461</v>
          </cell>
          <cell r="AO143">
            <v>0.17767957661097489</v>
          </cell>
          <cell r="AP143">
            <v>0.18348274941088061</v>
          </cell>
          <cell r="AQ143">
            <v>0.2038400448053479</v>
          </cell>
          <cell r="AR143">
            <v>-1.8937938859911352E-2</v>
          </cell>
          <cell r="AS143">
            <v>0.12435712676737976</v>
          </cell>
          <cell r="AT143">
            <v>-0.1540092567995931</v>
          </cell>
          <cell r="AU143">
            <v>-0.31534440865706703</v>
          </cell>
          <cell r="AV143">
            <v>-0.22336568904023169</v>
          </cell>
          <cell r="AW143">
            <v>-0.22194837843537163</v>
          </cell>
          <cell r="AX143">
            <v>4.1338735043288555E-2</v>
          </cell>
          <cell r="AY143">
            <v>4.92787826324661E-2</v>
          </cell>
          <cell r="AZ143">
            <v>0.15015143109361873</v>
          </cell>
          <cell r="BA143">
            <v>3.5766185880056423E-2</v>
          </cell>
          <cell r="BB143">
            <v>0.15235956158737851</v>
          </cell>
          <cell r="BC143">
            <v>0.20462236796056699</v>
          </cell>
          <cell r="BD143">
            <v>0.10148354719539698</v>
          </cell>
          <cell r="BE143">
            <v>0.25256523013778942</v>
          </cell>
          <cell r="BF143">
            <v>0.17379868248317631</v>
          </cell>
          <cell r="BG143">
            <v>0.17132414429481835</v>
          </cell>
          <cell r="BH143">
            <v>6.7052573161344053E-2</v>
          </cell>
          <cell r="BI143">
            <v>-2.1650087770626159E-2</v>
          </cell>
          <cell r="BJ143">
            <v>2.1926846028441638E-2</v>
          </cell>
          <cell r="BK143">
            <v>-0.11865573536417096</v>
          </cell>
          <cell r="BL143">
            <v>1.8438157578041459E-2</v>
          </cell>
          <cell r="BM143">
            <v>-4.0558783321941072E-2</v>
          </cell>
          <cell r="BN143">
            <v>-8.3914718746179173E-2</v>
          </cell>
          <cell r="BO143">
            <v>-5.14632995826525E-2</v>
          </cell>
          <cell r="BP143">
            <v>-7.9262115130568134E-2</v>
          </cell>
          <cell r="BQ143">
            <v>-0.1067742423837641</v>
          </cell>
          <cell r="BR143">
            <v>-8.4091207511510668E-2</v>
          </cell>
          <cell r="BS143">
            <v>-9.6832935293788447E-2</v>
          </cell>
          <cell r="BT143">
            <v>-6.7254520381283878E-2</v>
          </cell>
          <cell r="BU143">
            <v>-7.278944797264264E-2</v>
          </cell>
          <cell r="BV143">
            <v>9.7273566924633847E-3</v>
          </cell>
          <cell r="BW143">
            <v>-6.7678230466880707E-2</v>
          </cell>
          <cell r="BX143">
            <v>-3.8360026820089654E-2</v>
          </cell>
          <cell r="BY143">
            <v>6.9879513585600073E-3</v>
          </cell>
          <cell r="BZ143">
            <v>-3.3548724621031978E-3</v>
          </cell>
          <cell r="CA143">
            <v>-5.1166313921533479E-3</v>
          </cell>
          <cell r="CB143">
            <v>-2.0138399140040675E-2</v>
          </cell>
          <cell r="CC143">
            <v>6.9922180633685382E-2</v>
          </cell>
          <cell r="CD143">
            <v>-1.7209778424842614E-4</v>
          </cell>
          <cell r="CE143">
            <v>-0.17324803475789907</v>
          </cell>
          <cell r="CF143">
            <v>3.1412726492798138E-2</v>
          </cell>
          <cell r="CG143">
            <v>-7.1025946656552152E-2</v>
          </cell>
          <cell r="CH143">
            <v>-9.6081963463372055E-2</v>
          </cell>
          <cell r="CI143">
            <v>1.7272615819413417E-2</v>
          </cell>
          <cell r="CJ143">
            <v>-0.18470260516593562</v>
          </cell>
          <cell r="CK143">
            <v>-0.19089071015441383</v>
          </cell>
          <cell r="CL143">
            <v>8.2183393968756846E-2</v>
          </cell>
          <cell r="CM143">
            <v>-4.992193285095925E-2</v>
          </cell>
          <cell r="CN143">
            <v>-7.2185585573341871E-2</v>
          </cell>
          <cell r="CO143">
            <v>-4.0055763243042608E-2</v>
          </cell>
          <cell r="CP143">
            <v>-0.14264952963130006</v>
          </cell>
          <cell r="CQ143">
            <v>-3.0082106107243933E-2</v>
          </cell>
          <cell r="CR143">
            <v>-6.4051942349655389E-2</v>
          </cell>
          <cell r="CS143">
            <v>-2.3507972666392152E-2</v>
          </cell>
          <cell r="CT143">
            <v>-0.17123738377065001</v>
          </cell>
          <cell r="CU143">
            <v>0.13166189863856981</v>
          </cell>
          <cell r="CV143">
            <v>0.10254400695653976</v>
          </cell>
          <cell r="CW143">
            <v>0.11536353793522047</v>
          </cell>
          <cell r="CX143">
            <v>1.5106091685517242E-2</v>
          </cell>
          <cell r="CY143">
            <v>0.17450828530507256</v>
          </cell>
          <cell r="CZ143">
            <v>0.16290665867937482</v>
          </cell>
          <cell r="DA143">
            <v>0.16023230018864987</v>
          </cell>
          <cell r="DB143">
            <v>0.13297903981651493</v>
          </cell>
          <cell r="DC143"/>
          <cell r="DD143" t="str">
            <v>NA</v>
          </cell>
          <cell r="DE143" t="str">
            <v>NA</v>
          </cell>
          <cell r="DF143" t="str">
            <v>NA</v>
          </cell>
          <cell r="DG143" t="str">
            <v>NA</v>
          </cell>
          <cell r="DH143" t="str">
            <v>NA</v>
          </cell>
          <cell r="DI143" t="str">
            <v>NA</v>
          </cell>
          <cell r="DJ143">
            <v>-1.2412076672879913E-2</v>
          </cell>
          <cell r="DK143">
            <v>3.8051528896253739E-2</v>
          </cell>
          <cell r="DL143">
            <v>4.5426512428567323E-2</v>
          </cell>
          <cell r="DM143">
            <v>0.14265011652032422</v>
          </cell>
          <cell r="DN143">
            <v>2.1026131804773529E-2</v>
          </cell>
          <cell r="DO143">
            <v>-0.17994169119219516</v>
          </cell>
        </row>
        <row r="144">
          <cell r="A144" t="str">
            <v>% growth in revenue seq</v>
          </cell>
          <cell r="B144"/>
          <cell r="C144" t="str">
            <v>NA</v>
          </cell>
          <cell r="D144" t="str">
            <v>NA</v>
          </cell>
          <cell r="E144" t="str">
            <v>NA</v>
          </cell>
          <cell r="F144" t="str">
            <v>NA</v>
          </cell>
          <cell r="G144">
            <v>-1</v>
          </cell>
          <cell r="H144" t="str">
            <v>NA</v>
          </cell>
          <cell r="I144" t="str">
            <v>NA</v>
          </cell>
          <cell r="J144" t="str">
            <v>NA</v>
          </cell>
          <cell r="K144" t="str">
            <v>NA</v>
          </cell>
          <cell r="L144" t="str">
            <v>NA</v>
          </cell>
          <cell r="M144" t="str">
            <v>NA</v>
          </cell>
          <cell r="N144" t="str">
            <v>NA</v>
          </cell>
          <cell r="O144" t="str">
            <v>NA</v>
          </cell>
          <cell r="P144" t="str">
            <v>NA</v>
          </cell>
          <cell r="Q144" t="str">
            <v>NA</v>
          </cell>
          <cell r="R144" t="str">
            <v>NA</v>
          </cell>
          <cell r="S144" t="str">
            <v>NA</v>
          </cell>
          <cell r="T144" t="str">
            <v>NA</v>
          </cell>
          <cell r="U144" t="str">
            <v>NA</v>
          </cell>
          <cell r="V144" t="str">
            <v>NA</v>
          </cell>
          <cell r="W144" t="str">
            <v>NA</v>
          </cell>
          <cell r="X144">
            <v>-4.8248239981832031E-2</v>
          </cell>
          <cell r="Y144">
            <v>-2.2776572668112838E-2</v>
          </cell>
          <cell r="Z144">
            <v>5.7713651498335183E-2</v>
          </cell>
          <cell r="AA144">
            <v>-8.2623294858342078E-2</v>
          </cell>
          <cell r="AB144">
            <v>3.3170910255528874E-3</v>
          </cell>
          <cell r="AC144">
            <v>8.4249167768708499E-3</v>
          </cell>
          <cell r="AD144">
            <v>0.20093833022440788</v>
          </cell>
          <cell r="AE144">
            <v>-0.15495102090766166</v>
          </cell>
          <cell r="AF144">
            <v>7.1447781113209707E-4</v>
          </cell>
          <cell r="AG144">
            <v>-6.4425528830027723E-3</v>
          </cell>
          <cell r="AH144">
            <v>0.28893582758090752</v>
          </cell>
          <cell r="AI144">
            <v>-0.15172778019028299</v>
          </cell>
          <cell r="AJ144">
            <v>-6.488705021034824E-3</v>
          </cell>
          <cell r="AK144">
            <v>-7.685334619798101E-2</v>
          </cell>
          <cell r="AL144">
            <v>0.31048485313747087</v>
          </cell>
          <cell r="AM144">
            <v>-0.15910874786038098</v>
          </cell>
          <cell r="AN144">
            <v>0.17345982533691506</v>
          </cell>
          <cell r="AO144">
            <v>-8.9275378816185191E-2</v>
          </cell>
          <cell r="AP144">
            <v>0.31694244160673946</v>
          </cell>
          <cell r="AQ144">
            <v>-0.14464442920178544</v>
          </cell>
          <cell r="AR144">
            <v>-4.3696112388196262E-2</v>
          </cell>
          <cell r="AS144">
            <v>4.3746118528507072E-2</v>
          </cell>
          <cell r="AT144">
            <v>-9.1038795384926763E-3</v>
          </cell>
          <cell r="AU144">
            <v>-0.30776550589916452</v>
          </cell>
          <cell r="AV144">
            <v>8.4776667589552046E-2</v>
          </cell>
          <cell r="AW144">
            <v>4.5650892012882194E-2</v>
          </cell>
          <cell r="AX144">
            <v>0.32620829266529272</v>
          </cell>
          <cell r="AY144">
            <v>-0.30248732441885839</v>
          </cell>
          <cell r="AZ144">
            <v>0.18906191309322451</v>
          </cell>
          <cell r="BA144">
            <v>-5.8341530599630431E-2</v>
          </cell>
          <cell r="BB144">
            <v>0.47549594449330534</v>
          </cell>
          <cell r="BC144">
            <v>-0.27085312696704356</v>
          </cell>
          <cell r="BD144">
            <v>8.7255366249137767E-2</v>
          </cell>
          <cell r="BE144">
            <v>7.0818225509488908E-2</v>
          </cell>
          <cell r="BF144">
            <v>0.38271057984340584</v>
          </cell>
          <cell r="BG144">
            <v>-0.27239027452834852</v>
          </cell>
          <cell r="BH144">
            <v>-9.5323810318264091E-3</v>
          </cell>
          <cell r="BI144">
            <v>-1.8197469092823937E-2</v>
          </cell>
          <cell r="BJ144">
            <v>0.44429824561403453</v>
          </cell>
          <cell r="BK144">
            <v>-0.37248477136117564</v>
          </cell>
          <cell r="BL144">
            <v>0.14453574780958389</v>
          </cell>
          <cell r="BM144">
            <v>-7.5072150643574309E-2</v>
          </cell>
          <cell r="BN144">
            <v>0.3790322341256056</v>
          </cell>
          <cell r="BO144">
            <v>-0.35025566220205517</v>
          </cell>
          <cell r="BP144">
            <v>0.11099277775122429</v>
          </cell>
          <cell r="BQ144">
            <v>-0.10270947621656012</v>
          </cell>
          <cell r="BR144">
            <v>0.41405208883748923</v>
          </cell>
          <cell r="BS144">
            <v>-0.35929462497672671</v>
          </cell>
          <cell r="BT144">
            <v>0.1473774142479185</v>
          </cell>
          <cell r="BU144">
            <v>-0.10803401349502961</v>
          </cell>
          <cell r="BV144">
            <v>0.5398951993863923</v>
          </cell>
          <cell r="BW144">
            <v>-0.40841102795532735</v>
          </cell>
          <cell r="BX144">
            <v>0.18345835302884428</v>
          </cell>
          <cell r="BY144">
            <v>-6.5971645852001548E-2</v>
          </cell>
          <cell r="BZ144">
            <v>0.52407885845793234</v>
          </cell>
          <cell r="CA144">
            <v>-0.40945677345251708</v>
          </cell>
          <cell r="CB144">
            <v>0.16558928708659915</v>
          </cell>
          <cell r="CC144">
            <v>1.9876330051781244E-2</v>
          </cell>
          <cell r="CD144">
            <v>0.42423121554584231</v>
          </cell>
          <cell r="CE144">
            <v>-0.51168318865021267</v>
          </cell>
          <cell r="CF144">
            <v>0.45412853565185074</v>
          </cell>
          <cell r="CG144">
            <v>-8.1416562059592912E-2</v>
          </cell>
          <cell r="CH144">
            <v>0.3858172672282556</v>
          </cell>
          <cell r="CI144">
            <v>-0.45044650073174619</v>
          </cell>
          <cell r="CJ144">
            <v>0.16541739985389081</v>
          </cell>
          <cell r="CK144">
            <v>-8.8388607831687338E-2</v>
          </cell>
          <cell r="CL144">
            <v>0.85353011328765249</v>
          </cell>
          <cell r="CM144">
            <v>-0.5175321213671773</v>
          </cell>
          <cell r="CN144">
            <v>0.13810759325575694</v>
          </cell>
          <cell r="CO144">
            <v>-5.6819889336680696E-2</v>
          </cell>
          <cell r="CP144">
            <v>0.65543461132530312</v>
          </cell>
          <cell r="CQ144">
            <v>-0.4541856045017254</v>
          </cell>
          <cell r="CR144">
            <v>9.8247179490240866E-2</v>
          </cell>
          <cell r="CS144">
            <v>-1.5962637163316584E-2</v>
          </cell>
          <cell r="CT144">
            <v>0.40499080491709871</v>
          </cell>
          <cell r="CU144">
            <v>-0.25469930349403458</v>
          </cell>
          <cell r="CV144">
            <v>6.9989055353550045E-2</v>
          </cell>
          <cell r="CW144">
            <v>-4.5210100015251609E-3</v>
          </cell>
          <cell r="CX144">
            <v>0.27869943415374476</v>
          </cell>
          <cell r="CY144">
            <v>-0.13766467341712374</v>
          </cell>
          <cell r="CZ144">
            <v>5.941985488974022E-2</v>
          </cell>
          <cell r="DA144">
            <v>-6.8103319082929437E-3</v>
          </cell>
          <cell r="DB144">
            <v>0.24866344169686583</v>
          </cell>
          <cell r="DC144"/>
          <cell r="DD144"/>
          <cell r="DE144"/>
          <cell r="DF144"/>
          <cell r="DG144"/>
          <cell r="DH144"/>
          <cell r="DI144"/>
          <cell r="DJ144"/>
          <cell r="DK144"/>
          <cell r="DL144"/>
          <cell r="DM144"/>
          <cell r="DN144"/>
          <cell r="DO144"/>
        </row>
        <row r="145">
          <cell r="A145"/>
          <cell r="B145"/>
          <cell r="C145"/>
          <cell r="D145"/>
          <cell r="E145"/>
          <cell r="F145"/>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v>-2</v>
          </cell>
          <cell r="BL145"/>
          <cell r="BM145"/>
          <cell r="BN145"/>
          <cell r="BO145">
            <v>-6</v>
          </cell>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cell r="CO145"/>
          <cell r="CP145"/>
          <cell r="CQ145"/>
          <cell r="CR145"/>
          <cell r="CS145"/>
          <cell r="CT145"/>
          <cell r="CU145"/>
          <cell r="CV145"/>
          <cell r="CW145"/>
          <cell r="CX145"/>
          <cell r="CY145"/>
          <cell r="CZ145"/>
          <cell r="DA145"/>
          <cell r="DB145"/>
          <cell r="DC145"/>
          <cell r="DD145"/>
          <cell r="DE145"/>
          <cell r="DF145"/>
          <cell r="DG145"/>
          <cell r="DH145"/>
          <cell r="DI145"/>
          <cell r="DJ145"/>
          <cell r="DK145"/>
          <cell r="DL145"/>
          <cell r="DM145"/>
          <cell r="DN145"/>
          <cell r="DO145"/>
        </row>
        <row r="146">
          <cell r="A146" t="str">
            <v>Software licenses</v>
          </cell>
          <cell r="B146"/>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-0.293292</v>
          </cell>
          <cell r="AF146">
            <v>-2.1471542499999998</v>
          </cell>
          <cell r="AG146">
            <v>-8.0079071093749992</v>
          </cell>
          <cell r="AH146">
            <v>-15.088201915039063</v>
          </cell>
          <cell r="AI146">
            <v>-16.597390295349122</v>
          </cell>
          <cell r="AJ146">
            <v>-20.844607508430482</v>
          </cell>
          <cell r="AK146">
            <v>-23.875876999999999</v>
          </cell>
          <cell r="AL146">
            <v>-25.831512999999998</v>
          </cell>
          <cell r="AM146">
            <v>-23.956699999999966</v>
          </cell>
          <cell r="AN146">
            <v>-20.848391920000001</v>
          </cell>
          <cell r="AO146">
            <v>-35.054000000000002</v>
          </cell>
          <cell r="AP146">
            <v>-39.216365000000017</v>
          </cell>
          <cell r="AQ146">
            <v>-28.224984000000024</v>
          </cell>
          <cell r="AR146">
            <v>-39.911242603550292</v>
          </cell>
          <cell r="AS146">
            <v>-39.023012695957554</v>
          </cell>
          <cell r="AT146">
            <v>-44.824949759999996</v>
          </cell>
          <cell r="AU146">
            <v>-30.607407407407404</v>
          </cell>
          <cell r="AV146">
            <v>-41.507692307692302</v>
          </cell>
          <cell r="AW146">
            <v>-36.85</v>
          </cell>
          <cell r="AX146">
            <v>-46.033333333333367</v>
          </cell>
          <cell r="AY146">
            <v>-37.407407407407405</v>
          </cell>
          <cell r="AZ146">
            <v>-47.307692307692299</v>
          </cell>
          <cell r="BA146">
            <v>-56.25</v>
          </cell>
          <cell r="BB146">
            <v>-55.333333333333364</v>
          </cell>
          <cell r="BC146">
            <v>-47.507407407407406</v>
          </cell>
          <cell r="BD146">
            <v>-59.607692307692297</v>
          </cell>
          <cell r="BE146">
            <v>-74.25</v>
          </cell>
          <cell r="BF146">
            <v>-63.633333333333368</v>
          </cell>
          <cell r="BG146">
            <v>-58.007407407407406</v>
          </cell>
          <cell r="BH146">
            <v>-68.707692307692298</v>
          </cell>
          <cell r="BI146">
            <v>-78.650000000000006</v>
          </cell>
          <cell r="BJ146">
            <v>-99.633333333333368</v>
          </cell>
          <cell r="BK146">
            <v>-87.007407407407413</v>
          </cell>
          <cell r="BL146">
            <v>-105.80769230769229</v>
          </cell>
          <cell r="BM146">
            <v>-89.15</v>
          </cell>
          <cell r="BN146">
            <v>-115.03333333333337</v>
          </cell>
          <cell r="BO146">
            <v>-106.80740740740741</v>
          </cell>
          <cell r="BP146">
            <v>-120.0076923076923</v>
          </cell>
          <cell r="BQ146">
            <v>-92.850000000000009</v>
          </cell>
          <cell r="BR146">
            <v>-125.53333333333337</v>
          </cell>
          <cell r="BS146">
            <v>77.403146198097161</v>
          </cell>
          <cell r="BT146">
            <v>89.790119343251092</v>
          </cell>
          <cell r="BU146">
            <v>78.196092020408145</v>
          </cell>
          <cell r="BV146">
            <v>125.68201016369036</v>
          </cell>
          <cell r="BW146">
            <v>67.783932079757705</v>
          </cell>
          <cell r="BX146">
            <v>82.687329682799046</v>
          </cell>
          <cell r="BY146">
            <v>75.228063632248791</v>
          </cell>
          <cell r="BZ146">
            <v>123.75260530512725</v>
          </cell>
          <cell r="CA146">
            <v>63.591125415077485</v>
          </cell>
          <cell r="CB146">
            <v>77.614840678100649</v>
          </cell>
          <cell r="CC146">
            <v>76.798238062903579</v>
          </cell>
          <cell r="CD146">
            <v>116.96330685431197</v>
          </cell>
          <cell r="CE146">
            <v>36.960499932103275</v>
          </cell>
          <cell r="CF146">
            <v>68.403019014319099</v>
          </cell>
          <cell r="CG146">
            <v>64.231527850379635</v>
          </cell>
          <cell r="CH146">
            <v>97.389733706117866</v>
          </cell>
          <cell r="CI146">
            <v>37.639701657886036</v>
          </cell>
          <cell r="CJ146">
            <v>47.927799917182796</v>
          </cell>
          <cell r="CK146">
            <v>39.476185854934286</v>
          </cell>
          <cell r="CL146">
            <v>99.880998333197866</v>
          </cell>
          <cell r="CM146">
            <v>26.367295329125671</v>
          </cell>
          <cell r="CN146">
            <v>33.552117947075047</v>
          </cell>
          <cell r="CO146">
            <v>27.6218313433478</v>
          </cell>
          <cell r="CP146">
            <v>69.859521207575241</v>
          </cell>
          <cell r="CQ146">
            <v>13.756856234599487</v>
          </cell>
          <cell r="CR146">
            <v>17.511459060416339</v>
          </cell>
          <cell r="CS146">
            <v>14.388392349044585</v>
          </cell>
          <cell r="CT146">
            <v>36.513294312749935</v>
          </cell>
          <cell r="CU146">
            <v>9.5911955814057954</v>
          </cell>
          <cell r="CV146">
            <v>12.206817919647666</v>
          </cell>
          <cell r="CW146">
            <v>10.017788867187438</v>
          </cell>
          <cell r="CX146">
            <v>25.457924944439188</v>
          </cell>
          <cell r="CY146">
            <v>10.089342825993237</v>
          </cell>
          <cell r="CZ146">
            <v>12.82766397842861</v>
          </cell>
          <cell r="DA146">
            <v>10.535965608151207</v>
          </cell>
          <cell r="DB146">
            <v>26.691874789931333</v>
          </cell>
          <cell r="DC146"/>
          <cell r="DD146" t="e">
            <v>#REF!</v>
          </cell>
          <cell r="DE146">
            <v>0</v>
          </cell>
          <cell r="DF146">
            <v>0</v>
          </cell>
          <cell r="DG146">
            <v>0</v>
          </cell>
          <cell r="DH146">
            <v>0</v>
          </cell>
          <cell r="DI146">
            <v>0</v>
          </cell>
          <cell r="DJ146">
            <v>0</v>
          </cell>
          <cell r="DK146">
            <v>-25.536555274414063</v>
          </cell>
          <cell r="DL146">
            <v>-87.149387803779604</v>
          </cell>
          <cell r="DM146">
            <v>-119.07545691999999</v>
          </cell>
          <cell r="DN146">
            <v>-151.98418905950786</v>
          </cell>
          <cell r="DO146">
            <v>-154.99843304843307</v>
          </cell>
        </row>
        <row r="147">
          <cell r="A147" t="str">
            <v>% of revenue</v>
          </cell>
          <cell r="B147"/>
          <cell r="C147" t="e">
            <v>#DIV/0!</v>
          </cell>
          <cell r="D147" t="e">
            <v>#DIV/0!</v>
          </cell>
          <cell r="E147" t="e">
            <v>#DIV/0!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-1.4527316855713508E-3</v>
          </cell>
          <cell r="AF147">
            <v>-1.0165054277584991E-2</v>
          </cell>
          <cell r="AG147">
            <v>-3.5285362262444532E-2</v>
          </cell>
          <cell r="AH147">
            <v>-5.6161790226308225E-2</v>
          </cell>
          <cell r="AI147">
            <v>-6.3836607571401027E-2</v>
          </cell>
          <cell r="AJ147">
            <v>-7.5669796522392724E-2</v>
          </cell>
          <cell r="AK147">
            <v>-8.5930505918639849E-2</v>
          </cell>
          <cell r="AL147">
            <v>-8.0471501735191672E-2</v>
          </cell>
          <cell r="AM147">
            <v>-7.7759276570330438E-2</v>
          </cell>
          <cell r="AN147">
            <v>-6.2352382194255367E-2</v>
          </cell>
          <cell r="AO147">
            <v>-0.10017403430962105</v>
          </cell>
          <cell r="AP147">
            <v>-9.8149121906902392E-2</v>
          </cell>
          <cell r="AQ147">
            <v>-7.486058021292516E-2</v>
          </cell>
          <cell r="AR147">
            <v>-0.10188456999349116</v>
          </cell>
          <cell r="AS147">
            <v>-9.7828271481218157E-2</v>
          </cell>
          <cell r="AT147">
            <v>-0.10783082331602103</v>
          </cell>
          <cell r="AU147">
            <v>-8.293386786740134E-2</v>
          </cell>
          <cell r="AV147">
            <v>-0.10566378238743751</v>
          </cell>
          <cell r="AW147">
            <v>-9.1885637913236035E-2</v>
          </cell>
          <cell r="AX147">
            <v>-0.10203327718178333</v>
          </cell>
          <cell r="AY147">
            <v>-9.0296731151049081E-2</v>
          </cell>
          <cell r="AZ147">
            <v>-0.10319434313780269</v>
          </cell>
          <cell r="BA147">
            <v>-0.119114928435751</v>
          </cell>
          <cell r="BB147">
            <v>-0.10445684846027613</v>
          </cell>
          <cell r="BC147">
            <v>-9.6778506313878937E-2</v>
          </cell>
          <cell r="BD147">
            <v>-0.1122999534800812</v>
          </cell>
          <cell r="BE147">
            <v>-0.13133503611934597</v>
          </cell>
          <cell r="BF147">
            <v>-0.10273946799361504</v>
          </cell>
          <cell r="BG147">
            <v>-9.840186499869788E-2</v>
          </cell>
          <cell r="BH147">
            <v>-0.11168168967944654</v>
          </cell>
          <cell r="BI147">
            <v>-0.12261818272525732</v>
          </cell>
          <cell r="BJ147">
            <v>-0.13464036742540955</v>
          </cell>
          <cell r="BK147">
            <v>-0.1293023282950449</v>
          </cell>
          <cell r="BL147">
            <v>-0.14486584085589538</v>
          </cell>
          <cell r="BM147">
            <v>-0.1250822540341307</v>
          </cell>
          <cell r="BN147">
            <v>-0.14335800869037832</v>
          </cell>
          <cell r="BO147">
            <v>-0.14225453459143603</v>
          </cell>
          <cell r="BP147">
            <v>-0.1535489179432063</v>
          </cell>
          <cell r="BQ147">
            <v>-0.12233298286942983</v>
          </cell>
          <cell r="BR147">
            <v>-0.14742905417176078</v>
          </cell>
          <cell r="BS147">
            <v>0.10173888370180043</v>
          </cell>
          <cell r="BT147">
            <v>0.11269420156314656</v>
          </cell>
          <cell r="BU147">
            <v>9.6150223198209872E-2</v>
          </cell>
          <cell r="BV147">
            <v>0.13891152728801948</v>
          </cell>
          <cell r="BW147">
            <v>0.10289421709717568</v>
          </cell>
          <cell r="BX147">
            <v>0.12268386435168489</v>
          </cell>
          <cell r="BY147">
            <v>0.11249291743266221</v>
          </cell>
          <cell r="BZ147">
            <v>0.16846624117204737</v>
          </cell>
          <cell r="CA147">
            <v>9.5960966526795852E-2</v>
          </cell>
          <cell r="CB147">
            <v>0.11196165278920273</v>
          </cell>
          <cell r="CC147">
            <v>0.11115278512559769</v>
          </cell>
          <cell r="CD147">
            <v>0.15036607866781679</v>
          </cell>
          <cell r="CE147">
            <v>5.3013373550045428E-2</v>
          </cell>
          <cell r="CF147">
            <v>9.2142031230350432E-2</v>
          </cell>
          <cell r="CG147">
            <v>8.7690965779601837E-2</v>
          </cell>
          <cell r="CH147">
            <v>0.12145327011375642</v>
          </cell>
          <cell r="CI147">
            <v>5.2997012234366349E-2</v>
          </cell>
          <cell r="CJ147">
            <v>6.2083701453785375E-2</v>
          </cell>
          <cell r="CK147">
            <v>5.1749565342521231E-2</v>
          </cell>
          <cell r="CL147">
            <v>0.11669404712801208</v>
          </cell>
          <cell r="CM147">
            <v>3.4471461804403004E-2</v>
          </cell>
          <cell r="CN147">
            <v>4.0570276341553295E-2</v>
          </cell>
          <cell r="CO147">
            <v>3.3726635973777647E-2</v>
          </cell>
          <cell r="CP147">
            <v>7.7663637565256391E-2</v>
          </cell>
          <cell r="CQ147">
            <v>1.6703097720598886E-2</v>
          </cell>
          <cell r="CR147">
            <v>1.9802308124220503E-2</v>
          </cell>
          <cell r="CS147">
            <v>1.641144330889685E-2</v>
          </cell>
          <cell r="CT147">
            <v>3.8705384579652093E-2</v>
          </cell>
          <cell r="CU147">
            <v>1.0731276430513144E-2</v>
          </cell>
          <cell r="CV147">
            <v>1.2776375127472884E-2</v>
          </cell>
          <cell r="CW147">
            <v>1.0573463045921034E-2</v>
          </cell>
          <cell r="CX147">
            <v>2.5170009912676112E-2</v>
          </cell>
          <cell r="CY147">
            <v>1.0388952365722258E-2</v>
          </cell>
          <cell r="CZ147">
            <v>1.2419596799059232E-2</v>
          </cell>
          <cell r="DA147">
            <v>1.0299466929769614E-2</v>
          </cell>
          <cell r="DB147">
            <v>2.4530902853880644E-2</v>
          </cell>
          <cell r="DC147"/>
          <cell r="DD147"/>
          <cell r="DE147">
            <v>0</v>
          </cell>
          <cell r="DF147">
            <v>0</v>
          </cell>
          <cell r="DG147">
            <v>0</v>
          </cell>
          <cell r="DH147">
            <v>0</v>
          </cell>
          <cell r="DI147">
            <v>0</v>
          </cell>
          <cell r="DJ147">
            <v>0</v>
          </cell>
          <cell r="DK147">
            <v>-2.8101614436994E-2</v>
          </cell>
          <cell r="DL147">
            <v>-7.682969940887846E-2</v>
          </cell>
          <cell r="DM147">
            <v>-8.5546277732836559E-2</v>
          </cell>
          <cell r="DN147">
            <v>-9.5988761236910927E-2</v>
          </cell>
          <cell r="DO147">
            <v>-9.6028489802559139E-2</v>
          </cell>
        </row>
        <row r="148">
          <cell r="A148" t="str">
            <v>% growth in revenue y-o-y</v>
          </cell>
          <cell r="B148"/>
          <cell r="C148" t="str">
            <v>NA</v>
          </cell>
          <cell r="D148" t="str">
            <v>NA</v>
          </cell>
          <cell r="E148" t="str">
            <v>NA</v>
          </cell>
          <cell r="F148" t="str">
            <v>NA</v>
          </cell>
          <cell r="G148" t="str">
            <v>NA</v>
          </cell>
          <cell r="H148" t="str">
            <v>NA</v>
          </cell>
          <cell r="I148" t="str">
            <v>NA</v>
          </cell>
          <cell r="J148" t="str">
            <v>NA</v>
          </cell>
          <cell r="K148" t="str">
            <v>NA</v>
          </cell>
          <cell r="L148" t="str">
            <v>NA</v>
          </cell>
          <cell r="M148" t="str">
            <v>NA</v>
          </cell>
          <cell r="N148" t="str">
            <v>NA</v>
          </cell>
          <cell r="O148" t="str">
            <v>NA</v>
          </cell>
          <cell r="P148" t="str">
            <v>NA</v>
          </cell>
          <cell r="Q148" t="str">
            <v>NA</v>
          </cell>
          <cell r="R148" t="str">
            <v>NA</v>
          </cell>
          <cell r="S148" t="str">
            <v>NA</v>
          </cell>
          <cell r="T148" t="str">
            <v>NA</v>
          </cell>
          <cell r="U148" t="str">
            <v>NA</v>
          </cell>
          <cell r="V148" t="str">
            <v>NA</v>
          </cell>
          <cell r="W148" t="str">
            <v>NA</v>
          </cell>
          <cell r="X148" t="str">
            <v>NA</v>
          </cell>
          <cell r="Y148" t="str">
            <v>NA</v>
          </cell>
          <cell r="Z148" t="str">
            <v>NA</v>
          </cell>
          <cell r="AA148" t="str">
            <v>NA</v>
          </cell>
          <cell r="AB148" t="str">
            <v>NA</v>
          </cell>
          <cell r="AC148" t="str">
            <v>NA</v>
          </cell>
          <cell r="AD148" t="str">
            <v>NA</v>
          </cell>
          <cell r="AE148" t="str">
            <v>NA</v>
          </cell>
          <cell r="AF148" t="str">
            <v>NA</v>
          </cell>
          <cell r="AG148" t="str">
            <v>NA</v>
          </cell>
          <cell r="AH148" t="str">
            <v>NA</v>
          </cell>
          <cell r="AI148">
            <v>55.589986414048532</v>
          </cell>
          <cell r="AJ148">
            <v>8.708015857934047</v>
          </cell>
          <cell r="AK148">
            <v>1.9815377069057263</v>
          </cell>
          <cell r="AL148">
            <v>0.71203388882624985</v>
          </cell>
          <cell r="AM148">
            <v>0.44340161758520868</v>
          </cell>
          <cell r="AN148">
            <v>1.8155350576831708E-4</v>
          </cell>
          <cell r="AO148">
            <v>0.46817643599018388</v>
          </cell>
          <cell r="AP148">
            <v>0.51815981510645637</v>
          </cell>
          <cell r="AQ148">
            <v>0.17816660892360225</v>
          </cell>
          <cell r="AR148">
            <v>0.91435592522909026</v>
          </cell>
          <cell r="AS148">
            <v>0.11322567170529907</v>
          </cell>
          <cell r="AT148">
            <v>0.14301643612303128</v>
          </cell>
          <cell r="AU148">
            <v>8.4408317376101216E-2</v>
          </cell>
          <cell r="AV148">
            <v>4.0000000000000036E-2</v>
          </cell>
          <cell r="AW148">
            <v>-5.5685416010503364E-2</v>
          </cell>
          <cell r="AX148">
            <v>2.6957834415950233E-2</v>
          </cell>
          <cell r="AY148">
            <v>0.2221684414327203</v>
          </cell>
          <cell r="AZ148">
            <v>0.1397331356560414</v>
          </cell>
          <cell r="BA148">
            <v>0.52645861601085486</v>
          </cell>
          <cell r="BB148">
            <v>0.20202751629254134</v>
          </cell>
          <cell r="BC148">
            <v>0.27</v>
          </cell>
          <cell r="BD148">
            <v>0.26</v>
          </cell>
          <cell r="BE148">
            <v>0.32000000000000006</v>
          </cell>
          <cell r="BF148">
            <v>0.14999999999999991</v>
          </cell>
          <cell r="BG148">
            <v>0.22101816480860692</v>
          </cell>
          <cell r="BH148">
            <v>0.15266485998193313</v>
          </cell>
          <cell r="BI148">
            <v>5.9259259259259345E-2</v>
          </cell>
          <cell r="BJ148">
            <v>0.56574122577265551</v>
          </cell>
          <cell r="BK148">
            <v>0.49993615119397283</v>
          </cell>
          <cell r="BL148">
            <v>0.53996865203761746</v>
          </cell>
          <cell r="BM148">
            <v>0.13350286077558793</v>
          </cell>
          <cell r="BN148">
            <v>0.15456674473067911</v>
          </cell>
          <cell r="BO148">
            <v>0.22756683126170607</v>
          </cell>
          <cell r="BP148">
            <v>0.13420574336604885</v>
          </cell>
          <cell r="BQ148">
            <v>4.1503084688726988E-2</v>
          </cell>
          <cell r="BR148">
            <v>9.1277890466531453E-2</v>
          </cell>
          <cell r="BS148">
            <v>-1.7246982964659905</v>
          </cell>
          <cell r="BT148">
            <v>-1.7482030327942211</v>
          </cell>
          <cell r="BU148">
            <v>-1.8421765430307824</v>
          </cell>
          <cell r="BV148">
            <v>-2.0011843613676872</v>
          </cell>
          <cell r="BW148">
            <v>-0.12427420060834593</v>
          </cell>
          <cell r="BX148">
            <v>-7.9104357054024965E-2</v>
          </cell>
          <cell r="BY148">
            <v>-3.7956224044863207E-2</v>
          </cell>
          <cell r="BZ148">
            <v>-1.5351479945699742E-2</v>
          </cell>
          <cell r="CA148">
            <v>-6.1855465388858999E-2</v>
          </cell>
          <cell r="CB148">
            <v>-6.1345420442977416E-2</v>
          </cell>
          <cell r="CC148">
            <v>2.0872189909480587E-2</v>
          </cell>
          <cell r="CD148">
            <v>-5.486186277917493E-2</v>
          </cell>
          <cell r="CE148">
            <v>-0.41877896183073493</v>
          </cell>
          <cell r="CF148">
            <v>-0.11868634378812426</v>
          </cell>
          <cell r="CG148">
            <v>-0.16363279327099733</v>
          </cell>
          <cell r="CH148">
            <v>-0.16734798010263763</v>
          </cell>
          <cell r="CI148">
            <v>1.8376421504862295E-2</v>
          </cell>
          <cell r="CJ148">
            <v>-0.2993320966264682</v>
          </cell>
          <cell r="CK148">
            <v>-0.38540795811537021</v>
          </cell>
          <cell r="CL148">
            <v>2.5580361833595466E-2</v>
          </cell>
          <cell r="CM148">
            <v>-0.29948181925609496</v>
          </cell>
          <cell r="CN148">
            <v>-0.29994454147589322</v>
          </cell>
          <cell r="CO148">
            <v>-0.30029128333594479</v>
          </cell>
          <cell r="CP148">
            <v>-0.30057245749058814</v>
          </cell>
          <cell r="CQ148">
            <v>-0.47826062313628814</v>
          </cell>
          <cell r="CR148">
            <v>-0.4780818579608348</v>
          </cell>
          <cell r="CS148">
            <v>-0.4790934688510522</v>
          </cell>
          <cell r="CT148">
            <v>-0.47733260002946309</v>
          </cell>
          <cell r="CU148">
            <v>-0.30280614859641797</v>
          </cell>
          <cell r="CV148">
            <v>-0.30292399522319158</v>
          </cell>
          <cell r="CW148">
            <v>-0.30375898681601932</v>
          </cell>
          <cell r="CX148">
            <v>-0.30277655238712231</v>
          </cell>
          <cell r="CY148">
            <v>5.1937971690743767E-2</v>
          </cell>
          <cell r="CZ148">
            <v>5.0860597976287725E-2</v>
          </cell>
          <cell r="DA148">
            <v>5.1725660006772589E-2</v>
          </cell>
          <cell r="DB148">
            <v>4.8470165898641948E-2</v>
          </cell>
          <cell r="DC148"/>
          <cell r="DD148" t="str">
            <v>NA</v>
          </cell>
          <cell r="DE148" t="str">
            <v>NA</v>
          </cell>
          <cell r="DF148" t="str">
            <v>NA</v>
          </cell>
          <cell r="DG148" t="str">
            <v>NA</v>
          </cell>
          <cell r="DH148" t="str">
            <v>NA</v>
          </cell>
          <cell r="DI148" t="str">
            <v>NA</v>
          </cell>
          <cell r="DJ148" t="str">
            <v>NA</v>
          </cell>
          <cell r="DK148" t="str">
            <v>NA</v>
          </cell>
          <cell r="DL148">
            <v>2.4127307644777569</v>
          </cell>
          <cell r="DM148">
            <v>0.36633727351135548</v>
          </cell>
          <cell r="DN148">
            <v>0.27636872442670835</v>
          </cell>
          <cell r="DO148">
            <v>1.9832615534402853E-2</v>
          </cell>
        </row>
        <row r="149">
          <cell r="A149" t="str">
            <v>% growth in revenue seq</v>
          </cell>
          <cell r="B149"/>
          <cell r="C149" t="str">
            <v>NA</v>
          </cell>
          <cell r="D149" t="str">
            <v>NA</v>
          </cell>
          <cell r="E149" t="str">
            <v>NA</v>
          </cell>
          <cell r="F149" t="str">
            <v>NA</v>
          </cell>
          <cell r="G149" t="str">
            <v>NA</v>
          </cell>
          <cell r="H149" t="str">
            <v>NA</v>
          </cell>
          <cell r="I149" t="str">
            <v>NA</v>
          </cell>
          <cell r="J149" t="str">
            <v>NA</v>
          </cell>
          <cell r="K149" t="str">
            <v>NA</v>
          </cell>
          <cell r="L149" t="str">
            <v>NA</v>
          </cell>
          <cell r="M149" t="str">
            <v>NA</v>
          </cell>
          <cell r="N149" t="str">
            <v>NA</v>
          </cell>
          <cell r="O149" t="str">
            <v>NA</v>
          </cell>
          <cell r="P149" t="str">
            <v>NA</v>
          </cell>
          <cell r="Q149" t="str">
            <v>NA</v>
          </cell>
          <cell r="R149" t="str">
            <v>NA</v>
          </cell>
          <cell r="S149" t="str">
            <v>NA</v>
          </cell>
          <cell r="T149" t="str">
            <v>NA</v>
          </cell>
          <cell r="U149" t="str">
            <v>NA</v>
          </cell>
          <cell r="V149" t="str">
            <v>NA</v>
          </cell>
          <cell r="W149" t="str">
            <v>NA</v>
          </cell>
          <cell r="X149" t="str">
            <v>NA</v>
          </cell>
          <cell r="Y149" t="str">
            <v>NA</v>
          </cell>
          <cell r="Z149" t="str">
            <v>NA</v>
          </cell>
          <cell r="AA149" t="str">
            <v>NA</v>
          </cell>
          <cell r="AB149" t="str">
            <v>NA</v>
          </cell>
          <cell r="AC149" t="str">
            <v>NA</v>
          </cell>
          <cell r="AD149" t="str">
            <v>NA</v>
          </cell>
          <cell r="AE149" t="str">
            <v>NA</v>
          </cell>
          <cell r="AF149">
            <v>6.3208756120180567</v>
          </cell>
          <cell r="AG149">
            <v>2.7295444001636118</v>
          </cell>
          <cell r="AH149">
            <v>0.88416295406012346</v>
          </cell>
          <cell r="AI149">
            <v>0.10002440243100041</v>
          </cell>
          <cell r="AJ149">
            <v>0.25589668842525826</v>
          </cell>
          <cell r="AK149">
            <v>0.14542223883772043</v>
          </cell>
          <cell r="AL149">
            <v>8.1908446755694087E-2</v>
          </cell>
          <cell r="AM149">
            <v>-7.2578520661953916E-2</v>
          </cell>
          <cell r="AN149">
            <v>-0.12974692173796765</v>
          </cell>
          <cell r="AO149">
            <v>0.6813766804898016</v>
          </cell>
          <cell r="AP149">
            <v>0.11874151309408387</v>
          </cell>
          <cell r="AQ149">
            <v>-0.28027536463412628</v>
          </cell>
          <cell r="AR149">
            <v>0.41403951207023737</v>
          </cell>
          <cell r="AS149">
            <v>-2.2255130375563037E-2</v>
          </cell>
          <cell r="AT149">
            <v>0.14867988561640377</v>
          </cell>
          <cell r="AU149">
            <v>-0.31717921444899777</v>
          </cell>
          <cell r="AV149">
            <v>0.3561322510983691</v>
          </cell>
          <cell r="AW149">
            <v>-0.11221275018532229</v>
          </cell>
          <cell r="AX149">
            <v>0.2492085029398472</v>
          </cell>
          <cell r="AY149">
            <v>-0.1873843430686305</v>
          </cell>
          <cell r="AZ149">
            <v>0.26466108149276457</v>
          </cell>
          <cell r="BA149">
            <v>0.18902439024390261</v>
          </cell>
          <cell r="BB149">
            <v>-1.6296296296295698E-2</v>
          </cell>
          <cell r="BC149">
            <v>-0.14143239625167381</v>
          </cell>
          <cell r="BD149">
            <v>0.25470312022116781</v>
          </cell>
          <cell r="BE149">
            <v>0.2456445993031362</v>
          </cell>
          <cell r="BF149">
            <v>-0.14298540965207585</v>
          </cell>
          <cell r="BG149">
            <v>-8.8411617484431049E-2</v>
          </cell>
          <cell r="BH149">
            <v>0.18446411205956581</v>
          </cell>
          <cell r="BI149">
            <v>0.14470443349753714</v>
          </cell>
          <cell r="BJ149">
            <v>0.26679381224835796</v>
          </cell>
          <cell r="BK149">
            <v>-0.1267239136091598</v>
          </cell>
          <cell r="BL149">
            <v>0.2160768313926833</v>
          </cell>
          <cell r="BM149">
            <v>-0.15743366048709539</v>
          </cell>
          <cell r="BN149">
            <v>0.29033464198915726</v>
          </cell>
          <cell r="BO149">
            <v>-7.1509063395473471E-2</v>
          </cell>
          <cell r="BP149">
            <v>0.12358960132730834</v>
          </cell>
          <cell r="BQ149">
            <v>-0.22629959617973194</v>
          </cell>
          <cell r="BR149">
            <v>0.35200143600789846</v>
          </cell>
          <cell r="BS149">
            <v>-1.6165943669524467</v>
          </cell>
          <cell r="BT149">
            <v>0.16003190766241038</v>
          </cell>
          <cell r="BU149">
            <v>-0.12912364308728796</v>
          </cell>
          <cell r="BV149">
            <v>0.60726715256932562</v>
          </cell>
          <cell r="BW149">
            <v>-0.46067116533643304</v>
          </cell>
          <cell r="BX149">
            <v>0.21986623003081784</v>
          </cell>
          <cell r="BY149">
            <v>-9.0210508419671043E-2</v>
          </cell>
          <cell r="BZ149">
            <v>0.64503244307988461</v>
          </cell>
          <cell r="CA149">
            <v>-0.48614313809163245</v>
          </cell>
          <cell r="CB149">
            <v>0.22052943978403206</v>
          </cell>
          <cell r="CC149">
            <v>-1.0521217438090757E-2</v>
          </cell>
          <cell r="CD149">
            <v>0.52299466504049419</v>
          </cell>
          <cell r="CE149">
            <v>-0.68399918806894866</v>
          </cell>
          <cell r="CF149">
            <v>0.85070600072985969</v>
          </cell>
          <cell r="CG149">
            <v>-6.098402123254576E-2</v>
          </cell>
          <cell r="CH149">
            <v>0.51622944316343622</v>
          </cell>
          <cell r="CI149">
            <v>-0.61351468758024164</v>
          </cell>
          <cell r="CJ149">
            <v>0.2733310256496484</v>
          </cell>
          <cell r="CK149">
            <v>-0.17634053882824874</v>
          </cell>
          <cell r="CL149">
            <v>1.5301582756813712</v>
          </cell>
          <cell r="CM149">
            <v>-0.73601289765681221</v>
          </cell>
          <cell r="CN149">
            <v>0.27248993604637639</v>
          </cell>
          <cell r="CO149">
            <v>-0.17674850252617891</v>
          </cell>
          <cell r="CP149">
            <v>1.5291415452943746</v>
          </cell>
          <cell r="CQ149">
            <v>-0.80307829202373981</v>
          </cell>
          <cell r="CR149">
            <v>0.27292593320658209</v>
          </cell>
          <cell r="CS149">
            <v>-0.17834417455432194</v>
          </cell>
          <cell r="CT149">
            <v>1.5376910378159434</v>
          </cell>
          <cell r="CU149">
            <v>-0.73732319249932254</v>
          </cell>
          <cell r="CV149">
            <v>0.27271077062725224</v>
          </cell>
          <cell r="CW149">
            <v>-0.17932839392458244</v>
          </cell>
          <cell r="CX149">
            <v>1.5412718596840098</v>
          </cell>
          <cell r="CY149">
            <v>-0.60368557735900363</v>
          </cell>
          <cell r="CZ149">
            <v>0.27140728585221829</v>
          </cell>
          <cell r="DA149">
            <v>-0.17865282206730648</v>
          </cell>
          <cell r="DB149">
            <v>1.5334056490542283</v>
          </cell>
          <cell r="DC149"/>
          <cell r="DD149"/>
          <cell r="DE149"/>
          <cell r="DF149"/>
          <cell r="DG149"/>
          <cell r="DH149"/>
          <cell r="DI149"/>
          <cell r="DJ149"/>
          <cell r="DK149"/>
          <cell r="DL149"/>
          <cell r="DM149"/>
          <cell r="DN149"/>
          <cell r="DO149"/>
        </row>
        <row r="150">
          <cell r="A150"/>
          <cell r="B150"/>
          <cell r="C150"/>
          <cell r="D150"/>
          <cell r="E150"/>
          <cell r="F150"/>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v>-2</v>
          </cell>
          <cell r="BL150"/>
          <cell r="BM150"/>
          <cell r="BN150"/>
          <cell r="BO150">
            <v>-6</v>
          </cell>
          <cell r="BP150"/>
          <cell r="BQ150"/>
          <cell r="BR150"/>
          <cell r="BS150"/>
          <cell r="BT150"/>
          <cell r="BU150"/>
          <cell r="BV150"/>
          <cell r="BW150"/>
          <cell r="BX150"/>
          <cell r="BY150"/>
          <cell r="BZ150"/>
          <cell r="CA150"/>
          <cell r="CB150"/>
          <cell r="CC150"/>
          <cell r="CD150"/>
          <cell r="CE150"/>
          <cell r="CF150"/>
          <cell r="CG150"/>
          <cell r="CH150"/>
          <cell r="CI150"/>
          <cell r="CJ150"/>
          <cell r="CK150"/>
          <cell r="CL150"/>
          <cell r="CM150"/>
          <cell r="CN150"/>
          <cell r="CO150"/>
          <cell r="CP150"/>
          <cell r="CQ150"/>
          <cell r="CR150"/>
          <cell r="CS150"/>
          <cell r="CT150"/>
          <cell r="CU150"/>
          <cell r="CV150"/>
          <cell r="CW150"/>
          <cell r="CX150"/>
          <cell r="CY150"/>
          <cell r="CZ150"/>
          <cell r="DA150"/>
          <cell r="DB150"/>
          <cell r="DC150"/>
          <cell r="DD150"/>
          <cell r="DE150"/>
          <cell r="DF150"/>
          <cell r="DG150"/>
          <cell r="DH150"/>
          <cell r="DI150"/>
          <cell r="DJ150"/>
          <cell r="DK150"/>
          <cell r="DL150"/>
          <cell r="DM150"/>
          <cell r="DN150"/>
          <cell r="DO150"/>
        </row>
        <row r="151">
          <cell r="A151" t="str">
            <v>CSP+Term</v>
          </cell>
          <cell r="B151"/>
          <cell r="C151">
            <v>0</v>
          </cell>
          <cell r="D151">
            <v>0</v>
          </cell>
          <cell r="E151">
            <v>0</v>
          </cell>
          <cell r="F151">
            <v>206.35500000000002</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96.873999999999995</v>
          </cell>
          <cell r="X151">
            <v>92.2</v>
          </cell>
          <cell r="Y151">
            <v>90.1</v>
          </cell>
          <cell r="Z151">
            <v>95.3</v>
          </cell>
          <cell r="AA151">
            <v>87.426000000000002</v>
          </cell>
          <cell r="AB151">
            <v>87.715999999999994</v>
          </cell>
          <cell r="AC151">
            <v>88.454999999999998</v>
          </cell>
          <cell r="AD151">
            <v>106.229</v>
          </cell>
          <cell r="AE151">
            <v>90.061999999999998</v>
          </cell>
          <cell r="AF151">
            <v>91.98</v>
          </cell>
          <cell r="AG151">
            <v>97.262</v>
          </cell>
          <cell r="AH151">
            <v>130.131</v>
          </cell>
          <cell r="AI151">
            <v>114.185</v>
          </cell>
          <cell r="AJ151">
            <v>117.79900000000001</v>
          </cell>
          <cell r="AK151">
            <v>113.379</v>
          </cell>
          <cell r="AL151">
            <v>143.124</v>
          </cell>
          <cell r="AM151">
            <v>122.58692625999996</v>
          </cell>
          <cell r="AN151">
            <v>136.58699999999999</v>
          </cell>
          <cell r="AO151">
            <v>140.46</v>
          </cell>
          <cell r="AP151">
            <v>178.03</v>
          </cell>
          <cell r="AQ151">
            <v>146.96</v>
          </cell>
          <cell r="AR151">
            <v>153.458</v>
          </cell>
          <cell r="AS151">
            <v>157.53700000000001</v>
          </cell>
          <cell r="AT151">
            <v>162.26</v>
          </cell>
          <cell r="AU151">
            <v>111.9</v>
          </cell>
          <cell r="AV151">
            <v>129.69200000000001</v>
          </cell>
          <cell r="AW151">
            <v>129.06</v>
          </cell>
          <cell r="AX151">
            <v>168.32300000000001</v>
          </cell>
          <cell r="AY151">
            <v>122.706</v>
          </cell>
          <cell r="AZ151">
            <v>148.733</v>
          </cell>
          <cell r="BA151">
            <v>151.75800000000001</v>
          </cell>
          <cell r="BB151">
            <v>196.255</v>
          </cell>
          <cell r="BC151">
            <v>150.26</v>
          </cell>
          <cell r="BD151">
            <v>171.32599999999999</v>
          </cell>
          <cell r="BE151">
            <v>193.88</v>
          </cell>
          <cell r="BF151">
            <v>229.04700000000003</v>
          </cell>
          <cell r="BG151">
            <v>178.364</v>
          </cell>
          <cell r="BH151">
            <v>187.917</v>
          </cell>
          <cell r="BI151">
            <v>195.69</v>
          </cell>
          <cell r="BJ151">
            <v>268.67399999999998</v>
          </cell>
          <cell r="BK151">
            <v>193.083</v>
          </cell>
          <cell r="BL151">
            <v>227.215</v>
          </cell>
          <cell r="BM151">
            <v>201.44300000000001</v>
          </cell>
          <cell r="BN151">
            <v>269.88900000000001</v>
          </cell>
          <cell r="BO151">
            <v>207.42400000000001</v>
          </cell>
          <cell r="BP151">
            <v>231.792</v>
          </cell>
          <cell r="BQ151">
            <v>193.15299999999999</v>
          </cell>
          <cell r="BR151">
            <v>267.36700000000002</v>
          </cell>
          <cell r="BS151">
            <v>13.47044639449544</v>
          </cell>
          <cell r="BT151">
            <v>14.476188349056599</v>
          </cell>
          <cell r="BU151">
            <v>14.805907979591865</v>
          </cell>
          <cell r="BV151">
            <v>17.531323169642917</v>
          </cell>
          <cell r="BW151">
            <v>16.939496569999989</v>
          </cell>
          <cell r="BX151">
            <v>17.579319650000002</v>
          </cell>
          <cell r="BY151">
            <v>18.423829820000009</v>
          </cell>
          <cell r="BZ151">
            <v>18.980265560000021</v>
          </cell>
          <cell r="CA151">
            <v>20.698804679999995</v>
          </cell>
          <cell r="CB151">
            <v>20.632598849999994</v>
          </cell>
          <cell r="CC151">
            <v>23.402000000000015</v>
          </cell>
          <cell r="CD151">
            <v>25.74499999999999</v>
          </cell>
          <cell r="CE151">
            <v>32.726365424121333</v>
          </cell>
          <cell r="CF151">
            <v>32.9306404602955</v>
          </cell>
          <cell r="CG151">
            <v>28.851893448894344</v>
          </cell>
          <cell r="CH151">
            <v>31.606878823098391</v>
          </cell>
          <cell r="CI151">
            <v>33.250838151295838</v>
          </cell>
          <cell r="CJ151">
            <v>34.689268661472681</v>
          </cell>
          <cell r="CK151">
            <v>35.838475048918795</v>
          </cell>
          <cell r="CL151">
            <v>39.716993624142063</v>
          </cell>
          <cell r="CM151">
            <v>40.984251711933979</v>
          </cell>
          <cell r="CN151">
            <v>43.101189157877243</v>
          </cell>
          <cell r="CO151">
            <v>44.676043334610505</v>
          </cell>
          <cell r="CP151">
            <v>49.824882859576135</v>
          </cell>
          <cell r="CQ151">
            <v>51.568614421883971</v>
          </cell>
          <cell r="CR151">
            <v>54.232054836939113</v>
          </cell>
          <cell r="CS151">
            <v>56.209905867146027</v>
          </cell>
          <cell r="CT151">
            <v>62.676665523793091</v>
          </cell>
          <cell r="CU151">
            <v>64.335150571168455</v>
          </cell>
          <cell r="CV151">
            <v>66.893563365884816</v>
          </cell>
          <cell r="CW151">
            <v>68.724978803428698</v>
          </cell>
          <cell r="CX151">
            <v>75.230407519677442</v>
          </cell>
          <cell r="CY151">
            <v>76.737763232535997</v>
          </cell>
          <cell r="CZ151">
            <v>79.158696122594506</v>
          </cell>
          <cell r="DA151">
            <v>80.823936849548204</v>
          </cell>
          <cell r="DB151">
            <v>87.385895445989561</v>
          </cell>
          <cell r="DC151"/>
          <cell r="DD151" t="e">
            <v>#REF!</v>
          </cell>
          <cell r="DE151">
            <v>0</v>
          </cell>
          <cell r="DF151">
            <v>0</v>
          </cell>
          <cell r="DG151">
            <v>0</v>
          </cell>
          <cell r="DH151">
            <v>0</v>
          </cell>
          <cell r="DI151">
            <v>374.47399999999999</v>
          </cell>
          <cell r="DJ151">
            <v>369.82599999999996</v>
          </cell>
          <cell r="DK151">
            <v>409.43499999999995</v>
          </cell>
          <cell r="DL151">
            <v>488.48699999999997</v>
          </cell>
          <cell r="DM151">
            <v>577.66392625999993</v>
          </cell>
          <cell r="DN151">
            <v>620.21500000000003</v>
          </cell>
          <cell r="DO151">
            <v>538.97500000000002</v>
          </cell>
        </row>
        <row r="152">
          <cell r="A152" t="str">
            <v>% of revenue</v>
          </cell>
          <cell r="B152"/>
          <cell r="C152" t="e">
            <v>#DIV/0!</v>
          </cell>
          <cell r="D152" t="e">
            <v>#DIV/0!</v>
          </cell>
          <cell r="E152" t="e">
            <v>#DIV/0!</v>
          </cell>
          <cell r="F152">
            <v>0.8299481973648225</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0.67512248154936538</v>
          </cell>
          <cell r="X152">
            <v>0.644804845127947</v>
          </cell>
          <cell r="Y152">
            <v>0.62410816951359738</v>
          </cell>
          <cell r="Z152">
            <v>0.60354654844838507</v>
          </cell>
          <cell r="AA152">
            <v>0.54197507904035713</v>
          </cell>
          <cell r="AB152">
            <v>0.49195185696178395</v>
          </cell>
          <cell r="AC152">
            <v>0.47156382944695013</v>
          </cell>
          <cell r="AD152">
            <v>0.49647375529871424</v>
          </cell>
          <cell r="AE152">
            <v>0.44609440784585669</v>
          </cell>
          <cell r="AF152">
            <v>0.43545157151716862</v>
          </cell>
          <cell r="AG152">
            <v>0.42856702225629772</v>
          </cell>
          <cell r="AH152">
            <v>0.4843777916741111</v>
          </cell>
          <cell r="AI152">
            <v>0.43917645520350157</v>
          </cell>
          <cell r="AJ152">
            <v>0.42763224766579055</v>
          </cell>
          <cell r="AK152">
            <v>0.40805683621797295</v>
          </cell>
          <cell r="AL152">
            <v>0.44586638089482306</v>
          </cell>
          <cell r="AM152">
            <v>0.3978958163252056</v>
          </cell>
          <cell r="AN152">
            <v>0.40849792441770044</v>
          </cell>
          <cell r="AO152">
            <v>0.40139341755946178</v>
          </cell>
          <cell r="AP152">
            <v>0.44556623677604557</v>
          </cell>
          <cell r="AQ152">
            <v>0.38977917110923688</v>
          </cell>
          <cell r="AR152">
            <v>0.3917443136854466</v>
          </cell>
          <cell r="AS152">
            <v>0.39493548395183675</v>
          </cell>
          <cell r="AT152">
            <v>0.39033238151826927</v>
          </cell>
          <cell r="AU152">
            <v>0.30320437438017872</v>
          </cell>
          <cell r="AV152">
            <v>0.33014958200535605</v>
          </cell>
          <cell r="AW152">
            <v>0.32181168057210968</v>
          </cell>
          <cell r="AX152">
            <v>0.37308936962496675</v>
          </cell>
          <cell r="AY152">
            <v>0.29619670168391782</v>
          </cell>
          <cell r="AZ152">
            <v>0.32443781315917486</v>
          </cell>
          <cell r="BA152">
            <v>0.32136254772538136</v>
          </cell>
          <cell r="BB152">
            <v>0.37048515893803879</v>
          </cell>
          <cell r="BC152">
            <v>0.30609833607666104</v>
          </cell>
          <cell r="BD152">
            <v>0.32277548559694041</v>
          </cell>
          <cell r="BE152">
            <v>0.34293921619957973</v>
          </cell>
          <cell r="BF152">
            <v>0.36980880448716918</v>
          </cell>
          <cell r="BG152">
            <v>0.30257084453642524</v>
          </cell>
          <cell r="BH152">
            <v>0.30545179694738384</v>
          </cell>
          <cell r="BI152">
            <v>0.30508775813738848</v>
          </cell>
          <cell r="BJ152">
            <v>0.3630749355401921</v>
          </cell>
          <cell r="BK152">
            <v>0.28694202250263412</v>
          </cell>
          <cell r="BL152">
            <v>0.31108978290871653</v>
          </cell>
          <cell r="BM152">
            <v>0.28263538417720013</v>
          </cell>
          <cell r="BN152">
            <v>0.33634380997482616</v>
          </cell>
          <cell r="BO152">
            <v>0.27626365342379455</v>
          </cell>
          <cell r="BP152">
            <v>0.2965760786120068</v>
          </cell>
          <cell r="BQ152">
            <v>0.25448554270521245</v>
          </cell>
          <cell r="BR152">
            <v>0.31400157137605805</v>
          </cell>
          <cell r="BS152">
            <v>1.770558751750842E-2</v>
          </cell>
          <cell r="BT152">
            <v>1.8168841957300261E-2</v>
          </cell>
          <cell r="BU152">
            <v>1.8205402854638515E-2</v>
          </cell>
          <cell r="BV152">
            <v>1.9376702152544827E-2</v>
          </cell>
          <cell r="BW152">
            <v>2.5713708014748617E-2</v>
          </cell>
          <cell r="BX152">
            <v>2.6082579708510703E-2</v>
          </cell>
          <cell r="BY152">
            <v>2.755022881974353E-2</v>
          </cell>
          <cell r="BZ152">
            <v>2.5838114579135974E-2</v>
          </cell>
          <cell r="CA152">
            <v>3.1235133677492952E-2</v>
          </cell>
          <cell r="CB152">
            <v>2.9763120666102143E-2</v>
          </cell>
          <cell r="CC152">
            <v>3.3870535875818675E-2</v>
          </cell>
          <cell r="CD152">
            <v>3.3097343084911475E-2</v>
          </cell>
          <cell r="CE152">
            <v>4.6940248058097815E-2</v>
          </cell>
          <cell r="CF152">
            <v>4.4359096213177476E-2</v>
          </cell>
          <cell r="CG152">
            <v>3.9389541020995011E-2</v>
          </cell>
          <cell r="CH152">
            <v>3.9416462547667813E-2</v>
          </cell>
          <cell r="CI152">
            <v>4.6817456002283604E-2</v>
          </cell>
          <cell r="CJ152">
            <v>4.493505236940603E-2</v>
          </cell>
          <cell r="CK152">
            <v>4.6980868747949801E-2</v>
          </cell>
          <cell r="CL152">
            <v>4.6402587109685735E-2</v>
          </cell>
          <cell r="CM152">
            <v>5.3581038549273839E-2</v>
          </cell>
          <cell r="CN152">
            <v>5.2116744389815173E-2</v>
          </cell>
          <cell r="CO152">
            <v>5.4550063374346168E-2</v>
          </cell>
          <cell r="CP152">
            <v>5.5390898438019601E-2</v>
          </cell>
          <cell r="CQ152">
            <v>6.261282311275751E-2</v>
          </cell>
          <cell r="CR152">
            <v>6.1326692218253029E-2</v>
          </cell>
          <cell r="CS152">
            <v>6.4113186599220745E-2</v>
          </cell>
          <cell r="CT152">
            <v>6.6439484273582344E-2</v>
          </cell>
          <cell r="CU152">
            <v>7.1982505112955023E-2</v>
          </cell>
          <cell r="CV152">
            <v>7.0014746250969775E-2</v>
          </cell>
          <cell r="CW152">
            <v>7.2537067145614018E-2</v>
          </cell>
          <cell r="CX152">
            <v>7.437959327547454E-2</v>
          </cell>
          <cell r="CY152">
            <v>7.9016540583891515E-2</v>
          </cell>
          <cell r="CZ152">
            <v>7.6640539589680562E-2</v>
          </cell>
          <cell r="DA152">
            <v>7.9009698368005782E-2</v>
          </cell>
          <cell r="DB152">
            <v>8.0311140706892839E-2</v>
          </cell>
          <cell r="DC152"/>
          <cell r="DD152"/>
          <cell r="DE152">
            <v>0</v>
          </cell>
          <cell r="DF152">
            <v>0</v>
          </cell>
          <cell r="DG152">
            <v>0</v>
          </cell>
          <cell r="DH152">
            <v>0</v>
          </cell>
          <cell r="DI152">
            <v>0.63605357828333442</v>
          </cell>
          <cell r="DJ152">
            <v>0.49898469555033548</v>
          </cell>
          <cell r="DK152">
            <v>0.45056133779087548</v>
          </cell>
          <cell r="DL152">
            <v>0.43064340807127449</v>
          </cell>
          <cell r="DM152">
            <v>0.41500574467901674</v>
          </cell>
          <cell r="DN152">
            <v>0.39170962400069731</v>
          </cell>
          <cell r="DO152">
            <v>0.33391921630047433</v>
          </cell>
        </row>
        <row r="153">
          <cell r="A153" t="str">
            <v>% growth in revenue y-o-y</v>
          </cell>
          <cell r="B153"/>
          <cell r="C153" t="str">
            <v>NA</v>
          </cell>
          <cell r="D153" t="str">
            <v>NA</v>
          </cell>
          <cell r="E153" t="str">
            <v>NA</v>
          </cell>
          <cell r="F153" t="str">
            <v>NA</v>
          </cell>
          <cell r="G153" t="str">
            <v>NA</v>
          </cell>
          <cell r="H153" t="str">
            <v>NA</v>
          </cell>
          <cell r="I153" t="str">
            <v>NA</v>
          </cell>
          <cell r="J153">
            <v>-1</v>
          </cell>
          <cell r="K153" t="str">
            <v>NA</v>
          </cell>
          <cell r="L153" t="str">
            <v>NA</v>
          </cell>
          <cell r="M153" t="str">
            <v>NA</v>
          </cell>
          <cell r="N153" t="str">
            <v>NA</v>
          </cell>
          <cell r="O153" t="str">
            <v>NA</v>
          </cell>
          <cell r="P153" t="str">
            <v>NA</v>
          </cell>
          <cell r="Q153" t="str">
            <v>NA</v>
          </cell>
          <cell r="R153" t="str">
            <v>NA</v>
          </cell>
          <cell r="S153" t="str">
            <v>NA</v>
          </cell>
          <cell r="T153" t="str">
            <v>NA</v>
          </cell>
          <cell r="U153" t="str">
            <v>NA</v>
          </cell>
          <cell r="V153" t="str">
            <v>NA</v>
          </cell>
          <cell r="W153" t="str">
            <v>NA</v>
          </cell>
          <cell r="X153" t="str">
            <v>NA</v>
          </cell>
          <cell r="Y153" t="str">
            <v>NA</v>
          </cell>
          <cell r="Z153" t="str">
            <v>NA</v>
          </cell>
          <cell r="AA153">
            <v>-9.7528748683857303E-2</v>
          </cell>
          <cell r="AB153">
            <v>-4.8633405639913363E-2</v>
          </cell>
          <cell r="AC153">
            <v>-1.8257491675915616E-2</v>
          </cell>
          <cell r="AD153">
            <v>0.11467995802728237</v>
          </cell>
          <cell r="AE153">
            <v>3.0151213597785498E-2</v>
          </cell>
          <cell r="AF153">
            <v>4.8611427789684969E-2</v>
          </cell>
          <cell r="AG153">
            <v>9.9564750438075889E-2</v>
          </cell>
          <cell r="AH153">
            <v>0.22500447147200853</v>
          </cell>
          <cell r="AI153">
            <v>0.26784881526059823</v>
          </cell>
          <cell r="AJ153">
            <v>0.28070232659273753</v>
          </cell>
          <cell r="AK153">
            <v>0.16570705928317331</v>
          </cell>
          <cell r="AL153">
            <v>9.9845540263273191E-2</v>
          </cell>
          <cell r="AM153">
            <v>7.3581698646932203E-2</v>
          </cell>
          <cell r="AN153">
            <v>0.15949201606125674</v>
          </cell>
          <cell r="AO153">
            <v>0.23885375598655845</v>
          </cell>
          <cell r="AP153">
            <v>0.2438864201671278</v>
          </cell>
          <cell r="AQ153">
            <v>0.19882278219706828</v>
          </cell>
          <cell r="AR153">
            <v>0.12351834361981751</v>
          </cell>
          <cell r="AS153">
            <v>0.12157909725188665</v>
          </cell>
          <cell r="AT153">
            <v>-8.8580576307363934E-2</v>
          </cell>
          <cell r="AU153">
            <v>-0.23856831790963529</v>
          </cell>
          <cell r="AV153">
            <v>-0.15486973634479784</v>
          </cell>
          <cell r="AW153">
            <v>-0.18076388403993982</v>
          </cell>
          <cell r="AX153">
            <v>3.7365955873289947E-2</v>
          </cell>
          <cell r="AY153">
            <v>9.656836461126006E-2</v>
          </cell>
          <cell r="AZ153">
            <v>0.14681707429910862</v>
          </cell>
          <cell r="BA153">
            <v>0.17587168758716887</v>
          </cell>
          <cell r="BB153">
            <v>0.16594285985872381</v>
          </cell>
          <cell r="BC153">
            <v>0.2245529965934836</v>
          </cell>
          <cell r="BD153">
            <v>0.15190307463710129</v>
          </cell>
          <cell r="BE153">
            <v>0.27756032630899186</v>
          </cell>
          <cell r="BF153">
            <v>0.16708873659269852</v>
          </cell>
          <cell r="BG153">
            <v>0.18703580460535085</v>
          </cell>
          <cell r="BH153">
            <v>9.6838775200495109E-2</v>
          </cell>
          <cell r="BI153">
            <v>9.3356715494119502E-3</v>
          </cell>
          <cell r="BJ153">
            <v>0.17300815989731344</v>
          </cell>
          <cell r="BK153">
            <v>8.2522257854724002E-2</v>
          </cell>
          <cell r="BL153">
            <v>0.20912424102130189</v>
          </cell>
          <cell r="BM153">
            <v>2.9398538504778138E-2</v>
          </cell>
          <cell r="BN153">
            <v>4.5222090712164764E-3</v>
          </cell>
          <cell r="BO153">
            <v>7.4273757917579619E-2</v>
          </cell>
          <cell r="BP153">
            <v>2.0143916554804964E-2</v>
          </cell>
          <cell r="BQ153">
            <v>-4.1153080524019336E-2</v>
          </cell>
          <cell r="BR153">
            <v>-9.3445824023949964E-3</v>
          </cell>
          <cell r="BS153">
            <v>-0.93505840021166575</v>
          </cell>
          <cell r="BT153">
            <v>-0.93754664376226704</v>
          </cell>
          <cell r="BU153">
            <v>-0.92334621787084914</v>
          </cell>
          <cell r="BV153">
            <v>-0.93442974200390128</v>
          </cell>
          <cell r="BW153">
            <v>0.25753045399610075</v>
          </cell>
          <cell r="BX153">
            <v>0.21436107531342197</v>
          </cell>
          <cell r="BY153">
            <v>0.24435663421622</v>
          </cell>
          <cell r="BZ153">
            <v>8.264877535690407E-2</v>
          </cell>
          <cell r="CA153">
            <v>0.22192561003600164</v>
          </cell>
          <cell r="CB153">
            <v>0.17368585706330175</v>
          </cell>
          <cell r="CC153">
            <v>0.27020278783708407</v>
          </cell>
          <cell r="CD153">
            <v>0.35640884046724386</v>
          </cell>
          <cell r="CE153">
            <v>0.58107513598323113</v>
          </cell>
          <cell r="CF153">
            <v>0.59604908231400566</v>
          </cell>
          <cell r="CG153">
            <v>0.23288152503607917</v>
          </cell>
          <cell r="CH153">
            <v>0.22768999118657618</v>
          </cell>
          <cell r="CI153">
            <v>1.6025999843781502E-2</v>
          </cell>
          <cell r="CJ153">
            <v>5.3404008443065587E-2</v>
          </cell>
          <cell r="CK153">
            <v>0.24215331352168801</v>
          </cell>
          <cell r="CL153">
            <v>0.25659334622806163</v>
          </cell>
          <cell r="CM153">
            <v>0.23257800376189186</v>
          </cell>
          <cell r="CN153">
            <v>0.24249345175002746</v>
          </cell>
          <cell r="CO153">
            <v>0.2465944288541464</v>
          </cell>
          <cell r="CP153">
            <v>0.25449784369605388</v>
          </cell>
          <cell r="CQ153">
            <v>0.25825438474134654</v>
          </cell>
          <cell r="CR153">
            <v>0.25824961901376153</v>
          </cell>
          <cell r="CS153">
            <v>0.25816660723847606</v>
          </cell>
          <cell r="CT153">
            <v>0.25793904424096192</v>
          </cell>
          <cell r="CU153">
            <v>0.24756407152694027</v>
          </cell>
          <cell r="CV153">
            <v>0.23346909068843846</v>
          </cell>
          <cell r="CW153">
            <v>0.22264888622767764</v>
          </cell>
          <cell r="CX153">
            <v>0.20029371203735691</v>
          </cell>
          <cell r="CY153">
            <v>0.19278127977096426</v>
          </cell>
          <cell r="CZ153">
            <v>0.1833529586340561</v>
          </cell>
          <cell r="DA153">
            <v>0.17604891637326903</v>
          </cell>
          <cell r="DB153">
            <v>0.16157679224498023</v>
          </cell>
          <cell r="DC153"/>
          <cell r="DD153" t="str">
            <v>NA</v>
          </cell>
          <cell r="DE153" t="str">
            <v>NA</v>
          </cell>
          <cell r="DF153" t="str">
            <v>NA</v>
          </cell>
          <cell r="DG153" t="str">
            <v>NA</v>
          </cell>
          <cell r="DH153" t="str">
            <v>NA</v>
          </cell>
          <cell r="DI153" t="str">
            <v>NA</v>
          </cell>
          <cell r="DJ153">
            <v>-1.2412076672879913E-2</v>
          </cell>
          <cell r="DK153">
            <v>0.10710171810527114</v>
          </cell>
          <cell r="DL153">
            <v>0.19307582400136791</v>
          </cell>
          <cell r="DM153">
            <v>0.18255741966521111</v>
          </cell>
          <cell r="DN153">
            <v>7.366060403925645E-2</v>
          </cell>
          <cell r="DO153">
            <v>-0.13098683521037058</v>
          </cell>
        </row>
        <row r="154">
          <cell r="A154" t="str">
            <v>% growth in revenue seq</v>
          </cell>
          <cell r="B154"/>
          <cell r="C154" t="str">
            <v>NA</v>
          </cell>
          <cell r="D154" t="str">
            <v>NA</v>
          </cell>
          <cell r="E154" t="str">
            <v>NA</v>
          </cell>
          <cell r="F154" t="str">
            <v>NA</v>
          </cell>
          <cell r="G154">
            <v>-1</v>
          </cell>
          <cell r="H154" t="str">
            <v>NA</v>
          </cell>
          <cell r="I154" t="str">
            <v>NA</v>
          </cell>
          <cell r="J154" t="str">
            <v>NA</v>
          </cell>
          <cell r="K154" t="str">
            <v>NA</v>
          </cell>
          <cell r="L154" t="str">
            <v>NA</v>
          </cell>
          <cell r="M154" t="str">
            <v>NA</v>
          </cell>
          <cell r="N154" t="str">
            <v>NA</v>
          </cell>
          <cell r="O154" t="str">
            <v>NA</v>
          </cell>
          <cell r="P154" t="str">
            <v>NA</v>
          </cell>
          <cell r="Q154" t="str">
            <v>NA</v>
          </cell>
          <cell r="R154" t="str">
            <v>NA</v>
          </cell>
          <cell r="S154" t="str">
            <v>NA</v>
          </cell>
          <cell r="T154" t="str">
            <v>NA</v>
          </cell>
          <cell r="U154" t="str">
            <v>NA</v>
          </cell>
          <cell r="V154" t="str">
            <v>NA</v>
          </cell>
          <cell r="W154" t="str">
            <v>NA</v>
          </cell>
          <cell r="X154">
            <v>-4.8248239981832031E-2</v>
          </cell>
          <cell r="Y154">
            <v>-2.2776572668112838E-2</v>
          </cell>
          <cell r="Z154">
            <v>5.7713651498335183E-2</v>
          </cell>
          <cell r="AA154">
            <v>-8.2623294858342078E-2</v>
          </cell>
          <cell r="AB154">
            <v>3.3170910255528874E-3</v>
          </cell>
          <cell r="AC154">
            <v>8.4249167768708499E-3</v>
          </cell>
          <cell r="AD154">
            <v>0.20093833022440788</v>
          </cell>
          <cell r="AE154">
            <v>-0.15219007992167866</v>
          </cell>
          <cell r="AF154">
            <v>2.1296440230063718E-2</v>
          </cell>
          <cell r="AG154">
            <v>5.742552728854089E-2</v>
          </cell>
          <cell r="AH154">
            <v>0.33794287594332828</v>
          </cell>
          <cell r="AI154">
            <v>-0.12253805780329052</v>
          </cell>
          <cell r="AJ154">
            <v>3.165039190786878E-2</v>
          </cell>
          <cell r="AK154">
            <v>-3.7521540929889019E-2</v>
          </cell>
          <cell r="AL154">
            <v>0.26235017066652544</v>
          </cell>
          <cell r="AM154">
            <v>-0.14349147410636953</v>
          </cell>
          <cell r="AN154">
            <v>0.11420527593869734</v>
          </cell>
          <cell r="AO154">
            <v>2.835555360319808E-2</v>
          </cell>
          <cell r="AP154">
            <v>0.26747828563292031</v>
          </cell>
          <cell r="AQ154">
            <v>-0.1745211481211032</v>
          </cell>
          <cell r="AR154">
            <v>4.421611322808916E-2</v>
          </cell>
          <cell r="AS154">
            <v>2.6580562759843218E-2</v>
          </cell>
          <cell r="AT154">
            <v>2.99802586059148E-2</v>
          </cell>
          <cell r="AU154">
            <v>-0.31036607913225678</v>
          </cell>
          <cell r="AV154">
            <v>0.15899910634495096</v>
          </cell>
          <cell r="AW154">
            <v>-4.8730839219073285E-3</v>
          </cell>
          <cell r="AX154">
            <v>0.30422284208895101</v>
          </cell>
          <cell r="AY154">
            <v>-0.27100871538648907</v>
          </cell>
          <cell r="AZ154">
            <v>0.21210861734552511</v>
          </cell>
          <cell r="BA154">
            <v>2.0338458849078478E-2</v>
          </cell>
          <cell r="BB154">
            <v>0.29321024262312356</v>
          </cell>
          <cell r="BC154">
            <v>-0.23436345570813488</v>
          </cell>
          <cell r="BD154">
            <v>0.14019699188073997</v>
          </cell>
          <cell r="BE154">
            <v>0.13164376685383417</v>
          </cell>
          <cell r="BF154">
            <v>0.18138539302661449</v>
          </cell>
          <cell r="BG154">
            <v>-0.22127772902504728</v>
          </cell>
          <cell r="BH154">
            <v>5.3559014150837525E-2</v>
          </cell>
          <cell r="BI154">
            <v>4.1364006449655877E-2</v>
          </cell>
          <cell r="BJ154">
            <v>0.3729572282692013</v>
          </cell>
          <cell r="BK154">
            <v>-0.28134839991960514</v>
          </cell>
          <cell r="BL154">
            <v>0.17677371907418049</v>
          </cell>
          <cell r="BM154">
            <v>-0.11342561010496666</v>
          </cell>
          <cell r="BN154">
            <v>0.33977849813594907</v>
          </cell>
          <cell r="BO154">
            <v>-0.23144700228612503</v>
          </cell>
          <cell r="BP154">
            <v>0.11747917309472378</v>
          </cell>
          <cell r="BQ154">
            <v>-0.16669686615586388</v>
          </cell>
          <cell r="BR154">
            <v>0.3842239054014176</v>
          </cell>
          <cell r="BS154">
            <v>-0.94961814137685119</v>
          </cell>
          <cell r="BT154">
            <v>7.4662852670728475E-2</v>
          </cell>
          <cell r="BU154">
            <v>2.2776688350891305E-2</v>
          </cell>
          <cell r="BV154">
            <v>0.18407619403063324</v>
          </cell>
          <cell r="BW154">
            <v>-3.3758239119550892E-2</v>
          </cell>
          <cell r="BX154">
            <v>3.7771079993790702E-2</v>
          </cell>
          <cell r="BY154">
            <v>4.8039980318578923E-2</v>
          </cell>
          <cell r="BZ154">
            <v>3.0201958302717991E-2</v>
          </cell>
          <cell r="CA154">
            <v>9.0543470773228441E-2</v>
          </cell>
          <cell r="CB154">
            <v>-3.1985339744750041E-3</v>
          </cell>
          <cell r="CC154">
            <v>0.13422454292518871</v>
          </cell>
          <cell r="CD154">
            <v>0.10011964789334127</v>
          </cell>
          <cell r="CE154">
            <v>0.27117364242071651</v>
          </cell>
          <cell r="CF154">
            <v>6.2419102618589406E-3</v>
          </cell>
          <cell r="CG154">
            <v>-0.12385872106917883</v>
          </cell>
          <cell r="CH154">
            <v>9.5487160282356598E-2</v>
          </cell>
          <cell r="CI154">
            <v>5.2012707024903682E-2</v>
          </cell>
          <cell r="CJ154">
            <v>4.3259977496861612E-2</v>
          </cell>
          <cell r="CK154">
            <v>3.3128585057847326E-2</v>
          </cell>
          <cell r="CL154">
            <v>0.10822219890576168</v>
          </cell>
          <cell r="CM154">
            <v>3.1907200725827645E-2</v>
          </cell>
          <cell r="CN154">
            <v>5.1652460579799886E-2</v>
          </cell>
          <cell r="CO154">
            <v>3.6538531940839558E-2</v>
          </cell>
          <cell r="CP154">
            <v>0.11524833312570526</v>
          </cell>
          <cell r="CQ154">
            <v>3.4997203449976588E-2</v>
          </cell>
          <cell r="CR154">
            <v>5.1648477371633028E-2</v>
          </cell>
          <cell r="CS154">
            <v>3.6470147335441627E-2</v>
          </cell>
          <cell r="CT154">
            <v>0.11504661957505258</v>
          </cell>
          <cell r="CU154">
            <v>2.6460964914379215E-2</v>
          </cell>
          <cell r="CV154">
            <v>3.976695122344065E-2</v>
          </cell>
          <cell r="CW154">
            <v>2.7378051719664898E-2</v>
          </cell>
          <cell r="CX154">
            <v>9.465886828217096E-2</v>
          </cell>
          <cell r="CY154">
            <v>2.0036521967055521E-2</v>
          </cell>
          <cell r="CZ154">
            <v>3.1548129474694653E-2</v>
          </cell>
          <cell r="DA154">
            <v>2.103673769935166E-2</v>
          </cell>
          <cell r="DB154">
            <v>8.1188306982079794E-2</v>
          </cell>
          <cell r="DC154"/>
          <cell r="DD154"/>
          <cell r="DE154"/>
          <cell r="DF154"/>
          <cell r="DG154"/>
          <cell r="DH154"/>
          <cell r="DI154"/>
          <cell r="DJ154"/>
          <cell r="DK154"/>
          <cell r="DL154"/>
          <cell r="DM154"/>
          <cell r="DN154"/>
          <cell r="DO154"/>
        </row>
        <row r="155">
          <cell r="A155"/>
          <cell r="B155"/>
          <cell r="C155"/>
          <cell r="D155"/>
          <cell r="E155"/>
          <cell r="F155"/>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cell r="CO155"/>
          <cell r="CP155"/>
          <cell r="CQ155"/>
          <cell r="CR155"/>
          <cell r="CS155"/>
          <cell r="CT155"/>
          <cell r="CU155"/>
          <cell r="CV155"/>
          <cell r="CW155"/>
          <cell r="CX155"/>
          <cell r="CY155"/>
          <cell r="CZ155"/>
          <cell r="DA155"/>
          <cell r="DB155"/>
          <cell r="DC155"/>
          <cell r="DD155"/>
          <cell r="DE155"/>
          <cell r="DF155"/>
          <cell r="DG155"/>
          <cell r="DH155"/>
          <cell r="DI155"/>
          <cell r="DJ155"/>
          <cell r="DK155"/>
          <cell r="DL155"/>
          <cell r="DM155"/>
          <cell r="DN155"/>
          <cell r="DO155"/>
        </row>
        <row r="156">
          <cell r="A156" t="str">
            <v>Software licenses updates</v>
          </cell>
          <cell r="B156"/>
          <cell r="C156">
            <v>0</v>
          </cell>
          <cell r="D156">
            <v>0</v>
          </cell>
          <cell r="E156">
            <v>0</v>
          </cell>
          <cell r="F156">
            <v>42.280999999999977</v>
          </cell>
          <cell r="G156">
            <v>72.075000000000003</v>
          </cell>
          <cell r="H156">
            <v>80.582000000000008</v>
          </cell>
          <cell r="I156">
            <v>91.570999999999998</v>
          </cell>
          <cell r="J156">
            <v>103.477</v>
          </cell>
          <cell r="K156">
            <v>110.96</v>
          </cell>
          <cell r="L156">
            <v>88.492000000000004</v>
          </cell>
          <cell r="M156">
            <v>95.89</v>
          </cell>
          <cell r="N156">
            <v>104.81399999999999</v>
          </cell>
          <cell r="O156">
            <v>113.37400000000001</v>
          </cell>
          <cell r="P156">
            <v>127.14700000000001</v>
          </cell>
          <cell r="Q156">
            <v>132.49699999999999</v>
          </cell>
          <cell r="R156">
            <v>138.13000000000002</v>
          </cell>
          <cell r="S156">
            <v>121.72499999999999</v>
          </cell>
          <cell r="T156">
            <v>102.02800000000001</v>
          </cell>
          <cell r="U156">
            <v>108.423</v>
          </cell>
          <cell r="V156">
            <v>136.65099999999998</v>
          </cell>
          <cell r="W156">
            <v>35.240000000000016</v>
          </cell>
          <cell r="X156">
            <v>39.499999999999972</v>
          </cell>
          <cell r="Y156">
            <v>43.399999999999991</v>
          </cell>
          <cell r="Z156">
            <v>50.600000000000009</v>
          </cell>
          <cell r="AA156">
            <v>58.897000000000006</v>
          </cell>
          <cell r="AB156">
            <v>66.98099999999998</v>
          </cell>
          <cell r="AC156">
            <v>70.405999999999977</v>
          </cell>
          <cell r="AD156">
            <v>75.263000000000005</v>
          </cell>
          <cell r="AE156">
            <v>76.606971000000001</v>
          </cell>
          <cell r="AF156">
            <v>80.057394000000002</v>
          </cell>
          <cell r="AG156">
            <v>83.790244999999985</v>
          </cell>
          <cell r="AH156">
            <v>88.494067999999999</v>
          </cell>
          <cell r="AI156">
            <v>93.340355000000017</v>
          </cell>
          <cell r="AJ156">
            <v>98.792754000000016</v>
          </cell>
          <cell r="AK156">
            <v>101.08979500000001</v>
          </cell>
          <cell r="AL156">
            <v>107.87256350000003</v>
          </cell>
          <cell r="AM156">
            <v>107.63807374000005</v>
          </cell>
          <cell r="AN156">
            <v>111.89999999999999</v>
          </cell>
          <cell r="AO156">
            <v>118.708</v>
          </cell>
          <cell r="AP156">
            <v>123.23238100000003</v>
          </cell>
          <cell r="AQ156">
            <v>126.88275</v>
          </cell>
          <cell r="AR156">
            <v>131.32931250000001</v>
          </cell>
          <cell r="AS156">
            <v>131.86824387499999</v>
          </cell>
          <cell r="AT156">
            <v>135.62726953124999</v>
          </cell>
          <cell r="AU156">
            <v>161.7074074074074</v>
          </cell>
          <cell r="AV156">
            <v>163.3156923076923</v>
          </cell>
          <cell r="AW156">
            <v>166.98999999999998</v>
          </cell>
          <cell r="AX156">
            <v>170.11033333333339</v>
          </cell>
          <cell r="AY156">
            <v>170.6118104074074</v>
          </cell>
          <cell r="AZ156">
            <v>178.34322541769231</v>
          </cell>
          <cell r="BA156">
            <v>181.581829</v>
          </cell>
          <cell r="BB156">
            <v>183.63523533333336</v>
          </cell>
          <cell r="BC156">
            <v>188.6474074074074</v>
          </cell>
          <cell r="BD156">
            <v>194.78169230769231</v>
          </cell>
          <cell r="BE156">
            <v>198.26999999999998</v>
          </cell>
          <cell r="BF156">
            <v>206.48633333333333</v>
          </cell>
          <cell r="BG156">
            <v>220.04340740740739</v>
          </cell>
          <cell r="BH156">
            <v>225.89069230769232</v>
          </cell>
          <cell r="BI156">
            <v>234.56000000000003</v>
          </cell>
          <cell r="BJ156">
            <v>244.65933333333339</v>
          </cell>
          <cell r="BK156">
            <v>251.72440740740743</v>
          </cell>
          <cell r="BL156">
            <v>260.29269230769228</v>
          </cell>
          <cell r="BM156">
            <v>267.70699999999999</v>
          </cell>
          <cell r="BN156">
            <v>272.04433333333333</v>
          </cell>
          <cell r="BO156">
            <v>279.58340740740738</v>
          </cell>
          <cell r="BP156">
            <v>282.21569230769228</v>
          </cell>
          <cell r="BQ156">
            <v>290.49700000000001</v>
          </cell>
          <cell r="BR156">
            <v>293.66633333333334</v>
          </cell>
          <cell r="BS156">
            <v>298.52640740740736</v>
          </cell>
          <cell r="BT156">
            <v>300.03369230769232</v>
          </cell>
          <cell r="BU156">
            <v>300.99799999999999</v>
          </cell>
          <cell r="BV156">
            <v>305.73442763858219</v>
          </cell>
          <cell r="BW156">
            <v>312.21146048925925</v>
          </cell>
          <cell r="BX156">
            <v>307.61497698872643</v>
          </cell>
          <cell r="BY156">
            <v>316.28851421431648</v>
          </cell>
          <cell r="BZ156">
            <v>316.50580174171472</v>
          </cell>
          <cell r="CA156">
            <v>312.14432398904995</v>
          </cell>
          <cell r="CB156">
            <v>320.43669955905398</v>
          </cell>
          <cell r="CC156">
            <v>326.27609506727578</v>
          </cell>
          <cell r="CD156">
            <v>328.29345153192094</v>
          </cell>
          <cell r="CE156">
            <v>331.45607590453062</v>
          </cell>
          <cell r="CF156">
            <v>336.19885100127141</v>
          </cell>
          <cell r="CG156">
            <v>345.01162657998822</v>
          </cell>
          <cell r="CH156">
            <v>343.44388523841531</v>
          </cell>
          <cell r="CI156">
            <v>347.45842095841073</v>
          </cell>
          <cell r="CJ156">
            <v>347.27262270866049</v>
          </cell>
          <cell r="CK156">
            <v>351.00705583197271</v>
          </cell>
          <cell r="CL156">
            <v>345.64977347840284</v>
          </cell>
          <cell r="CM156">
            <v>350.21677780654642</v>
          </cell>
          <cell r="CN156">
            <v>348.74805216523714</v>
          </cell>
          <cell r="CO156">
            <v>350.25351573300964</v>
          </cell>
          <cell r="CP156">
            <v>343.04927079291781</v>
          </cell>
          <cell r="CQ156">
            <v>343.09127808727993</v>
          </cell>
          <cell r="CR156">
            <v>339.08868007929703</v>
          </cell>
          <cell r="CS156">
            <v>337.32041554246189</v>
          </cell>
          <cell r="CT156">
            <v>328.48700054269477</v>
          </cell>
          <cell r="CU156">
            <v>325.59067054122022</v>
          </cell>
          <cell r="CV156">
            <v>321.48363025557671</v>
          </cell>
          <cell r="CW156">
            <v>319.31494331329441</v>
          </cell>
          <cell r="CX156">
            <v>310.99591170625985</v>
          </cell>
          <cell r="CY156">
            <v>307.56964772517313</v>
          </cell>
          <cell r="CZ156">
            <v>303.07068780315024</v>
          </cell>
          <cell r="DA156">
            <v>301.39883290610368</v>
          </cell>
          <cell r="DB156">
            <v>293.27867819246177</v>
          </cell>
          <cell r="DC156"/>
          <cell r="DD156">
            <v>0</v>
          </cell>
          <cell r="DE156">
            <v>347.70500000000004</v>
          </cell>
          <cell r="DF156">
            <v>400.15599999999995</v>
          </cell>
          <cell r="DG156">
            <v>511.14800000000002</v>
          </cell>
          <cell r="DH156">
            <v>468.827</v>
          </cell>
          <cell r="DI156">
            <v>168.73999999999998</v>
          </cell>
          <cell r="DJ156">
            <v>271.54699999999997</v>
          </cell>
          <cell r="DK156">
            <v>328.94867799999997</v>
          </cell>
          <cell r="DL156">
            <v>401.0954675000001</v>
          </cell>
          <cell r="DM156">
            <v>461.47845474000007</v>
          </cell>
          <cell r="DN156">
            <v>525.70757590624999</v>
          </cell>
          <cell r="DO156">
            <v>662.12343304843307</v>
          </cell>
        </row>
        <row r="157">
          <cell r="A157" t="str">
            <v>% of revenue</v>
          </cell>
          <cell r="B157"/>
          <cell r="C157" t="e">
            <v>#DIV/0!</v>
          </cell>
          <cell r="D157" t="e">
            <v>#DIV/0!</v>
          </cell>
          <cell r="E157" t="e">
            <v>#DIV/0!</v>
          </cell>
          <cell r="F157">
            <v>0.17005180263517744</v>
          </cell>
          <cell r="G157">
            <v>0.84755229953315536</v>
          </cell>
          <cell r="H157">
            <v>0.85348726367632266</v>
          </cell>
          <cell r="I157">
            <v>0.86567404046133478</v>
          </cell>
          <cell r="J157">
            <v>0.87654488314372603</v>
          </cell>
          <cell r="K157">
            <v>0.87017213661137904</v>
          </cell>
          <cell r="L157">
            <v>0.83415342269479487</v>
          </cell>
          <cell r="M157">
            <v>0.84491281246971128</v>
          </cell>
          <cell r="N157">
            <v>0.84970086093681596</v>
          </cell>
          <cell r="O157">
            <v>0.85364274312562116</v>
          </cell>
          <cell r="P157">
            <v>0.86333636622893384</v>
          </cell>
          <cell r="Q157">
            <v>0.86320075572494204</v>
          </cell>
          <cell r="R157">
            <v>0.87396946516586638</v>
          </cell>
          <cell r="S157">
            <v>0.85535099430820039</v>
          </cell>
          <cell r="T157">
            <v>0.86864868546519547</v>
          </cell>
          <cell r="U157">
            <v>0.91189927500883117</v>
          </cell>
          <cell r="V157">
            <v>0.91845225293042254</v>
          </cell>
          <cell r="W157">
            <v>0.24559031576893334</v>
          </cell>
          <cell r="X157">
            <v>0.27624502584114846</v>
          </cell>
          <cell r="Y157">
            <v>0.3006248008533865</v>
          </cell>
          <cell r="Z157">
            <v>0.32045598480050669</v>
          </cell>
          <cell r="AA157">
            <v>0.36511685574359931</v>
          </cell>
          <cell r="AB157">
            <v>0.37566039640609744</v>
          </cell>
          <cell r="AC157">
            <v>0.37534252417660913</v>
          </cell>
          <cell r="AD157">
            <v>0.35175050358232812</v>
          </cell>
          <cell r="AE157">
            <v>0.37944906137005302</v>
          </cell>
          <cell r="AF157">
            <v>0.37900758892008202</v>
          </cell>
          <cell r="AG157">
            <v>0.36920622436075379</v>
          </cell>
          <cell r="AH157">
            <v>0.32939546483235066</v>
          </cell>
          <cell r="AI157">
            <v>0.35900412695482281</v>
          </cell>
          <cell r="AJ157">
            <v>0.35863604484005407</v>
          </cell>
          <cell r="AK157">
            <v>0.36382735710866621</v>
          </cell>
          <cell r="AL157">
            <v>0.33604950592208155</v>
          </cell>
          <cell r="AM157">
            <v>0.34937444411986202</v>
          </cell>
          <cell r="AN157">
            <v>0.33466521515474151</v>
          </cell>
          <cell r="AO157">
            <v>0.33923259156805202</v>
          </cell>
          <cell r="AP157">
            <v>0.30842098663776818</v>
          </cell>
          <cell r="AQ157">
            <v>0.33652866850204494</v>
          </cell>
          <cell r="AR157">
            <v>0.33525467158502031</v>
          </cell>
          <cell r="AS157">
            <v>0.33058550507278894</v>
          </cell>
          <cell r="AT157">
            <v>0.32626473015501672</v>
          </cell>
          <cell r="AU157">
            <v>0.43816258530476893</v>
          </cell>
          <cell r="AV157">
            <v>0.41574351193828424</v>
          </cell>
          <cell r="AW157">
            <v>0.41639030326000764</v>
          </cell>
          <cell r="AX157">
            <v>0.37705100925022916</v>
          </cell>
          <cell r="AY157">
            <v>0.41183524449493908</v>
          </cell>
          <cell r="AZ157">
            <v>0.38902789593613968</v>
          </cell>
          <cell r="BA157">
            <v>0.38451745007231597</v>
          </cell>
          <cell r="BB157">
            <v>0.34666189064785186</v>
          </cell>
          <cell r="BC157">
            <v>0.38429826642209097</v>
          </cell>
          <cell r="BD157">
            <v>0.36696564047493796</v>
          </cell>
          <cell r="BE157">
            <v>0.35070434493444747</v>
          </cell>
          <cell r="BF157">
            <v>0.33338338451470267</v>
          </cell>
          <cell r="BG157">
            <v>0.37327442541057582</v>
          </cell>
          <cell r="BH157">
            <v>0.36717656134928295</v>
          </cell>
          <cell r="BI157">
            <v>0.36568748811235041</v>
          </cell>
          <cell r="BJ157">
            <v>0.330622507869412</v>
          </cell>
          <cell r="BK157">
            <v>0.37408943601849226</v>
          </cell>
          <cell r="BL157">
            <v>0.35637786740631267</v>
          </cell>
          <cell r="BM157">
            <v>0.37560734695137438</v>
          </cell>
          <cell r="BN157">
            <v>0.33902985136628366</v>
          </cell>
          <cell r="BO157">
            <v>0.37237124714133152</v>
          </cell>
          <cell r="BP157">
            <v>0.36109280452900905</v>
          </cell>
          <cell r="BQ157">
            <v>0.382739520997531</v>
          </cell>
          <cell r="BR157">
            <v>0.3448880756671987</v>
          </cell>
          <cell r="BS157">
            <v>0.39238383627725398</v>
          </cell>
          <cell r="BT157">
            <v>0.37656768521936035</v>
          </cell>
          <cell r="BU157">
            <v>0.37010832810751659</v>
          </cell>
          <cell r="BV157">
            <v>0.3379165899120346</v>
          </cell>
          <cell r="BW157">
            <v>0.47392874402754709</v>
          </cell>
          <cell r="BX157">
            <v>0.45641084618653838</v>
          </cell>
          <cell r="BY157">
            <v>0.47296468892704518</v>
          </cell>
          <cell r="BZ157">
            <v>0.43086400158690458</v>
          </cell>
          <cell r="CA157">
            <v>0.47103539731882954</v>
          </cell>
          <cell r="CB157">
            <v>0.46223920816565706</v>
          </cell>
          <cell r="CC157">
            <v>0.47223084280822925</v>
          </cell>
          <cell r="CD157">
            <v>0.42204859187732563</v>
          </cell>
          <cell r="CE157">
            <v>0.47541577629194054</v>
          </cell>
          <cell r="CF157">
            <v>0.45287540630454209</v>
          </cell>
          <cell r="CG157">
            <v>0.47102106632843699</v>
          </cell>
          <cell r="CH157">
            <v>0.42830369665708318</v>
          </cell>
          <cell r="CI157">
            <v>0.48922433960388378</v>
          </cell>
          <cell r="CJ157">
            <v>0.44984267728901051</v>
          </cell>
          <cell r="CK157">
            <v>0.46013722395098672</v>
          </cell>
          <cell r="CL157">
            <v>0.40383327789254825</v>
          </cell>
          <cell r="CM157">
            <v>0.45785827210286634</v>
          </cell>
          <cell r="CN157">
            <v>0.42169632546715446</v>
          </cell>
          <cell r="CO157">
            <v>0.42766436000659774</v>
          </cell>
          <cell r="CP157">
            <v>0.38137184128020735</v>
          </cell>
          <cell r="CQ157">
            <v>0.41656953065802288</v>
          </cell>
          <cell r="CR157">
            <v>0.38344826100434753</v>
          </cell>
          <cell r="CS157">
            <v>0.38474867395287815</v>
          </cell>
          <cell r="CT157">
            <v>0.34820784935260574</v>
          </cell>
          <cell r="CU157">
            <v>0.36429279948661475</v>
          </cell>
          <cell r="CV157">
            <v>0.33648371627432239</v>
          </cell>
          <cell r="CW157">
            <v>0.33702694256136756</v>
          </cell>
          <cell r="CX157">
            <v>0.30747872018367844</v>
          </cell>
          <cell r="CY157">
            <v>0.31670312670183626</v>
          </cell>
          <cell r="CZ157">
            <v>0.29342955587692099</v>
          </cell>
          <cell r="DA157">
            <v>0.29463339456859605</v>
          </cell>
          <cell r="DB157">
            <v>0.26953486109442037</v>
          </cell>
          <cell r="DC157"/>
          <cell r="DD157"/>
          <cell r="DE157">
            <v>0.86218183170710549</v>
          </cell>
          <cell r="DF157">
            <v>0.85058859040144874</v>
          </cell>
          <cell r="DG157">
            <v>0.86396565420955673</v>
          </cell>
          <cell r="DH157">
            <v>0.8888591861188212</v>
          </cell>
          <cell r="DI157">
            <v>0.28660916592214636</v>
          </cell>
          <cell r="DJ157">
            <v>0.3663825613196664</v>
          </cell>
          <cell r="DK157">
            <v>0.36199044152116927</v>
          </cell>
          <cell r="DL157">
            <v>0.35360023723485201</v>
          </cell>
          <cell r="DM157">
            <v>0.33153569239235547</v>
          </cell>
          <cell r="DN157">
            <v>0.33202150366011013</v>
          </cell>
          <cell r="DO157">
            <v>0.41021520081211998</v>
          </cell>
        </row>
        <row r="158">
          <cell r="A158" t="str">
            <v>% growth in revenue y-o-y</v>
          </cell>
          <cell r="B158"/>
          <cell r="C158" t="str">
            <v>NA</v>
          </cell>
          <cell r="D158" t="str">
            <v>NA</v>
          </cell>
          <cell r="E158" t="str">
            <v>NA</v>
          </cell>
          <cell r="F158" t="str">
            <v>NA</v>
          </cell>
          <cell r="G158" t="str">
            <v>NA</v>
          </cell>
          <cell r="H158" t="str">
            <v>NA</v>
          </cell>
          <cell r="I158" t="str">
            <v>NA</v>
          </cell>
          <cell r="J158">
            <v>1.4473640642368926</v>
          </cell>
          <cell r="K158">
            <v>0.53950745750953844</v>
          </cell>
          <cell r="L158">
            <v>9.8160879600903472E-2</v>
          </cell>
          <cell r="M158">
            <v>4.7165587358443117E-2</v>
          </cell>
          <cell r="N158">
            <v>1.2920745672951428E-2</v>
          </cell>
          <cell r="O158">
            <v>2.1755587599134873E-2</v>
          </cell>
          <cell r="P158">
            <v>0.43681914749355877</v>
          </cell>
          <cell r="Q158">
            <v>0.38176035040150147</v>
          </cell>
          <cell r="R158">
            <v>0.31785830137195448</v>
          </cell>
          <cell r="S158">
            <v>7.3658863584243228E-2</v>
          </cell>
          <cell r="T158">
            <v>-0.19755873123235312</v>
          </cell>
          <cell r="U158">
            <v>-0.18169467987954435</v>
          </cell>
          <cell r="V158">
            <v>-1.0707304712951893E-2</v>
          </cell>
          <cell r="W158">
            <v>-0.7104949681659477</v>
          </cell>
          <cell r="X158">
            <v>-0.61285137413259139</v>
          </cell>
          <cell r="Y158">
            <v>-0.59971592743237145</v>
          </cell>
          <cell r="Z158">
            <v>-0.62971365010135294</v>
          </cell>
          <cell r="AA158">
            <v>0.67131101021566342</v>
          </cell>
          <cell r="AB158">
            <v>0.69572151898734247</v>
          </cell>
          <cell r="AC158">
            <v>0.62225806451612886</v>
          </cell>
          <cell r="AD158">
            <v>0.48741106719367577</v>
          </cell>
          <cell r="AE158">
            <v>0.30069394026860441</v>
          </cell>
          <cell r="AF158">
            <v>0.19522542213463567</v>
          </cell>
          <cell r="AG158">
            <v>0.19010091469477053</v>
          </cell>
          <cell r="AH158">
            <v>0.17579777579952949</v>
          </cell>
          <cell r="AI158">
            <v>0.21843160983352305</v>
          </cell>
          <cell r="AJ158">
            <v>0.23402410525628659</v>
          </cell>
          <cell r="AK158">
            <v>0.20646257807218515</v>
          </cell>
          <cell r="AL158">
            <v>0.21898072874217989</v>
          </cell>
          <cell r="AM158">
            <v>0.15317831970962659</v>
          </cell>
          <cell r="AN158">
            <v>0.13267416353227657</v>
          </cell>
          <cell r="AO158">
            <v>0.17428272557086477</v>
          </cell>
          <cell r="AP158">
            <v>0.14238854627757136</v>
          </cell>
          <cell r="AQ158">
            <v>0.17879060439603833</v>
          </cell>
          <cell r="AR158">
            <v>0.17363103217158193</v>
          </cell>
          <cell r="AS158">
            <v>0.11086231656670131</v>
          </cell>
          <cell r="AT158">
            <v>0.1005814253580799</v>
          </cell>
          <cell r="AU158">
            <v>0.27446329313801443</v>
          </cell>
          <cell r="AV158">
            <v>0.24355857195012942</v>
          </cell>
          <cell r="AW158">
            <v>0.2663397577228106</v>
          </cell>
          <cell r="AX158">
            <v>0.25424875042653672</v>
          </cell>
          <cell r="AY158">
            <v>5.5064904834978501E-2</v>
          </cell>
          <cell r="AZ158">
            <v>9.2015242979147649E-2</v>
          </cell>
          <cell r="BA158">
            <v>8.7381453979280321E-2</v>
          </cell>
          <cell r="BB158">
            <v>7.9506645686818755E-2</v>
          </cell>
          <cell r="BC158">
            <v>0.10571130425808395</v>
          </cell>
          <cell r="BD158">
            <v>9.2173206195525381E-2</v>
          </cell>
          <cell r="BE158">
            <v>9.1904410765682787E-2</v>
          </cell>
          <cell r="BF158">
            <v>0.12443743684876618</v>
          </cell>
          <cell r="BG158">
            <v>0.16642688299551578</v>
          </cell>
          <cell r="BH158">
            <v>0.15971213532151585</v>
          </cell>
          <cell r="BI158">
            <v>0.18303323750441347</v>
          </cell>
          <cell r="BJ158">
            <v>0.1848693779572177</v>
          </cell>
          <cell r="BK158">
            <v>0.1439761380414506</v>
          </cell>
          <cell r="BL158">
            <v>0.15229489824724607</v>
          </cell>
          <cell r="BM158">
            <v>0.14131565484311026</v>
          </cell>
          <cell r="BN158">
            <v>0.11193114780006996</v>
          </cell>
          <cell r="BO158">
            <v>0.11067262124848742</v>
          </cell>
          <cell r="BP158">
            <v>8.4224416005059366E-2</v>
          </cell>
          <cell r="BQ158">
            <v>8.5130385085186555E-2</v>
          </cell>
          <cell r="BR158">
            <v>7.9479692648134703E-2</v>
          </cell>
          <cell r="BS158">
            <v>6.7754378472097088E-2</v>
          </cell>
          <cell r="BT158">
            <v>6.3136106480477183E-2</v>
          </cell>
          <cell r="BU158">
            <v>3.6148393959317904E-2</v>
          </cell>
          <cell r="BV158">
            <v>4.1094578899347756E-2</v>
          </cell>
          <cell r="BW158">
            <v>4.5842018468990942E-2</v>
          </cell>
          <cell r="BX158">
            <v>2.5268111133530002E-2</v>
          </cell>
          <cell r="BY158">
            <v>5.0799388083364372E-2</v>
          </cell>
          <cell r="BZ158">
            <v>3.5231145495546512E-2</v>
          </cell>
          <cell r="CA158">
            <v>-2.1503534849132144E-4</v>
          </cell>
          <cell r="CB158">
            <v>4.1681073840554417E-2</v>
          </cell>
          <cell r="CC158">
            <v>3.1577437700414768E-2</v>
          </cell>
          <cell r="CD158">
            <v>3.7243076510254713E-2</v>
          </cell>
          <cell r="CE158">
            <v>6.1868022037645964E-2</v>
          </cell>
          <cell r="CF158">
            <v>4.9189594899421207E-2</v>
          </cell>
          <cell r="CG158">
            <v>5.7422323596368008E-2</v>
          </cell>
          <cell r="CH158">
            <v>4.6149058520045694E-2</v>
          </cell>
          <cell r="CI158">
            <v>4.827893110787107E-2</v>
          </cell>
          <cell r="CJ158">
            <v>3.2938160479754952E-2</v>
          </cell>
          <cell r="CK158">
            <v>1.7377470178079557E-2</v>
          </cell>
          <cell r="CL158">
            <v>6.4228490731643717E-3</v>
          </cell>
          <cell r="CM158">
            <v>7.9386674253776324E-3</v>
          </cell>
          <cell r="CN158">
            <v>4.2486201332792017E-3</v>
          </cell>
          <cell r="CO158">
            <v>-2.1467947337325821E-3</v>
          </cell>
          <cell r="CP158">
            <v>-7.5235191370593979E-3</v>
          </cell>
          <cell r="CQ158">
            <v>-2.0345969042072864E-2</v>
          </cell>
          <cell r="CR158">
            <v>-2.7697278955305826E-2</v>
          </cell>
          <cell r="CS158">
            <v>-3.6924968942799619E-2</v>
          </cell>
          <cell r="CT158">
            <v>-4.244950066958042E-2</v>
          </cell>
          <cell r="CU158">
            <v>-5.1008605184092337E-2</v>
          </cell>
          <cell r="CV158">
            <v>-5.1918718783544482E-2</v>
          </cell>
          <cell r="CW158">
            <v>-5.3377949864706453E-2</v>
          </cell>
          <cell r="CX158">
            <v>-5.3247430819295172E-2</v>
          </cell>
          <cell r="CY158">
            <v>-5.5348707584560897E-2</v>
          </cell>
          <cell r="CZ158">
            <v>-5.7274898998086909E-2</v>
          </cell>
          <cell r="DA158">
            <v>-5.6107961065926082E-2</v>
          </cell>
          <cell r="DB158">
            <v>-5.6969345405840088E-2</v>
          </cell>
          <cell r="DC158"/>
          <cell r="DD158" t="str">
            <v>NA</v>
          </cell>
          <cell r="DE158" t="str">
            <v>NA</v>
          </cell>
          <cell r="DF158">
            <v>0.15084913935663824</v>
          </cell>
          <cell r="DG158">
            <v>0.27737182498825486</v>
          </cell>
          <cell r="DH158">
            <v>-8.2795980811819714E-2</v>
          </cell>
          <cell r="DI158">
            <v>-0.6400804561170752</v>
          </cell>
          <cell r="DJ158">
            <v>0.60926277112717786</v>
          </cell>
          <cell r="DK158">
            <v>0.21138763455313447</v>
          </cell>
          <cell r="DL158">
            <v>0.21932536691939575</v>
          </cell>
          <cell r="DM158">
            <v>0.15054517473449125</v>
          </cell>
          <cell r="DN158">
            <v>0.13918119146523744</v>
          </cell>
          <cell r="DO158">
            <v>0.25948999670971129</v>
          </cell>
        </row>
        <row r="159">
          <cell r="A159" t="str">
            <v>% growth in revenue seq</v>
          </cell>
          <cell r="B159"/>
          <cell r="C159" t="str">
            <v>NA</v>
          </cell>
          <cell r="D159" t="str">
            <v>NA</v>
          </cell>
          <cell r="E159" t="str">
            <v>NA</v>
          </cell>
          <cell r="F159" t="str">
            <v>NA</v>
          </cell>
          <cell r="G159">
            <v>0.70466639861876601</v>
          </cell>
          <cell r="H159">
            <v>0.11802983003815481</v>
          </cell>
          <cell r="I159">
            <v>0.13637040530143185</v>
          </cell>
          <cell r="J159">
            <v>0.13001932926363158</v>
          </cell>
          <cell r="K159">
            <v>7.2315587038665585E-2</v>
          </cell>
          <cell r="L159">
            <v>-0.20248738284066325</v>
          </cell>
          <cell r="M159">
            <v>8.3600777471409815E-2</v>
          </cell>
          <cell r="N159">
            <v>9.306497027844407E-2</v>
          </cell>
          <cell r="O159">
            <v>8.1668479401606708E-2</v>
          </cell>
          <cell r="P159">
            <v>0.12148287967258797</v>
          </cell>
          <cell r="Q159">
            <v>4.2077280627934366E-2</v>
          </cell>
          <cell r="R159">
            <v>4.2514170132154305E-2</v>
          </cell>
          <cell r="S159">
            <v>-0.11876493158618717</v>
          </cell>
          <cell r="T159">
            <v>-0.16181556787841433</v>
          </cell>
          <cell r="U159">
            <v>6.2678872466381819E-2</v>
          </cell>
          <cell r="V159">
            <v>0.26035066360458559</v>
          </cell>
          <cell r="W159">
            <v>-0.74211677924054698</v>
          </cell>
          <cell r="X159">
            <v>0.12088535754823937</v>
          </cell>
          <cell r="Y159">
            <v>9.87341772151904E-2</v>
          </cell>
          <cell r="Z159">
            <v>0.16589861751152113</v>
          </cell>
          <cell r="AA159">
            <v>0.16397233201581018</v>
          </cell>
          <cell r="AB159">
            <v>0.1372565665483807</v>
          </cell>
          <cell r="AC159">
            <v>5.1133903644317025E-2</v>
          </cell>
          <cell r="AD159">
            <v>6.8985597818368216E-2</v>
          </cell>
          <cell r="AE159">
            <v>1.7856994804884119E-2</v>
          </cell>
          <cell r="AF159">
            <v>4.504058775538855E-2</v>
          </cell>
          <cell r="AG159">
            <v>4.6627185991090059E-2</v>
          </cell>
          <cell r="AH159">
            <v>5.613807430686002E-2</v>
          </cell>
          <cell r="AI159">
            <v>5.4763975818130639E-2</v>
          </cell>
          <cell r="AJ159">
            <v>5.841416609139749E-2</v>
          </cell>
          <cell r="AK159">
            <v>2.325110807215669E-2</v>
          </cell>
          <cell r="AL159">
            <v>6.7096471013716297E-2</v>
          </cell>
          <cell r="AM159">
            <v>-2.1737664554525304E-3</v>
          </cell>
          <cell r="AN159">
            <v>3.9594969622873677E-2</v>
          </cell>
          <cell r="AO159">
            <v>6.0840035746202004E-2</v>
          </cell>
          <cell r="AP159">
            <v>3.8113530680325081E-2</v>
          </cell>
          <cell r="AQ159">
            <v>2.9621832917437141E-2</v>
          </cell>
          <cell r="AR159">
            <v>3.5044657370682852E-2</v>
          </cell>
          <cell r="AS159">
            <v>4.1036640239777711E-3</v>
          </cell>
          <cell r="AT159">
            <v>2.8505920347382752E-2</v>
          </cell>
          <cell r="AU159">
            <v>0.19229272967224542</v>
          </cell>
          <cell r="AV159">
            <v>9.9456476735970689E-3</v>
          </cell>
          <cell r="AW159">
            <v>2.2498191327414929E-2</v>
          </cell>
          <cell r="AX159">
            <v>1.868574964568781E-2</v>
          </cell>
          <cell r="AY159">
            <v>2.947951863049747E-3</v>
          </cell>
          <cell r="AZ159">
            <v>4.5315825392292064E-2</v>
          </cell>
          <cell r="BA159">
            <v>1.8159386624990503E-2</v>
          </cell>
          <cell r="BB159">
            <v>1.1308435126145655E-2</v>
          </cell>
          <cell r="BC159">
            <v>2.7294174045498387E-2</v>
          </cell>
          <cell r="BD159">
            <v>3.2517196947409843E-2</v>
          </cell>
          <cell r="BE159">
            <v>1.7908806782504394E-2</v>
          </cell>
          <cell r="BF159">
            <v>4.1440123736991685E-2</v>
          </cell>
          <cell r="BG159">
            <v>6.5656035705707882E-2</v>
          </cell>
          <cell r="BH159">
            <v>2.6573324641618434E-2</v>
          </cell>
          <cell r="BI159">
            <v>3.8378330703856545E-2</v>
          </cell>
          <cell r="BJ159">
            <v>4.3056502955889142E-2</v>
          </cell>
          <cell r="BK159">
            <v>2.8877190082294169E-2</v>
          </cell>
          <cell r="BL159">
            <v>3.4038355630796602E-2</v>
          </cell>
          <cell r="BM159">
            <v>2.8484501914265214E-2</v>
          </cell>
          <cell r="BN159">
            <v>1.6201792756010525E-2</v>
          </cell>
          <cell r="BO159">
            <v>2.771266720279919E-2</v>
          </cell>
          <cell r="BP159">
            <v>9.4150254648308618E-3</v>
          </cell>
          <cell r="BQ159">
            <v>2.9343895176738855E-2</v>
          </cell>
          <cell r="BR159">
            <v>1.0910038084156914E-2</v>
          </cell>
          <cell r="BS159">
            <v>1.6549646733108769E-2</v>
          </cell>
          <cell r="BT159">
            <v>5.0490839767749485E-3</v>
          </cell>
          <cell r="BU159">
            <v>3.213998017658426E-3</v>
          </cell>
          <cell r="BV159">
            <v>1.5735744551731878E-2</v>
          </cell>
          <cell r="BW159">
            <v>2.1185160273587966E-2</v>
          </cell>
          <cell r="BX159">
            <v>-1.4722340728075101E-2</v>
          </cell>
          <cell r="BY159">
            <v>2.8196082357550223E-2</v>
          </cell>
          <cell r="BZ159">
            <v>6.8699152082074555E-4</v>
          </cell>
          <cell r="CA159">
            <v>-1.378008784882867E-2</v>
          </cell>
          <cell r="CB159">
            <v>2.656583808422841E-2</v>
          </cell>
          <cell r="CC159">
            <v>1.8223241957794567E-2</v>
          </cell>
          <cell r="CD159">
            <v>6.1829735464657976E-3</v>
          </cell>
          <cell r="CE159">
            <v>9.6335286550854882E-3</v>
          </cell>
          <cell r="CF159">
            <v>1.4308909811949988E-2</v>
          </cell>
          <cell r="CG159">
            <v>2.6212985417619628E-2</v>
          </cell>
          <cell r="CH159">
            <v>-4.5440246669757878E-3</v>
          </cell>
          <cell r="CI159">
            <v>1.1689058657161855E-2</v>
          </cell>
          <cell r="CJ159">
            <v>-5.3473520439584199E-4</v>
          </cell>
          <cell r="CK159">
            <v>1.0753606472587274E-2</v>
          </cell>
          <cell r="CL159">
            <v>-1.5262605878026636E-2</v>
          </cell>
          <cell r="CM159">
            <v>1.3212808682569355E-2</v>
          </cell>
          <cell r="CN159">
            <v>-4.1937615053970756E-3</v>
          </cell>
          <cell r="CO159">
            <v>4.3167655229203739E-3</v>
          </cell>
          <cell r="CP159">
            <v>-2.0568658461614042E-2</v>
          </cell>
          <cell r="CQ159">
            <v>1.2245265604282629E-4</v>
          </cell>
          <cell r="CR159">
            <v>-1.1666277354228316E-2</v>
          </cell>
          <cell r="CS159">
            <v>-5.2147554333622503E-3</v>
          </cell>
          <cell r="CT159">
            <v>-2.6187015646715772E-2</v>
          </cell>
          <cell r="CU159">
            <v>-8.81718301390777E-3</v>
          </cell>
          <cell r="CV159">
            <v>-1.2614121525093114E-2</v>
          </cell>
          <cell r="CW159">
            <v>-6.7458705146455911E-3</v>
          </cell>
          <cell r="CX159">
            <v>-2.6052747549845767E-2</v>
          </cell>
          <cell r="CY159">
            <v>-1.1017070810637741E-2</v>
          </cell>
          <cell r="CZ159">
            <v>-1.4627450905178141E-2</v>
          </cell>
          <cell r="DA159">
            <v>-5.5163859928692993E-3</v>
          </cell>
          <cell r="DB159">
            <v>-2.6941559910325319E-2</v>
          </cell>
          <cell r="DC159"/>
          <cell r="DD159"/>
          <cell r="DE159"/>
          <cell r="DF159"/>
          <cell r="DG159"/>
          <cell r="DH159"/>
          <cell r="DI159"/>
          <cell r="DJ159"/>
          <cell r="DK159"/>
          <cell r="DL159"/>
          <cell r="DM159"/>
          <cell r="DN159"/>
          <cell r="DO159"/>
        </row>
        <row r="160">
          <cell r="A160"/>
          <cell r="B160"/>
          <cell r="C160"/>
          <cell r="D160"/>
          <cell r="E160"/>
          <cell r="F160"/>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v>-2</v>
          </cell>
          <cell r="BL160"/>
          <cell r="BM160"/>
          <cell r="BN160"/>
          <cell r="BO160">
            <v>-6</v>
          </cell>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cell r="CO160"/>
          <cell r="CP160"/>
          <cell r="CQ160"/>
          <cell r="CR160"/>
          <cell r="CS160"/>
          <cell r="CT160"/>
          <cell r="CU160"/>
          <cell r="CV160"/>
          <cell r="CW160"/>
          <cell r="CX160"/>
          <cell r="CY160"/>
          <cell r="CZ160"/>
          <cell r="DA160"/>
          <cell r="DB160"/>
          <cell r="DC160"/>
          <cell r="DD160"/>
          <cell r="DE160"/>
          <cell r="DF160"/>
          <cell r="DG160"/>
          <cell r="DH160"/>
          <cell r="DI160"/>
          <cell r="DJ160"/>
          <cell r="DK160"/>
          <cell r="DL160"/>
          <cell r="DM160"/>
          <cell r="DN160"/>
          <cell r="DO160"/>
        </row>
        <row r="161">
          <cell r="A161" t="str">
            <v>Software licenses updates</v>
          </cell>
          <cell r="B161"/>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-1.8330750000000062E-2</v>
          </cell>
          <cell r="AG161">
            <v>-1.6525278906250005</v>
          </cell>
          <cell r="AH161">
            <v>-3.4717720849609375</v>
          </cell>
          <cell r="AI161">
            <v>-4.4147847046508772</v>
          </cell>
          <cell r="AJ161">
            <v>-5.699208491569518</v>
          </cell>
          <cell r="AK161">
            <v>-5.7424999999999997</v>
          </cell>
          <cell r="AL161">
            <v>-6.2024000000000008</v>
          </cell>
          <cell r="AM161">
            <v>-8.1403000000000354</v>
          </cell>
          <cell r="AN161">
            <v>-8.901608079999999</v>
          </cell>
          <cell r="AO161">
            <v>-10.933999999999997</v>
          </cell>
          <cell r="AP161">
            <v>-10.333015999999979</v>
          </cell>
          <cell r="AQ161">
            <v>-12.07176599999995</v>
          </cell>
          <cell r="AR161">
            <v>-17.282069896449755</v>
          </cell>
          <cell r="AS161">
            <v>-12.438231179042404</v>
          </cell>
          <cell r="AT161">
            <v>-14.079319771249985</v>
          </cell>
          <cell r="AU161">
            <v>-18.692592592592593</v>
          </cell>
          <cell r="AV161">
            <v>-20.292307692307702</v>
          </cell>
          <cell r="AW161">
            <v>-23.049999999999997</v>
          </cell>
          <cell r="AX161">
            <v>-24.366666666666639</v>
          </cell>
          <cell r="AY161">
            <v>-20.797319592592594</v>
          </cell>
          <cell r="AZ161">
            <v>-23.435712582307694</v>
          </cell>
          <cell r="BA161">
            <v>-27.989774999999995</v>
          </cell>
          <cell r="BB161">
            <v>-30.128029666666642</v>
          </cell>
          <cell r="BC161">
            <v>-30.162592592592596</v>
          </cell>
          <cell r="BD161">
            <v>-34.392307692307703</v>
          </cell>
          <cell r="BE161">
            <v>-37.549999999999997</v>
          </cell>
          <cell r="BF161">
            <v>-40.366666666666632</v>
          </cell>
          <cell r="BG161">
            <v>-42.292592592592591</v>
          </cell>
          <cell r="BH161">
            <v>-43.992307692307705</v>
          </cell>
          <cell r="BI161">
            <v>-48.649999999999991</v>
          </cell>
          <cell r="BJ161">
            <v>-56.666666666666643</v>
          </cell>
          <cell r="BK161">
            <v>-61.392592592592592</v>
          </cell>
          <cell r="BL161">
            <v>-59.992307692307719</v>
          </cell>
          <cell r="BM161">
            <v>-58.449999999999989</v>
          </cell>
          <cell r="BN161">
            <v>-62.06666666666662</v>
          </cell>
          <cell r="BO161">
            <v>-61.19259259259259</v>
          </cell>
          <cell r="BP161">
            <v>-60.792307692307716</v>
          </cell>
          <cell r="BQ161">
            <v>-64.149999999999991</v>
          </cell>
          <cell r="BR161">
            <v>-70.666666666666615</v>
          </cell>
          <cell r="BS161">
            <v>295.09577667407405</v>
          </cell>
          <cell r="BT161">
            <v>295.28511096455503</v>
          </cell>
          <cell r="BU161">
            <v>293.4742454761905</v>
          </cell>
          <cell r="BV161">
            <v>301.30933879227064</v>
          </cell>
          <cell r="BW161">
            <v>303.18204698925922</v>
          </cell>
          <cell r="BX161">
            <v>298.06082768872648</v>
          </cell>
          <cell r="BY161">
            <v>306.62198051431648</v>
          </cell>
          <cell r="BZ161">
            <v>306.05648410171472</v>
          </cell>
          <cell r="CA161">
            <v>301.83877728904997</v>
          </cell>
          <cell r="CB161">
            <v>308.13786320905393</v>
          </cell>
          <cell r="CC161">
            <v>314.21509506727585</v>
          </cell>
          <cell r="CD161">
            <v>314.23845153192093</v>
          </cell>
          <cell r="CE161">
            <v>313.58973036030744</v>
          </cell>
          <cell r="CF161">
            <v>318.22098533145379</v>
          </cell>
          <cell r="CG161">
            <v>329.26047635958776</v>
          </cell>
          <cell r="CH161">
            <v>326.18870241228802</v>
          </cell>
          <cell r="CI161">
            <v>326.83608676791641</v>
          </cell>
          <cell r="CJ161">
            <v>325.87139326929451</v>
          </cell>
          <cell r="CK161">
            <v>328.97879629154568</v>
          </cell>
          <cell r="CL161">
            <v>321.52130459702607</v>
          </cell>
          <cell r="CM161">
            <v>325.2545082655173</v>
          </cell>
          <cell r="CN161">
            <v>322.68211117370828</v>
          </cell>
          <cell r="CO161">
            <v>323.37033567803087</v>
          </cell>
          <cell r="CP161">
            <v>313.41918650255485</v>
          </cell>
          <cell r="CQ161">
            <v>312.44375841618836</v>
          </cell>
          <cell r="CR161">
            <v>307.06043349927802</v>
          </cell>
          <cell r="CS161">
            <v>304.27500199881922</v>
          </cell>
          <cell r="CT161">
            <v>292.00185748825788</v>
          </cell>
          <cell r="CU161">
            <v>288.17256178797635</v>
          </cell>
          <cell r="CV161">
            <v>282.74795514834057</v>
          </cell>
          <cell r="CW161">
            <v>279.64781336714668</v>
          </cell>
          <cell r="CX161">
            <v>267.87527408004905</v>
          </cell>
          <cell r="CY161">
            <v>263.61855377421995</v>
          </cell>
          <cell r="CZ161">
            <v>257.87745359187556</v>
          </cell>
          <cell r="DA161">
            <v>255.3653717114673</v>
          </cell>
          <cell r="DB161">
            <v>243.76332108892899</v>
          </cell>
          <cell r="DC161"/>
          <cell r="DD161" t="e">
            <v>#REF!</v>
          </cell>
          <cell r="DE161">
            <v>0</v>
          </cell>
          <cell r="DF161">
            <v>0</v>
          </cell>
          <cell r="DG161">
            <v>0</v>
          </cell>
          <cell r="DH161">
            <v>0</v>
          </cell>
          <cell r="DI161">
            <v>0</v>
          </cell>
          <cell r="DJ161">
            <v>0</v>
          </cell>
          <cell r="DK161">
            <v>-5.1426307255859385</v>
          </cell>
          <cell r="DL161">
            <v>-22.058893196220396</v>
          </cell>
          <cell r="DM161">
            <v>-38.308924080000011</v>
          </cell>
          <cell r="DN161">
            <v>-55.871386846742098</v>
          </cell>
          <cell r="DO161">
            <v>-86.401566951566934</v>
          </cell>
        </row>
        <row r="162">
          <cell r="A162" t="str">
            <v>% of revenue</v>
          </cell>
          <cell r="B162"/>
          <cell r="C162" t="e">
            <v>#DIV/0!</v>
          </cell>
          <cell r="D162" t="e">
            <v>#DIV/0!</v>
          </cell>
          <cell r="E162" t="e">
            <v>#DIV/0!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-8.6781407855929173E-5</v>
          </cell>
          <cell r="AG162">
            <v>-7.2815586486051831E-3</v>
          </cell>
          <cell r="AH162">
            <v>-1.2922741665776821E-2</v>
          </cell>
          <cell r="AI162">
            <v>-1.6980071787670973E-2</v>
          </cell>
          <cell r="AJ162">
            <v>-2.0689185283116432E-2</v>
          </cell>
          <cell r="AK162">
            <v>-2.0667552033284027E-2</v>
          </cell>
          <cell r="AL162">
            <v>-1.9321997993781974E-2</v>
          </cell>
          <cell r="AM162">
            <v>-2.6421996312741926E-2</v>
          </cell>
          <cell r="AN162">
            <v>-2.6622507446973954E-2</v>
          </cell>
          <cell r="AO162">
            <v>-3.124615995724871E-2</v>
          </cell>
          <cell r="AP162">
            <v>-2.5861051809620051E-2</v>
          </cell>
          <cell r="AQ162">
            <v>-3.2017711930488899E-2</v>
          </cell>
          <cell r="AR162">
            <v>-4.4117299916906424E-2</v>
          </cell>
          <cell r="AS162">
            <v>-3.1181873783301298E-2</v>
          </cell>
          <cell r="AT162">
            <v>-3.3869187824906083E-2</v>
          </cell>
          <cell r="AU162">
            <v>-5.0649471336734586E-2</v>
          </cell>
          <cell r="AV162">
            <v>-5.1656978861760627E-2</v>
          </cell>
          <cell r="AW162">
            <v>-5.7475276903665946E-2</v>
          </cell>
          <cell r="AX162">
            <v>-5.4008925141117645E-2</v>
          </cell>
          <cell r="AY162">
            <v>-5.0202088465048554E-2</v>
          </cell>
          <cell r="AZ162">
            <v>-5.1121347246615524E-2</v>
          </cell>
          <cell r="BA162">
            <v>-5.9271111929915937E-2</v>
          </cell>
          <cell r="BB162">
            <v>-5.6874922216223478E-2</v>
          </cell>
          <cell r="BC162">
            <v>-6.1444958101629282E-2</v>
          </cell>
          <cell r="BD162">
            <v>-6.4794566009735877E-2</v>
          </cell>
          <cell r="BE162">
            <v>-6.6419267424665876E-2</v>
          </cell>
          <cell r="BF162">
            <v>-6.5174172729317775E-2</v>
          </cell>
          <cell r="BG162">
            <v>-7.1743768127961377E-2</v>
          </cell>
          <cell r="BH162">
            <v>-7.1507790335507734E-2</v>
          </cell>
          <cell r="BI162">
            <v>-7.5847102219755463E-2</v>
          </cell>
          <cell r="BJ162">
            <v>-7.6576990506254952E-2</v>
          </cell>
          <cell r="BK162">
            <v>-9.1235969428684824E-2</v>
          </cell>
          <cell r="BL162">
            <v>-8.2138036556534261E-2</v>
          </cell>
          <cell r="BM162">
            <v>-8.2008499700447976E-2</v>
          </cell>
          <cell r="BN162">
            <v>-7.7349351544909933E-2</v>
          </cell>
          <cell r="BO162">
            <v>-8.1501124229131916E-2</v>
          </cell>
          <cell r="BP162">
            <v>-7.7783289436905323E-2</v>
          </cell>
          <cell r="BQ162">
            <v>-8.4519772224813369E-2</v>
          </cell>
          <cell r="BR162">
            <v>-8.2992457473216277E-2</v>
          </cell>
          <cell r="BS162">
            <v>0.38787460689387526</v>
          </cell>
          <cell r="BT162">
            <v>0.37060781361058365</v>
          </cell>
          <cell r="BU162">
            <v>0.36085708986706816</v>
          </cell>
          <cell r="BV162">
            <v>0.33302570816033661</v>
          </cell>
          <cell r="BW162">
            <v>0.46022233301798837</v>
          </cell>
          <cell r="BX162">
            <v>0.4422352770731876</v>
          </cell>
          <cell r="BY162">
            <v>0.45850975648733805</v>
          </cell>
          <cell r="BZ162">
            <v>0.41663919184424747</v>
          </cell>
          <cell r="CA162">
            <v>0.45548400999136834</v>
          </cell>
          <cell r="CB162">
            <v>0.44449778097081316</v>
          </cell>
          <cell r="CC162">
            <v>0.45477453423638725</v>
          </cell>
          <cell r="CD162">
            <v>0.40397971803547555</v>
          </cell>
          <cell r="CE162">
            <v>0.4497896280512505</v>
          </cell>
          <cell r="CF162">
            <v>0.4286583895138561</v>
          </cell>
          <cell r="CG162">
            <v>0.44951708500973103</v>
          </cell>
          <cell r="CH162">
            <v>0.40678501803570155</v>
          </cell>
          <cell r="CI162">
            <v>0.4601879219582663</v>
          </cell>
          <cell r="CJ162">
            <v>0.42212040458812627</v>
          </cell>
          <cell r="CK162">
            <v>0.43126024833185256</v>
          </cell>
          <cell r="CL162">
            <v>0.37564324443516034</v>
          </cell>
          <cell r="CM162">
            <v>0.425223680261196</v>
          </cell>
          <cell r="CN162">
            <v>0.39017812352243531</v>
          </cell>
          <cell r="CO162">
            <v>0.39483962741513812</v>
          </cell>
          <cell r="CP162">
            <v>0.34843173393940269</v>
          </cell>
          <cell r="CQ162">
            <v>0.37935837519993698</v>
          </cell>
          <cell r="CR162">
            <v>0.34723007922589733</v>
          </cell>
          <cell r="CS162">
            <v>0.34705697651827527</v>
          </cell>
          <cell r="CT162">
            <v>0.30953230610334898</v>
          </cell>
          <cell r="CU162">
            <v>0.32242689599940755</v>
          </cell>
          <cell r="CV162">
            <v>0.29594067555366199</v>
          </cell>
          <cell r="CW162">
            <v>0.29515952668907686</v>
          </cell>
          <cell r="CX162">
            <v>0.26484575308752423</v>
          </cell>
          <cell r="CY162">
            <v>0.27144687668112333</v>
          </cell>
          <cell r="CZ162">
            <v>0.24967398604804569</v>
          </cell>
          <cell r="DA162">
            <v>0.24963323712026644</v>
          </cell>
          <cell r="DB162">
            <v>0.22402826313374952</v>
          </cell>
          <cell r="DC162"/>
          <cell r="DD162"/>
          <cell r="DE162">
            <v>0</v>
          </cell>
          <cell r="DF162">
            <v>0</v>
          </cell>
          <cell r="DG162">
            <v>0</v>
          </cell>
          <cell r="DH162">
            <v>0</v>
          </cell>
          <cell r="DI162">
            <v>0</v>
          </cell>
          <cell r="DJ162">
            <v>0</v>
          </cell>
          <cell r="DK162">
            <v>-5.6591902975672856E-3</v>
          </cell>
          <cell r="DL162">
            <v>-1.9446816280270715E-2</v>
          </cell>
          <cell r="DM162">
            <v>-2.7521925540000956E-2</v>
          </cell>
          <cell r="DN162">
            <v>-3.5286731107978447E-2</v>
          </cell>
          <cell r="DO162">
            <v>-5.3529650769702106E-2</v>
          </cell>
        </row>
        <row r="163">
          <cell r="A163" t="str">
            <v>% growth in revenue y-o-y</v>
          </cell>
          <cell r="B163"/>
          <cell r="C163" t="str">
            <v>NA</v>
          </cell>
          <cell r="D163" t="str">
            <v>NA</v>
          </cell>
          <cell r="E163" t="str">
            <v>NA</v>
          </cell>
          <cell r="F163" t="str">
            <v>NA</v>
          </cell>
          <cell r="G163" t="str">
            <v>NA</v>
          </cell>
          <cell r="H163" t="str">
            <v>NA</v>
          </cell>
          <cell r="I163" t="str">
            <v>NA</v>
          </cell>
          <cell r="J163" t="str">
            <v>NA</v>
          </cell>
          <cell r="K163" t="str">
            <v>NA</v>
          </cell>
          <cell r="L163" t="str">
            <v>NA</v>
          </cell>
          <cell r="M163" t="str">
            <v>NA</v>
          </cell>
          <cell r="N163" t="str">
            <v>NA</v>
          </cell>
          <cell r="O163" t="str">
            <v>NA</v>
          </cell>
          <cell r="P163" t="str">
            <v>NA</v>
          </cell>
          <cell r="Q163" t="str">
            <v>NA</v>
          </cell>
          <cell r="R163" t="str">
            <v>NA</v>
          </cell>
          <cell r="S163" t="str">
            <v>NA</v>
          </cell>
          <cell r="T163" t="str">
            <v>NA</v>
          </cell>
          <cell r="U163" t="str">
            <v>NA</v>
          </cell>
          <cell r="V163" t="str">
            <v>NA</v>
          </cell>
          <cell r="W163" t="str">
            <v>NA</v>
          </cell>
          <cell r="X163" t="str">
            <v>NA</v>
          </cell>
          <cell r="Y163" t="str">
            <v>NA</v>
          </cell>
          <cell r="Z163" t="str">
            <v>NA</v>
          </cell>
          <cell r="AA163" t="str">
            <v>NA</v>
          </cell>
          <cell r="AB163" t="str">
            <v>NA</v>
          </cell>
          <cell r="AC163" t="str">
            <v>NA</v>
          </cell>
          <cell r="AD163" t="str">
            <v>NA</v>
          </cell>
          <cell r="AE163" t="str">
            <v>NA</v>
          </cell>
          <cell r="AF163" t="str">
            <v>NA</v>
          </cell>
          <cell r="AG163" t="str">
            <v>NA</v>
          </cell>
          <cell r="AH163" t="str">
            <v>NA</v>
          </cell>
          <cell r="AI163" t="str">
            <v>NA</v>
          </cell>
          <cell r="AJ163">
            <v>309.90972772906173</v>
          </cell>
          <cell r="AK163">
            <v>2.4749791713519196</v>
          </cell>
          <cell r="AL163">
            <v>0.78652280397887542</v>
          </cell>
          <cell r="AM163">
            <v>0.843872475009803</v>
          </cell>
          <cell r="AN163">
            <v>0.56190251561556126</v>
          </cell>
          <cell r="AO163">
            <v>0.90404875925119677</v>
          </cell>
          <cell r="AP163">
            <v>0.66597059202888853</v>
          </cell>
          <cell r="AQ163">
            <v>0.482963281451531</v>
          </cell>
          <cell r="AR163">
            <v>0.94145481817817323</v>
          </cell>
          <cell r="AS163">
            <v>0.13757373139220852</v>
          </cell>
          <cell r="AT163">
            <v>0.36255666024808364</v>
          </cell>
          <cell r="AU163">
            <v>0.54845551119800273</v>
          </cell>
          <cell r="AV163">
            <v>0.17418271155565335</v>
          </cell>
          <cell r="AW163">
            <v>0.85315738775121996</v>
          </cell>
          <cell r="AX163">
            <v>0.73067073285908668</v>
          </cell>
          <cell r="AY163">
            <v>0.11259684763225675</v>
          </cell>
          <cell r="AZ163">
            <v>0.15490623036391149</v>
          </cell>
          <cell r="BA163">
            <v>0.21430694143167028</v>
          </cell>
          <cell r="BB163">
            <v>0.23644444596443259</v>
          </cell>
          <cell r="BC163">
            <v>0.45031153934546664</v>
          </cell>
          <cell r="BD163">
            <v>0.46751704568486052</v>
          </cell>
          <cell r="BE163">
            <v>0.34156133802433231</v>
          </cell>
          <cell r="BF163">
            <v>0.33983759022011051</v>
          </cell>
          <cell r="BG163">
            <v>0.40215375925539343</v>
          </cell>
          <cell r="BH163">
            <v>0.27913218519346894</v>
          </cell>
          <cell r="BI163">
            <v>0.29560585885486002</v>
          </cell>
          <cell r="BJ163">
            <v>0.40379851362510388</v>
          </cell>
          <cell r="BK163">
            <v>0.4516157281723443</v>
          </cell>
          <cell r="BL163">
            <v>0.36369994754327695</v>
          </cell>
          <cell r="BM163">
            <v>0.20143884892086339</v>
          </cell>
          <cell r="BN163">
            <v>9.5294117647058529E-2</v>
          </cell>
          <cell r="BO163">
            <v>-3.2577220077220082E-3</v>
          </cell>
          <cell r="BP163">
            <v>1.333504295422494E-2</v>
          </cell>
          <cell r="BQ163">
            <v>9.7519247219846061E-2</v>
          </cell>
          <cell r="BR163">
            <v>0.13856068743286798</v>
          </cell>
          <cell r="BS163">
            <v>-5.8224101018036558</v>
          </cell>
          <cell r="BT163">
            <v>-5.8572775433875917</v>
          </cell>
          <cell r="BU163">
            <v>-5.5748128679063216</v>
          </cell>
          <cell r="BV163">
            <v>-5.263811398003833</v>
          </cell>
          <cell r="BW163">
            <v>2.7402189236060304E-2</v>
          </cell>
          <cell r="BX163">
            <v>9.4001242226691151E-3</v>
          </cell>
          <cell r="BY163">
            <v>4.4800302720916729E-2</v>
          </cell>
          <cell r="BZ163">
            <v>1.5755055347676628E-2</v>
          </cell>
          <cell r="CA163">
            <v>-4.430571379633319E-3</v>
          </cell>
          <cell r="CB163">
            <v>3.380865442288572E-2</v>
          </cell>
          <cell r="CC163">
            <v>2.4763764620602036E-2</v>
          </cell>
          <cell r="CD163">
            <v>2.6733520951926604E-2</v>
          </cell>
          <cell r="CE163">
            <v>3.8931224068683434E-2</v>
          </cell>
          <cell r="CF163">
            <v>3.2722762523861082E-2</v>
          </cell>
          <cell r="CG163">
            <v>4.7882426810496037E-2</v>
          </cell>
          <cell r="CH163">
            <v>3.8029244422855601E-2</v>
          </cell>
          <cell r="CI163">
            <v>4.2241040203673696E-2</v>
          </cell>
          <cell r="CJ163">
            <v>2.4041179841964855E-2</v>
          </cell>
          <cell r="CK163">
            <v>-8.5549310733079587E-4</v>
          </cell>
          <cell r="CL163">
            <v>-1.4308888630246153E-2</v>
          </cell>
          <cell r="CM163">
            <v>-4.8390571495312562E-3</v>
          </cell>
          <cell r="CN163">
            <v>-9.7869348505551512E-3</v>
          </cell>
          <cell r="CO163">
            <v>-1.7048091478043204E-2</v>
          </cell>
          <cell r="CP163">
            <v>-2.5199319543150911E-2</v>
          </cell>
          <cell r="CQ163">
            <v>-3.9386847910716893E-2</v>
          </cell>
          <cell r="CR163">
            <v>-4.8411973064167446E-2</v>
          </cell>
          <cell r="CS163">
            <v>-5.9050975220634516E-2</v>
          </cell>
          <cell r="CT163">
            <v>-6.8334454100570485E-2</v>
          </cell>
          <cell r="CU163">
            <v>-7.7681809843939131E-2</v>
          </cell>
          <cell r="CV163">
            <v>-7.9178154195482242E-2</v>
          </cell>
          <cell r="CW163">
            <v>-8.0937272105475522E-2</v>
          </cell>
          <cell r="CX163">
            <v>-8.2624760046874135E-2</v>
          </cell>
          <cell r="CY163">
            <v>-8.5205919194423774E-2</v>
          </cell>
          <cell r="CZ163">
            <v>-8.7959969660671655E-2</v>
          </cell>
          <cell r="DA163">
            <v>-8.6832224301354399E-2</v>
          </cell>
          <cell r="DB163">
            <v>-9.0011864939481878E-2</v>
          </cell>
          <cell r="DC163"/>
          <cell r="DD163" t="str">
            <v>NA</v>
          </cell>
          <cell r="DE163" t="str">
            <v>NA</v>
          </cell>
          <cell r="DF163" t="str">
            <v>NA</v>
          </cell>
          <cell r="DG163" t="str">
            <v>NA</v>
          </cell>
          <cell r="DH163" t="str">
            <v>NA</v>
          </cell>
          <cell r="DI163" t="str">
            <v>NA</v>
          </cell>
          <cell r="DJ163" t="str">
            <v>NA</v>
          </cell>
          <cell r="DK163" t="str">
            <v>NA</v>
          </cell>
          <cell r="DL163">
            <v>3.2894180767192962</v>
          </cell>
          <cell r="DM163">
            <v>0.73666574017249054</v>
          </cell>
          <cell r="DN163">
            <v>0.45844312228833761</v>
          </cell>
          <cell r="DO163">
            <v>0.54643676894168736</v>
          </cell>
        </row>
        <row r="164">
          <cell r="A164" t="str">
            <v>% growth in revenue seq</v>
          </cell>
          <cell r="B164"/>
          <cell r="C164" t="str">
            <v>NA</v>
          </cell>
          <cell r="D164" t="str">
            <v>NA</v>
          </cell>
          <cell r="E164" t="str">
            <v>NA</v>
          </cell>
          <cell r="F164" t="str">
            <v>NA</v>
          </cell>
          <cell r="G164" t="str">
            <v>NA</v>
          </cell>
          <cell r="H164" t="str">
            <v>NA</v>
          </cell>
          <cell r="I164" t="str">
            <v>NA</v>
          </cell>
          <cell r="J164" t="str">
            <v>NA</v>
          </cell>
          <cell r="K164" t="str">
            <v>NA</v>
          </cell>
          <cell r="L164" t="str">
            <v>NA</v>
          </cell>
          <cell r="M164" t="str">
            <v>NA</v>
          </cell>
          <cell r="N164" t="str">
            <v>NA</v>
          </cell>
          <cell r="O164" t="str">
            <v>NA</v>
          </cell>
          <cell r="P164" t="str">
            <v>NA</v>
          </cell>
          <cell r="Q164" t="str">
            <v>NA</v>
          </cell>
          <cell r="R164" t="str">
            <v>NA</v>
          </cell>
          <cell r="S164" t="str">
            <v>NA</v>
          </cell>
          <cell r="T164" t="str">
            <v>NA</v>
          </cell>
          <cell r="U164" t="str">
            <v>NA</v>
          </cell>
          <cell r="V164" t="str">
            <v>NA</v>
          </cell>
          <cell r="W164" t="str">
            <v>NA</v>
          </cell>
          <cell r="X164" t="str">
            <v>NA</v>
          </cell>
          <cell r="Y164" t="str">
            <v>NA</v>
          </cell>
          <cell r="Z164" t="str">
            <v>NA</v>
          </cell>
          <cell r="AA164" t="str">
            <v>NA</v>
          </cell>
          <cell r="AB164" t="str">
            <v>NA</v>
          </cell>
          <cell r="AC164" t="str">
            <v>NA</v>
          </cell>
          <cell r="AD164" t="str">
            <v>NA</v>
          </cell>
          <cell r="AE164" t="str">
            <v>NA</v>
          </cell>
          <cell r="AF164" t="str">
            <v>NA</v>
          </cell>
          <cell r="AG164">
            <v>89.150587980578806</v>
          </cell>
          <cell r="AH164">
            <v>1.1008856217536414</v>
          </cell>
          <cell r="AI164">
            <v>0.27162284752933319</v>
          </cell>
          <cell r="AJ164">
            <v>0.29093690244181758</v>
          </cell>
          <cell r="AK164">
            <v>7.5960562759758155E-3</v>
          </cell>
          <cell r="AL164">
            <v>8.0087070091423795E-2</v>
          </cell>
          <cell r="AM164">
            <v>0.31244357023088387</v>
          </cell>
          <cell r="AN164">
            <v>9.3523344348483528E-2</v>
          </cell>
          <cell r="AO164">
            <v>0.22831738959237557</v>
          </cell>
          <cell r="AP164">
            <v>-5.4964697274558105E-2</v>
          </cell>
          <cell r="AQ164">
            <v>0.1682712965894928</v>
          </cell>
          <cell r="AR164">
            <v>0.43161074332039129</v>
          </cell>
          <cell r="AS164">
            <v>-0.28028116692216465</v>
          </cell>
          <cell r="AT164">
            <v>0.13193906501534602</v>
          </cell>
          <cell r="AU164">
            <v>0.32766304738407359</v>
          </cell>
          <cell r="AV164">
            <v>8.5580161863102688E-2</v>
          </cell>
          <cell r="AW164">
            <v>0.13589840788476049</v>
          </cell>
          <cell r="AX164">
            <v>5.7122198120027834E-2</v>
          </cell>
          <cell r="AY164">
            <v>-0.14648483204134266</v>
          </cell>
          <cell r="AZ164">
            <v>0.12686216500009073</v>
          </cell>
          <cell r="BA164">
            <v>0.19432148272420346</v>
          </cell>
          <cell r="BB164">
            <v>7.6394135596540069E-2</v>
          </cell>
          <cell r="BC164">
            <v>1.147201669287945E-3</v>
          </cell>
          <cell r="BD164">
            <v>0.14023048869989552</v>
          </cell>
          <cell r="BE164">
            <v>9.1813911876537313E-2</v>
          </cell>
          <cell r="BF164">
            <v>7.5011096316022208E-2</v>
          </cell>
          <cell r="BG164">
            <v>4.7710799155886718E-2</v>
          </cell>
          <cell r="BH164">
            <v>4.0189427876616168E-2</v>
          </cell>
          <cell r="BI164">
            <v>0.10587515299877559</v>
          </cell>
          <cell r="BJ164">
            <v>0.1647824597464882</v>
          </cell>
          <cell r="BK164">
            <v>8.3398692810457975E-2</v>
          </cell>
          <cell r="BL164">
            <v>-2.2808694683694286E-2</v>
          </cell>
          <cell r="BM164">
            <v>-2.5708424156943854E-2</v>
          </cell>
          <cell r="BN164">
            <v>6.1876247504989434E-2</v>
          </cell>
          <cell r="BO164">
            <v>-1.4082826112900571E-2</v>
          </cell>
          <cell r="BP164">
            <v>-6.5413946905287235E-3</v>
          </cell>
          <cell r="BQ164">
            <v>5.5232190307477724E-2</v>
          </cell>
          <cell r="BR164">
            <v>0.10158482722785078</v>
          </cell>
          <cell r="BS164">
            <v>-5.1758836321802963</v>
          </cell>
          <cell r="BT164">
            <v>6.4160284709902093E-4</v>
          </cell>
          <cell r="BU164">
            <v>-6.1326000571084727E-3</v>
          </cell>
          <cell r="BV164">
            <v>2.6697720283314519E-2</v>
          </cell>
          <cell r="BW164">
            <v>6.215234497858324E-3</v>
          </cell>
          <cell r="BX164">
            <v>-1.6891565154958488E-2</v>
          </cell>
          <cell r="BY164">
            <v>2.8722837858219608E-2</v>
          </cell>
          <cell r="BZ164">
            <v>-1.8442787814925143E-3</v>
          </cell>
          <cell r="CA164">
            <v>-1.3780811816628713E-2</v>
          </cell>
          <cell r="CB164">
            <v>2.086904133583789E-2</v>
          </cell>
          <cell r="CC164">
            <v>1.9722444346603529E-2</v>
          </cell>
          <cell r="CD164">
            <v>7.4332726249348724E-5</v>
          </cell>
          <cell r="CE164">
            <v>-2.0644232698161513E-3</v>
          </cell>
          <cell r="CF164">
            <v>1.4768516066598014E-2</v>
          </cell>
          <cell r="CG164">
            <v>3.4691272848129229E-2</v>
          </cell>
          <cell r="CH164">
            <v>-9.3293127109037588E-3</v>
          </cell>
          <cell r="CI164">
            <v>1.9846927586417706E-3</v>
          </cell>
          <cell r="CJ164">
            <v>-2.95161255956089E-3</v>
          </cell>
          <cell r="CK164">
            <v>9.5356729262923157E-3</v>
          </cell>
          <cell r="CL164">
            <v>-2.2668608975973892E-2</v>
          </cell>
          <cell r="CM164">
            <v>1.1611061584768656E-2</v>
          </cell>
          <cell r="CN164">
            <v>-7.9088745165342145E-3</v>
          </cell>
          <cell r="CO164">
            <v>2.1328250947016958E-3</v>
          </cell>
          <cell r="CP164">
            <v>-3.0773228331568592E-2</v>
          </cell>
          <cell r="CQ164">
            <v>-3.1122156152956215E-3</v>
          </cell>
          <cell r="CR164">
            <v>-1.7229740623397327E-2</v>
          </cell>
          <cell r="CS164">
            <v>-9.0712810788282638E-3</v>
          </cell>
          <cell r="CT164">
            <v>-4.0335697740325638E-2</v>
          </cell>
          <cell r="CU164">
            <v>-1.3113942949611324E-2</v>
          </cell>
          <cell r="CV164">
            <v>-1.8824160794416511E-2</v>
          </cell>
          <cell r="CW164">
            <v>-1.0964329625540281E-2</v>
          </cell>
          <cell r="CX164">
            <v>-4.2097734093996197E-2</v>
          </cell>
          <cell r="CY164">
            <v>-1.5890680169895255E-2</v>
          </cell>
          <cell r="CZ164">
            <v>-2.1778058107630116E-2</v>
          </cell>
          <cell r="DA164">
            <v>-9.7413784936156711E-3</v>
          </cell>
          <cell r="DB164">
            <v>-4.5433139758852104E-2</v>
          </cell>
          <cell r="DC164"/>
          <cell r="DD164"/>
          <cell r="DE164"/>
          <cell r="DF164"/>
          <cell r="DG164"/>
          <cell r="DH164"/>
          <cell r="DI164"/>
          <cell r="DJ164"/>
          <cell r="DK164"/>
          <cell r="DL164"/>
          <cell r="DM164"/>
          <cell r="DN164"/>
          <cell r="DO164"/>
        </row>
        <row r="165">
          <cell r="A165"/>
          <cell r="B165"/>
          <cell r="C165"/>
          <cell r="D165"/>
          <cell r="E165"/>
          <cell r="F165"/>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cell r="BZ165"/>
          <cell r="CA165"/>
          <cell r="CB165"/>
          <cell r="CC165"/>
          <cell r="CD165"/>
          <cell r="CE165"/>
          <cell r="CF165"/>
          <cell r="CG165"/>
          <cell r="CH165"/>
          <cell r="CI165"/>
          <cell r="CJ165"/>
          <cell r="CK165"/>
          <cell r="CL165"/>
          <cell r="CM165"/>
          <cell r="CN165"/>
          <cell r="CO165"/>
          <cell r="CP165"/>
          <cell r="CQ165"/>
          <cell r="CR165"/>
          <cell r="CS165"/>
          <cell r="CT165"/>
          <cell r="CU165"/>
          <cell r="CV165"/>
          <cell r="CW165"/>
          <cell r="CX165"/>
          <cell r="CY165"/>
          <cell r="CZ165"/>
          <cell r="DA165"/>
          <cell r="DB165"/>
          <cell r="DC165"/>
          <cell r="DD165"/>
          <cell r="DE165"/>
          <cell r="DF165"/>
          <cell r="DG165"/>
          <cell r="DH165"/>
          <cell r="DI165"/>
          <cell r="DJ165"/>
          <cell r="DK165"/>
          <cell r="DL165"/>
          <cell r="DM165"/>
          <cell r="DN165"/>
          <cell r="DO165"/>
        </row>
        <row r="166">
          <cell r="A166" t="str">
            <v>CSP+Term</v>
          </cell>
          <cell r="B166"/>
          <cell r="C166">
            <v>0</v>
          </cell>
          <cell r="D166">
            <v>0</v>
          </cell>
          <cell r="E166">
            <v>0</v>
          </cell>
          <cell r="F166">
            <v>42.280999999999977</v>
          </cell>
          <cell r="G166">
            <v>72.075000000000003</v>
          </cell>
          <cell r="H166">
            <v>80.582000000000008</v>
          </cell>
          <cell r="I166">
            <v>91.570999999999998</v>
          </cell>
          <cell r="J166">
            <v>103.477</v>
          </cell>
          <cell r="K166">
            <v>110.96</v>
          </cell>
          <cell r="L166">
            <v>88.492000000000004</v>
          </cell>
          <cell r="M166">
            <v>95.89</v>
          </cell>
          <cell r="N166">
            <v>104.81399999999999</v>
          </cell>
          <cell r="O166">
            <v>113.37400000000001</v>
          </cell>
          <cell r="P166">
            <v>127.14700000000001</v>
          </cell>
          <cell r="Q166">
            <v>132.49699999999999</v>
          </cell>
          <cell r="R166">
            <v>138.13000000000002</v>
          </cell>
          <cell r="S166">
            <v>121.72499999999999</v>
          </cell>
          <cell r="T166">
            <v>102.02800000000001</v>
          </cell>
          <cell r="U166">
            <v>108.423</v>
          </cell>
          <cell r="V166">
            <v>136.65099999999998</v>
          </cell>
          <cell r="W166">
            <v>35.240000000000016</v>
          </cell>
          <cell r="X166">
            <v>39.499999999999972</v>
          </cell>
          <cell r="Y166">
            <v>43.399999999999991</v>
          </cell>
          <cell r="Z166">
            <v>50.600000000000009</v>
          </cell>
          <cell r="AA166">
            <v>58.897000000000006</v>
          </cell>
          <cell r="AB166">
            <v>66.98099999999998</v>
          </cell>
          <cell r="AC166">
            <v>70.405999999999977</v>
          </cell>
          <cell r="AD166">
            <v>75.263000000000005</v>
          </cell>
          <cell r="AE166">
            <v>76.606971000000001</v>
          </cell>
          <cell r="AF166">
            <v>80.075724750000006</v>
          </cell>
          <cell r="AG166">
            <v>85.44277289062498</v>
          </cell>
          <cell r="AH166">
            <v>91.965840084960931</v>
          </cell>
          <cell r="AI166">
            <v>97.755139704650901</v>
          </cell>
          <cell r="AJ166">
            <v>104.49196249156954</v>
          </cell>
          <cell r="AK166">
            <v>106.83229500000002</v>
          </cell>
          <cell r="AL166">
            <v>114.07496350000002</v>
          </cell>
          <cell r="AM166">
            <v>115.77837374000009</v>
          </cell>
          <cell r="AN166">
            <v>120.80160807999999</v>
          </cell>
          <cell r="AO166">
            <v>129.642</v>
          </cell>
          <cell r="AP166">
            <v>133.56539700000002</v>
          </cell>
          <cell r="AQ166">
            <v>138.95451599999996</v>
          </cell>
          <cell r="AR166">
            <v>148.61138239644976</v>
          </cell>
          <cell r="AS166">
            <v>144.30647505404238</v>
          </cell>
          <cell r="AT166">
            <v>149.70658930249999</v>
          </cell>
          <cell r="AU166">
            <v>180.4</v>
          </cell>
          <cell r="AV166">
            <v>183.608</v>
          </cell>
          <cell r="AW166">
            <v>190.03999999999996</v>
          </cell>
          <cell r="AX166">
            <v>194.47700000000003</v>
          </cell>
          <cell r="AY166">
            <v>191.40913</v>
          </cell>
          <cell r="AZ166">
            <v>201.77893800000001</v>
          </cell>
          <cell r="BA166">
            <v>209.57160399999998</v>
          </cell>
          <cell r="BB166">
            <v>213.76326499999999</v>
          </cell>
          <cell r="BC166">
            <v>218.81</v>
          </cell>
          <cell r="BD166">
            <v>229.17400000000001</v>
          </cell>
          <cell r="BE166">
            <v>235.82</v>
          </cell>
          <cell r="BF166">
            <v>246.85299999999995</v>
          </cell>
          <cell r="BG166">
            <v>262.33599999999996</v>
          </cell>
          <cell r="BH166">
            <v>269.88300000000004</v>
          </cell>
          <cell r="BI166">
            <v>283.21000000000004</v>
          </cell>
          <cell r="BJ166">
            <v>301.32600000000002</v>
          </cell>
          <cell r="BK166">
            <v>313.11700000000002</v>
          </cell>
          <cell r="BL166">
            <v>320.28499999999997</v>
          </cell>
          <cell r="BM166">
            <v>326.15699999999998</v>
          </cell>
          <cell r="BN166">
            <v>334.11099999999993</v>
          </cell>
          <cell r="BO166">
            <v>340.77599999999995</v>
          </cell>
          <cell r="BP166">
            <v>343.00799999999998</v>
          </cell>
          <cell r="BQ166">
            <v>354.64699999999999</v>
          </cell>
          <cell r="BR166">
            <v>364.33299999999997</v>
          </cell>
          <cell r="BS166">
            <v>3.4306307333333166</v>
          </cell>
          <cell r="BT166">
            <v>4.748581343137289</v>
          </cell>
          <cell r="BU166">
            <v>7.5237545238094867</v>
          </cell>
          <cell r="BV166">
            <v>4.425088846311553</v>
          </cell>
          <cell r="BW166">
            <v>9.0294135000000324</v>
          </cell>
          <cell r="BX166">
            <v>9.5541492999999491</v>
          </cell>
          <cell r="BY166">
            <v>9.6665337000000022</v>
          </cell>
          <cell r="BZ166">
            <v>10.449317640000004</v>
          </cell>
          <cell r="CA166">
            <v>10.305546699999979</v>
          </cell>
          <cell r="CB166">
            <v>12.298836350000045</v>
          </cell>
          <cell r="CC166">
            <v>12.060999999999922</v>
          </cell>
          <cell r="CD166">
            <v>14.055000000000007</v>
          </cell>
          <cell r="CE166">
            <v>17.866345544223172</v>
          </cell>
          <cell r="CF166">
            <v>17.977865669817582</v>
          </cell>
          <cell r="CG166">
            <v>15.751150220400483</v>
          </cell>
          <cell r="CH166">
            <v>17.255182826127339</v>
          </cell>
          <cell r="CI166">
            <v>20.622334190494314</v>
          </cell>
          <cell r="CJ166">
            <v>21.401229439365977</v>
          </cell>
          <cell r="CK166">
            <v>22.02825954042703</v>
          </cell>
          <cell r="CL166">
            <v>24.128468881376762</v>
          </cell>
          <cell r="CM166">
            <v>24.962269541029116</v>
          </cell>
          <cell r="CN166">
            <v>26.065940991528862</v>
          </cell>
          <cell r="CO166">
            <v>26.883180054978766</v>
          </cell>
          <cell r="CP166">
            <v>29.630084290362959</v>
          </cell>
          <cell r="CQ166">
            <v>30.647519671091572</v>
          </cell>
          <cell r="CR166">
            <v>32.028246580019015</v>
          </cell>
          <cell r="CS166">
            <v>33.045413543642667</v>
          </cell>
          <cell r="CT166">
            <v>36.48514305443689</v>
          </cell>
          <cell r="CU166">
            <v>37.418108753243871</v>
          </cell>
          <cell r="CV166">
            <v>38.735675107236148</v>
          </cell>
          <cell r="CW166">
            <v>39.667129946147725</v>
          </cell>
          <cell r="CX166">
            <v>43.120637626210794</v>
          </cell>
          <cell r="CY166">
            <v>43.95109395095318</v>
          </cell>
          <cell r="CZ166">
            <v>45.193234211274671</v>
          </cell>
          <cell r="DA166">
            <v>46.033461194636374</v>
          </cell>
          <cell r="DB166">
            <v>49.515357103532779</v>
          </cell>
          <cell r="DC166"/>
          <cell r="DD166" t="e">
            <v>#REF!</v>
          </cell>
          <cell r="DE166">
            <v>347.70500000000004</v>
          </cell>
          <cell r="DF166">
            <v>400.15599999999995</v>
          </cell>
          <cell r="DG166">
            <v>511.14800000000002</v>
          </cell>
          <cell r="DH166">
            <v>468.827</v>
          </cell>
          <cell r="DI166">
            <v>168.73999999999998</v>
          </cell>
          <cell r="DJ166">
            <v>271.54699999999997</v>
          </cell>
          <cell r="DK166">
            <v>334.09130872558592</v>
          </cell>
          <cell r="DL166">
            <v>423.15436069622052</v>
          </cell>
          <cell r="DM166">
            <v>499.78737882000013</v>
          </cell>
          <cell r="DN166">
            <v>581.57896275299208</v>
          </cell>
          <cell r="DO166">
            <v>748.52500000000009</v>
          </cell>
        </row>
        <row r="167">
          <cell r="A167" t="str">
            <v>% of revenue</v>
          </cell>
          <cell r="B167"/>
          <cell r="C167" t="e">
            <v>#DIV/0!</v>
          </cell>
          <cell r="D167" t="e">
            <v>#DIV/0!</v>
          </cell>
          <cell r="E167" t="e">
            <v>#DIV/0!</v>
          </cell>
          <cell r="F167">
            <v>0.17005180263517744</v>
          </cell>
          <cell r="G167">
            <v>0.84755229953315536</v>
          </cell>
          <cell r="H167">
            <v>0.85348726367632266</v>
          </cell>
          <cell r="I167">
            <v>0.86567404046133478</v>
          </cell>
          <cell r="J167">
            <v>0.87654488314372603</v>
          </cell>
          <cell r="K167">
            <v>0.87017213661137904</v>
          </cell>
          <cell r="L167">
            <v>0.83415342269479487</v>
          </cell>
          <cell r="M167">
            <v>0.84491281246971128</v>
          </cell>
          <cell r="N167">
            <v>0.84970086093681596</v>
          </cell>
          <cell r="O167">
            <v>0.85364274312562116</v>
          </cell>
          <cell r="P167">
            <v>0.86333636622893384</v>
          </cell>
          <cell r="Q167">
            <v>0.86320075572494204</v>
          </cell>
          <cell r="R167">
            <v>0.87396946516586638</v>
          </cell>
          <cell r="S167">
            <v>0.85535099430820039</v>
          </cell>
          <cell r="T167">
            <v>0.86864868546519547</v>
          </cell>
          <cell r="U167">
            <v>0.91189927500883117</v>
          </cell>
          <cell r="V167">
            <v>0.91845225293042254</v>
          </cell>
          <cell r="W167">
            <v>0.24559031576893334</v>
          </cell>
          <cell r="X167">
            <v>0.27624502584114846</v>
          </cell>
          <cell r="Y167">
            <v>0.3006248008533865</v>
          </cell>
          <cell r="Z167">
            <v>0.32045598480050669</v>
          </cell>
          <cell r="AA167">
            <v>0.36511685574359931</v>
          </cell>
          <cell r="AB167">
            <v>0.37566039640609744</v>
          </cell>
          <cell r="AC167">
            <v>0.37534252417660913</v>
          </cell>
          <cell r="AD167">
            <v>0.35175050358232812</v>
          </cell>
          <cell r="AE167">
            <v>0.37944906137005302</v>
          </cell>
          <cell r="AF167">
            <v>0.37909437032793797</v>
          </cell>
          <cell r="AG167">
            <v>0.37648778300935892</v>
          </cell>
          <cell r="AH167">
            <v>0.34231820649812744</v>
          </cell>
          <cell r="AI167">
            <v>0.37598419874249378</v>
          </cell>
          <cell r="AJ167">
            <v>0.37932523012317049</v>
          </cell>
          <cell r="AK167">
            <v>0.38449490914195023</v>
          </cell>
          <cell r="AL167">
            <v>0.35537150391586353</v>
          </cell>
          <cell r="AM167">
            <v>0.37579644043260396</v>
          </cell>
          <cell r="AN167">
            <v>0.36128772260171549</v>
          </cell>
          <cell r="AO167">
            <v>0.37047875152530069</v>
          </cell>
          <cell r="AP167">
            <v>0.3342820384473883</v>
          </cell>
          <cell r="AQ167">
            <v>0.36854638043253385</v>
          </cell>
          <cell r="AR167">
            <v>0.3793719715019267</v>
          </cell>
          <cell r="AS167">
            <v>0.36176737885609023</v>
          </cell>
          <cell r="AT167">
            <v>0.36013391797992284</v>
          </cell>
          <cell r="AU167">
            <v>0.48881205664150351</v>
          </cell>
          <cell r="AV167">
            <v>0.46740049080004487</v>
          </cell>
          <cell r="AW167">
            <v>0.47386558016367358</v>
          </cell>
          <cell r="AX167">
            <v>0.43105993439134682</v>
          </cell>
          <cell r="AY167">
            <v>0.46203733295998767</v>
          </cell>
          <cell r="AZ167">
            <v>0.44014924318275522</v>
          </cell>
          <cell r="BA167">
            <v>0.44378856200223188</v>
          </cell>
          <cell r="BB167">
            <v>0.40353681286407528</v>
          </cell>
          <cell r="BC167">
            <v>0.44574322452372023</v>
          </cell>
          <cell r="BD167">
            <v>0.43176020648467384</v>
          </cell>
          <cell r="BE167">
            <v>0.41712361235911333</v>
          </cell>
          <cell r="BF167">
            <v>0.39855755724402042</v>
          </cell>
          <cell r="BG167">
            <v>0.44501819353853717</v>
          </cell>
          <cell r="BH167">
            <v>0.4386843516847907</v>
          </cell>
          <cell r="BI167">
            <v>0.4415345903321059</v>
          </cell>
          <cell r="BJ167">
            <v>0.40719949837566694</v>
          </cell>
          <cell r="BK167">
            <v>0.4653254054471771</v>
          </cell>
          <cell r="BL167">
            <v>0.4385159039628469</v>
          </cell>
          <cell r="BM167">
            <v>0.45761584665182231</v>
          </cell>
          <cell r="BN167">
            <v>0.41637920291119357</v>
          </cell>
          <cell r="BO167">
            <v>0.45387237137046343</v>
          </cell>
          <cell r="BP167">
            <v>0.43887609396591432</v>
          </cell>
          <cell r="BQ167">
            <v>0.46725929322234433</v>
          </cell>
          <cell r="BR167">
            <v>0.42788053314041502</v>
          </cell>
          <cell r="BS167">
            <v>4.5092293833787463E-3</v>
          </cell>
          <cell r="BT167">
            <v>5.9598716087766674E-3</v>
          </cell>
          <cell r="BU167">
            <v>9.25123824044842E-3</v>
          </cell>
          <cell r="BV167">
            <v>4.8908817516980169E-3</v>
          </cell>
          <cell r="BW167">
            <v>1.370641100955873E-2</v>
          </cell>
          <cell r="BX167">
            <v>1.4175569113350776E-2</v>
          </cell>
          <cell r="BY167">
            <v>1.4454932439707153E-2</v>
          </cell>
          <cell r="BZ167">
            <v>1.4224809742657073E-2</v>
          </cell>
          <cell r="CA167">
            <v>1.5551387327461162E-2</v>
          </cell>
          <cell r="CB167">
            <v>1.7741427194843888E-2</v>
          </cell>
          <cell r="CC167">
            <v>1.7456308571841984E-2</v>
          </cell>
          <cell r="CD167">
            <v>1.8068873841850117E-2</v>
          </cell>
          <cell r="CE167">
            <v>2.5626148240690042E-2</v>
          </cell>
          <cell r="CF167">
            <v>2.4217016790685959E-2</v>
          </cell>
          <cell r="CG167">
            <v>2.150398131870598E-2</v>
          </cell>
          <cell r="CH167">
            <v>2.1518678621381692E-2</v>
          </cell>
          <cell r="CI167">
            <v>2.903641764561745E-2</v>
          </cell>
          <cell r="CJ167">
            <v>2.7722272700884266E-2</v>
          </cell>
          <cell r="CK167">
            <v>2.8876975619134139E-2</v>
          </cell>
          <cell r="CL167">
            <v>2.8190033457387898E-2</v>
          </cell>
          <cell r="CM167">
            <v>3.2634591841670363E-2</v>
          </cell>
          <cell r="CN167">
            <v>3.1518201944719167E-2</v>
          </cell>
          <cell r="CO167">
            <v>3.2824732591459592E-2</v>
          </cell>
          <cell r="CP167">
            <v>3.2940107340804631E-2</v>
          </cell>
          <cell r="CQ167">
            <v>3.7211155458085857E-2</v>
          </cell>
          <cell r="CR167">
            <v>3.6218181778450223E-2</v>
          </cell>
          <cell r="CS167">
            <v>3.7691697434602905E-2</v>
          </cell>
          <cell r="CT167">
            <v>3.8675543249256789E-2</v>
          </cell>
          <cell r="CU167">
            <v>4.1865903487207236E-2</v>
          </cell>
          <cell r="CV167">
            <v>4.0543040720660409E-2</v>
          </cell>
          <cell r="CW167">
            <v>4.1867415872290717E-2</v>
          </cell>
          <cell r="CX167">
            <v>4.2632967096154238E-2</v>
          </cell>
          <cell r="CY167">
            <v>4.5256250020712929E-2</v>
          </cell>
          <cell r="CZ167">
            <v>4.3755569828875275E-2</v>
          </cell>
          <cell r="DA167">
            <v>4.5000157448329609E-2</v>
          </cell>
          <cell r="DB167">
            <v>4.5506597960670872E-2</v>
          </cell>
          <cell r="DC167"/>
          <cell r="DD167"/>
          <cell r="DE167">
            <v>0.86218183170710549</v>
          </cell>
          <cell r="DF167">
            <v>0.85058859040144874</v>
          </cell>
          <cell r="DG167">
            <v>0.86396565420955673</v>
          </cell>
          <cell r="DH167">
            <v>0.8888591861188212</v>
          </cell>
          <cell r="DI167">
            <v>0.28660916592214636</v>
          </cell>
          <cell r="DJ167">
            <v>0.3663825613196664</v>
          </cell>
          <cell r="DK167">
            <v>0.36764963181873656</v>
          </cell>
          <cell r="DL167">
            <v>0.37304705351512274</v>
          </cell>
          <cell r="DM167">
            <v>0.35905761793235647</v>
          </cell>
          <cell r="DN167">
            <v>0.3673082347680886</v>
          </cell>
          <cell r="DO167">
            <v>0.4637448515818221</v>
          </cell>
        </row>
        <row r="168">
          <cell r="A168" t="str">
            <v>% growth in revenue y-o-y</v>
          </cell>
          <cell r="B168"/>
          <cell r="C168" t="str">
            <v>NA</v>
          </cell>
          <cell r="D168" t="str">
            <v>NA</v>
          </cell>
          <cell r="E168" t="str">
            <v>NA</v>
          </cell>
          <cell r="F168" t="str">
            <v>NA</v>
          </cell>
          <cell r="G168" t="str">
            <v>NA</v>
          </cell>
          <cell r="H168" t="str">
            <v>NA</v>
          </cell>
          <cell r="I168" t="str">
            <v>NA</v>
          </cell>
          <cell r="J168">
            <v>1.4473640642368926</v>
          </cell>
          <cell r="K168">
            <v>0.53950745750953844</v>
          </cell>
          <cell r="L168">
            <v>9.8160879600903472E-2</v>
          </cell>
          <cell r="M168">
            <v>4.7165587358443117E-2</v>
          </cell>
          <cell r="N168">
            <v>1.2920745672951428E-2</v>
          </cell>
          <cell r="O168">
            <v>2.1755587599134873E-2</v>
          </cell>
          <cell r="P168">
            <v>0.43681914749355877</v>
          </cell>
          <cell r="Q168">
            <v>0.38176035040150147</v>
          </cell>
          <cell r="R168">
            <v>0.31785830137195448</v>
          </cell>
          <cell r="S168">
            <v>7.3658863584243228E-2</v>
          </cell>
          <cell r="T168">
            <v>-0.19755873123235312</v>
          </cell>
          <cell r="U168">
            <v>-0.18169467987954435</v>
          </cell>
          <cell r="V168">
            <v>-1.0707304712951893E-2</v>
          </cell>
          <cell r="W168">
            <v>-0.7104949681659477</v>
          </cell>
          <cell r="X168">
            <v>-0.61285137413259139</v>
          </cell>
          <cell r="Y168">
            <v>-0.59971592743237145</v>
          </cell>
          <cell r="Z168">
            <v>-0.62971365010135294</v>
          </cell>
          <cell r="AA168">
            <v>0.67131101021566342</v>
          </cell>
          <cell r="AB168">
            <v>0.69572151898734247</v>
          </cell>
          <cell r="AC168">
            <v>0.62225806451612886</v>
          </cell>
          <cell r="AD168">
            <v>0.48741106719367577</v>
          </cell>
          <cell r="AE168">
            <v>0.30069394026860441</v>
          </cell>
          <cell r="AF168">
            <v>0.19549909302638113</v>
          </cell>
          <cell r="AG168">
            <v>0.21357232182804031</v>
          </cell>
          <cell r="AH168">
            <v>0.22192631286237496</v>
          </cell>
          <cell r="AI168">
            <v>0.27606063036549111</v>
          </cell>
          <cell r="AJ168">
            <v>0.30491435223094276</v>
          </cell>
          <cell r="AK168">
            <v>0.25033740579505404</v>
          </cell>
          <cell r="AL168">
            <v>0.24040582236419517</v>
          </cell>
          <cell r="AM168">
            <v>0.1843712165907907</v>
          </cell>
          <cell r="AN168">
            <v>0.15608516865348698</v>
          </cell>
          <cell r="AO168">
            <v>0.21350945423385292</v>
          </cell>
          <cell r="AP168">
            <v>0.17085636411358562</v>
          </cell>
          <cell r="AQ168">
            <v>0.20017678182322562</v>
          </cell>
          <cell r="AR168">
            <v>0.23021029900556411</v>
          </cell>
          <cell r="AS168">
            <v>0.11311515599915456</v>
          </cell>
          <cell r="AT168">
            <v>0.12084860798564434</v>
          </cell>
          <cell r="AU168">
            <v>0.29826654932179442</v>
          </cell>
          <cell r="AV168">
            <v>0.23549082875893013</v>
          </cell>
          <cell r="AW168">
            <v>0.31691942394705785</v>
          </cell>
          <cell r="AX168">
            <v>0.29905437633767806</v>
          </cell>
          <cell r="AY168">
            <v>6.1026219512195112E-2</v>
          </cell>
          <cell r="AZ168">
            <v>9.8965938303341883E-2</v>
          </cell>
          <cell r="BA168">
            <v>0.10277627867817318</v>
          </cell>
          <cell r="BB168">
            <v>9.9169901839291752E-2</v>
          </cell>
          <cell r="BC168">
            <v>0.14315341175209362</v>
          </cell>
          <cell r="BD168">
            <v>0.13576769841062397</v>
          </cell>
          <cell r="BE168">
            <v>0.12524786516402298</v>
          </cell>
          <cell r="BF168">
            <v>0.15479617136274548</v>
          </cell>
          <cell r="BG168">
            <v>0.19892143869110157</v>
          </cell>
          <cell r="BH168">
            <v>0.17763358845244248</v>
          </cell>
          <cell r="BI168">
            <v>0.20095835806971429</v>
          </cell>
          <cell r="BJ168">
            <v>0.220669791333304</v>
          </cell>
          <cell r="BK168">
            <v>0.19357236521102728</v>
          </cell>
          <cell r="BL168">
            <v>0.18675500124127842</v>
          </cell>
          <cell r="BM168">
            <v>0.15164365665054169</v>
          </cell>
          <cell r="BN168">
            <v>0.10880242660772699</v>
          </cell>
          <cell r="BO168">
            <v>8.833439257529907E-2</v>
          </cell>
          <cell r="BP168">
            <v>7.094618855082202E-2</v>
          </cell>
          <cell r="BQ168">
            <v>8.7350570430804853E-2</v>
          </cell>
          <cell r="BR168">
            <v>9.0454968558353555E-2</v>
          </cell>
          <cell r="BS168">
            <v>-0.98993288631437271</v>
          </cell>
          <cell r="BT168">
            <v>-0.9861560624150536</v>
          </cell>
          <cell r="BU168">
            <v>-0.97878523003490936</v>
          </cell>
          <cell r="BV168">
            <v>-0.98785427384751989</v>
          </cell>
          <cell r="BW168">
            <v>1.6319980790315922</v>
          </cell>
          <cell r="BX168">
            <v>1.0120007660409418</v>
          </cell>
          <cell r="BY168">
            <v>0.28480184586160129</v>
          </cell>
          <cell r="BZ168">
            <v>1.3613803028406606</v>
          </cell>
          <cell r="CA168">
            <v>0.14133068554230488</v>
          </cell>
          <cell r="CB168">
            <v>0.28727696876163633</v>
          </cell>
          <cell r="CC168">
            <v>0.2477068175948034</v>
          </cell>
          <cell r="CD168">
            <v>0.34506390601023029</v>
          </cell>
          <cell r="CE168">
            <v>0.7336630519779419</v>
          </cell>
          <cell r="CF168">
            <v>0.46175338529628585</v>
          </cell>
          <cell r="CG168">
            <v>0.30595723575164446</v>
          </cell>
          <cell r="CH168">
            <v>0.2276899911865764</v>
          </cell>
          <cell r="CI168">
            <v>0.15425586835592409</v>
          </cell>
          <cell r="CJ168">
            <v>0.19042103397711796</v>
          </cell>
          <cell r="CK168">
            <v>0.39851751981240047</v>
          </cell>
          <cell r="CL168">
            <v>0.39833168529759511</v>
          </cell>
          <cell r="CM168">
            <v>0.21044830863691733</v>
          </cell>
          <cell r="CN168">
            <v>0.21796465316999458</v>
          </cell>
          <cell r="CO168">
            <v>0.22039510228403736</v>
          </cell>
          <cell r="CP168">
            <v>0.22801344901053988</v>
          </cell>
          <cell r="CQ168">
            <v>0.2277537353211383</v>
          </cell>
          <cell r="CR168">
            <v>0.22873931888466381</v>
          </cell>
          <cell r="CS168">
            <v>0.22922263943705778</v>
          </cell>
          <cell r="CT168">
            <v>0.23135468319621033</v>
          </cell>
          <cell r="CU168">
            <v>0.22091801081503792</v>
          </cell>
          <cell r="CV168">
            <v>0.20942228324798751</v>
          </cell>
          <cell r="CW168">
            <v>0.2003823130783291</v>
          </cell>
          <cell r="CX168">
            <v>0.18186839947080791</v>
          </cell>
          <cell r="CY168">
            <v>0.17459421160998545</v>
          </cell>
          <cell r="CZ168">
            <v>0.16670831439393696</v>
          </cell>
          <cell r="DA168">
            <v>0.16049387130179604</v>
          </cell>
          <cell r="DB168">
            <v>0.14829835154002846</v>
          </cell>
          <cell r="DC168"/>
          <cell r="DD168" t="str">
            <v>NA</v>
          </cell>
          <cell r="DE168" t="str">
            <v>NA</v>
          </cell>
          <cell r="DF168">
            <v>0.15084913935663824</v>
          </cell>
          <cell r="DG168">
            <v>0.27737182498825486</v>
          </cell>
          <cell r="DH168">
            <v>-8.2795980811819714E-2</v>
          </cell>
          <cell r="DI168">
            <v>-0.6400804561170752</v>
          </cell>
          <cell r="DJ168">
            <v>0.60926277112717786</v>
          </cell>
          <cell r="DK168">
            <v>0.23032590573854961</v>
          </cell>
          <cell r="DL168">
            <v>0.26658296592740371</v>
          </cell>
          <cell r="DM168">
            <v>0.18109944086998064</v>
          </cell>
          <cell r="DN168">
            <v>0.16365275995184625</v>
          </cell>
          <cell r="DO168">
            <v>0.28705652703932705</v>
          </cell>
        </row>
        <row r="169">
          <cell r="A169" t="str">
            <v>% growth in revenue seq</v>
          </cell>
          <cell r="B169"/>
          <cell r="C169" t="str">
            <v>NA</v>
          </cell>
          <cell r="D169" t="str">
            <v>NA</v>
          </cell>
          <cell r="E169" t="str">
            <v>NA</v>
          </cell>
          <cell r="F169" t="str">
            <v>NA</v>
          </cell>
          <cell r="G169">
            <v>0.70466639861876601</v>
          </cell>
          <cell r="H169">
            <v>0.11802983003815481</v>
          </cell>
          <cell r="I169">
            <v>0.13637040530143185</v>
          </cell>
          <cell r="J169">
            <v>0.13001932926363158</v>
          </cell>
          <cell r="K169">
            <v>7.2315587038665585E-2</v>
          </cell>
          <cell r="L169">
            <v>-0.20248738284066325</v>
          </cell>
          <cell r="M169">
            <v>8.3600777471409815E-2</v>
          </cell>
          <cell r="N169">
            <v>9.306497027844407E-2</v>
          </cell>
          <cell r="O169">
            <v>8.1668479401606708E-2</v>
          </cell>
          <cell r="P169">
            <v>0.12148287967258797</v>
          </cell>
          <cell r="Q169">
            <v>4.2077280627934366E-2</v>
          </cell>
          <cell r="R169">
            <v>4.2514170132154305E-2</v>
          </cell>
          <cell r="S169">
            <v>-0.11876493158618717</v>
          </cell>
          <cell r="T169">
            <v>-0.16181556787841433</v>
          </cell>
          <cell r="U169">
            <v>6.2678872466381819E-2</v>
          </cell>
          <cell r="V169">
            <v>0.26035066360458559</v>
          </cell>
          <cell r="W169">
            <v>-0.74211677924054698</v>
          </cell>
          <cell r="X169">
            <v>0.12088535754823937</v>
          </cell>
          <cell r="Y169">
            <v>9.87341772151904E-2</v>
          </cell>
          <cell r="Z169">
            <v>0.16589861751152113</v>
          </cell>
          <cell r="AA169">
            <v>0.16397233201581018</v>
          </cell>
          <cell r="AB169">
            <v>0.1372565665483807</v>
          </cell>
          <cell r="AC169">
            <v>5.1133903644317025E-2</v>
          </cell>
          <cell r="AD169">
            <v>6.8985597818368216E-2</v>
          </cell>
          <cell r="AE169">
            <v>1.7856994804884119E-2</v>
          </cell>
          <cell r="AF169">
            <v>4.5279870809668221E-2</v>
          </cell>
          <cell r="AG169">
            <v>6.7024658938537707E-2</v>
          </cell>
          <cell r="AH169">
            <v>7.6344282537343489E-2</v>
          </cell>
          <cell r="AI169">
            <v>6.2950543531615999E-2</v>
          </cell>
          <cell r="AJ169">
            <v>6.8915279618777081E-2</v>
          </cell>
          <cell r="AK169">
            <v>2.2397249057498625E-2</v>
          </cell>
          <cell r="AL169">
            <v>6.7794747833508584E-2</v>
          </cell>
          <cell r="AM169">
            <v>1.4932375937162234E-2</v>
          </cell>
          <cell r="AN169">
            <v>4.3386637570850928E-2</v>
          </cell>
          <cell r="AO169">
            <v>7.3181078137184441E-2</v>
          </cell>
          <cell r="AP169">
            <v>3.0263317443421256E-2</v>
          </cell>
          <cell r="AQ169">
            <v>4.0348167422434633E-2</v>
          </cell>
          <cell r="AR169">
            <v>6.9496599854658836E-2</v>
          </cell>
          <cell r="AS169">
            <v>-2.8967547929291126E-2</v>
          </cell>
          <cell r="AT169">
            <v>3.742114999645918E-2</v>
          </cell>
          <cell r="AU169">
            <v>0.20502377911689851</v>
          </cell>
          <cell r="AV169">
            <v>1.7782705099778306E-2</v>
          </cell>
          <cell r="AW169">
            <v>3.5031153326652298E-2</v>
          </cell>
          <cell r="AX169">
            <v>2.3347716270259333E-2</v>
          </cell>
          <cell r="AY169">
            <v>-1.5774975961167836E-2</v>
          </cell>
          <cell r="AZ169">
            <v>5.4176140918669846E-2</v>
          </cell>
          <cell r="BA169">
            <v>3.8619818684941132E-2</v>
          </cell>
          <cell r="BB169">
            <v>2.0001092323557401E-2</v>
          </cell>
          <cell r="BC169">
            <v>2.36089910022661E-2</v>
          </cell>
          <cell r="BD169">
            <v>4.7365294090763621E-2</v>
          </cell>
          <cell r="BE169">
            <v>2.8999799279150196E-2</v>
          </cell>
          <cell r="BF169">
            <v>4.6785683996268146E-2</v>
          </cell>
          <cell r="BG169">
            <v>6.2721538729527238E-2</v>
          </cell>
          <cell r="BH169">
            <v>2.8768449621859205E-2</v>
          </cell>
          <cell r="BI169">
            <v>4.9380657544195072E-2</v>
          </cell>
          <cell r="BJ169">
            <v>6.3966667843649461E-2</v>
          </cell>
          <cell r="BK169">
            <v>3.9130377066698419E-2</v>
          </cell>
          <cell r="BL169">
            <v>2.2892401242985638E-2</v>
          </cell>
          <cell r="BM169">
            <v>1.8333671573754762E-2</v>
          </cell>
          <cell r="BN169">
            <v>2.4387028332980565E-2</v>
          </cell>
          <cell r="BO169">
            <v>1.9948460242254829E-2</v>
          </cell>
          <cell r="BP169">
            <v>6.5497570251427106E-3</v>
          </cell>
          <cell r="BQ169">
            <v>3.3932153185931568E-2</v>
          </cell>
          <cell r="BR169">
            <v>2.7311664838557626E-2</v>
          </cell>
          <cell r="BS169">
            <v>-0.99058380455974804</v>
          </cell>
          <cell r="BT169">
            <v>0.38417151604171851</v>
          </cell>
          <cell r="BU169">
            <v>0.58442153142915276</v>
          </cell>
          <cell r="BV169">
            <v>-0.41185098047683155</v>
          </cell>
          <cell r="BW169">
            <v>1.0405044539447665</v>
          </cell>
          <cell r="BX169">
            <v>5.8114051372208708E-2</v>
          </cell>
          <cell r="BY169">
            <v>1.1762889240181096E-2</v>
          </cell>
          <cell r="BZ169">
            <v>8.0978762842362162E-2</v>
          </cell>
          <cell r="CA169">
            <v>-1.3758883111148701E-2</v>
          </cell>
          <cell r="CB169">
            <v>0.19341910798386563</v>
          </cell>
          <cell r="CC169">
            <v>-1.9338118113924052E-2</v>
          </cell>
          <cell r="CD169">
            <v>0.16532625818755475</v>
          </cell>
          <cell r="CE169">
            <v>0.27117364242071607</v>
          </cell>
          <cell r="CF169">
            <v>6.2419102618591626E-3</v>
          </cell>
          <cell r="CG169">
            <v>-0.12385872106917872</v>
          </cell>
          <cell r="CH169">
            <v>9.5487160282356598E-2</v>
          </cell>
          <cell r="CI169">
            <v>0.19513855044575501</v>
          </cell>
          <cell r="CJ169">
            <v>3.7769499886714408E-2</v>
          </cell>
          <cell r="CK169">
            <v>2.9298788783960195E-2</v>
          </cell>
          <cell r="CL169">
            <v>9.5341592334853065E-2</v>
          </cell>
          <cell r="CM169">
            <v>3.4556716538939325E-2</v>
          </cell>
          <cell r="CN169">
            <v>4.4213585975654279E-2</v>
          </cell>
          <cell r="CO169">
            <v>3.1352755065144011E-2</v>
          </cell>
          <cell r="CP169">
            <v>0.10217928942061549</v>
          </cell>
          <cell r="CQ169">
            <v>3.4337917191127554E-2</v>
          </cell>
          <cell r="CR169">
            <v>4.5051832048575768E-2</v>
          </cell>
          <cell r="CS169">
            <v>3.1758434264653745E-2</v>
          </cell>
          <cell r="CT169">
            <v>0.10409098092391589</v>
          </cell>
          <cell r="CU169">
            <v>2.5571112532434714E-2</v>
          </cell>
          <cell r="CV169">
            <v>3.5211997556612307E-2</v>
          </cell>
          <cell r="CW169">
            <v>2.4046433586943472E-2</v>
          </cell>
          <cell r="CX169">
            <v>8.7062201998268307E-2</v>
          </cell>
          <cell r="CY169">
            <v>1.9258906418341049E-2</v>
          </cell>
          <cell r="CZ169">
            <v>2.8261873565823992E-2</v>
          </cell>
          <cell r="DA169">
            <v>1.8591875488125353E-2</v>
          </cell>
          <cell r="DB169">
            <v>7.5638368667835465E-2</v>
          </cell>
          <cell r="DC169"/>
          <cell r="DD169"/>
          <cell r="DE169"/>
          <cell r="DF169"/>
          <cell r="DG169"/>
          <cell r="DH169"/>
          <cell r="DI169"/>
          <cell r="DJ169"/>
          <cell r="DK169"/>
          <cell r="DL169"/>
          <cell r="DM169"/>
          <cell r="DN169"/>
          <cell r="DO169"/>
        </row>
        <row r="170">
          <cell r="A170"/>
          <cell r="B170"/>
          <cell r="C170"/>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cell r="CO170"/>
          <cell r="CP170"/>
          <cell r="CQ170"/>
          <cell r="CR170"/>
          <cell r="CS170"/>
          <cell r="CT170"/>
          <cell r="CU170"/>
          <cell r="CV170"/>
          <cell r="CW170"/>
          <cell r="CX170"/>
          <cell r="CY170"/>
          <cell r="CZ170"/>
          <cell r="DA170"/>
          <cell r="DB170"/>
          <cell r="DC170"/>
          <cell r="DD170"/>
          <cell r="DE170"/>
          <cell r="DF170"/>
          <cell r="DG170"/>
          <cell r="DH170"/>
          <cell r="DI170"/>
          <cell r="DJ170"/>
          <cell r="DK170"/>
          <cell r="DL170"/>
          <cell r="DM170"/>
          <cell r="DN170"/>
          <cell r="DO170"/>
        </row>
        <row r="171">
          <cell r="A171" t="str">
            <v>Citrix Cloud</v>
          </cell>
          <cell r="B171"/>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0.5</v>
          </cell>
          <cell r="BV171">
            <v>1.9522390280845081</v>
          </cell>
          <cell r="BW171">
            <v>2.6151108609830458</v>
          </cell>
          <cell r="BX171">
            <v>2.6183736784745135</v>
          </cell>
          <cell r="BY171">
            <v>2.8595923334347564</v>
          </cell>
          <cell r="BZ171">
            <v>2.8613273931580157</v>
          </cell>
          <cell r="CA171">
            <v>4.1937459158725723</v>
          </cell>
          <cell r="CB171">
            <v>4.8238609128453733</v>
          </cell>
          <cell r="CC171">
            <v>5.1156668698205907</v>
          </cell>
          <cell r="CD171">
            <v>8.0982416137671507</v>
          </cell>
          <cell r="CE171">
            <v>11.457058739244786</v>
          </cell>
          <cell r="CF171">
            <v>17.367489524113996</v>
          </cell>
          <cell r="CG171">
            <v>24.004952120737819</v>
          </cell>
          <cell r="CH171">
            <v>37.336502232368382</v>
          </cell>
          <cell r="CI171">
            <v>44.941548400728195</v>
          </cell>
          <cell r="CJ171">
            <v>54.529054427549461</v>
          </cell>
          <cell r="CK171">
            <v>62.207642594388759</v>
          </cell>
          <cell r="CL171">
            <v>82.040582808460329</v>
          </cell>
          <cell r="CM171">
            <v>91.570532158177372</v>
          </cell>
          <cell r="CN171">
            <v>103.73337044658675</v>
          </cell>
          <cell r="CO171">
            <v>113.34913181698433</v>
          </cell>
          <cell r="CP171">
            <v>139.31276874541214</v>
          </cell>
          <cell r="CQ171">
            <v>150.68255818679137</v>
          </cell>
          <cell r="CR171">
            <v>165.42721435519366</v>
          </cell>
          <cell r="CS171">
            <v>176.90931590625851</v>
          </cell>
          <cell r="CT171">
            <v>209.31960390143902</v>
          </cell>
          <cell r="CU171">
            <v>221.16907877554806</v>
          </cell>
          <cell r="CV171">
            <v>236.85156275953867</v>
          </cell>
          <cell r="CW171">
            <v>248.78878591949001</v>
          </cell>
          <cell r="CX171">
            <v>284.5646913131456</v>
          </cell>
          <cell r="CY171">
            <v>295.38724762884783</v>
          </cell>
          <cell r="CZ171">
            <v>310.21251937066694</v>
          </cell>
          <cell r="DA171">
            <v>321.11531796974822</v>
          </cell>
          <cell r="DB171">
            <v>356.91202512326834</v>
          </cell>
          <cell r="DC171">
            <v>0</v>
          </cell>
          <cell r="DD171" t="e">
            <v>#REF!</v>
          </cell>
          <cell r="DE171">
            <v>0</v>
          </cell>
          <cell r="DF171">
            <v>0</v>
          </cell>
          <cell r="DG171">
            <v>0</v>
          </cell>
          <cell r="DH171">
            <v>0</v>
          </cell>
          <cell r="DI171">
            <v>0</v>
          </cell>
          <cell r="DJ171">
            <v>0</v>
          </cell>
          <cell r="DK171">
            <v>0</v>
          </cell>
          <cell r="DL171">
            <v>0</v>
          </cell>
          <cell r="DM171">
            <v>0</v>
          </cell>
          <cell r="DN171">
            <v>0</v>
          </cell>
          <cell r="DO171">
            <v>0</v>
          </cell>
        </row>
        <row r="172">
          <cell r="A172" t="str">
            <v>% of revenue</v>
          </cell>
          <cell r="B172"/>
          <cell r="C172" t="e">
            <v>#DIV/0!</v>
          </cell>
          <cell r="D172" t="e">
            <v>#DIV/0!</v>
          </cell>
          <cell r="E172" t="e">
            <v>#DIV/0!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6.1480197228472712E-4</v>
          </cell>
          <cell r="BV172">
            <v>2.1577352611507191E-3</v>
          </cell>
          <cell r="BW172">
            <v>3.9696691591535266E-3</v>
          </cell>
          <cell r="BX172">
            <v>3.884902347485209E-3</v>
          </cell>
          <cell r="BY172">
            <v>4.276115437833101E-3</v>
          </cell>
          <cell r="BZ172">
            <v>3.8951670512262933E-3</v>
          </cell>
          <cell r="CA172">
            <v>6.3284917325824993E-3</v>
          </cell>
          <cell r="CB172">
            <v>6.9585589032818583E-3</v>
          </cell>
          <cell r="CC172">
            <v>7.4040841912227677E-3</v>
          </cell>
          <cell r="CD172">
            <v>1.0410964500887888E-2</v>
          </cell>
          <cell r="CE172">
            <v>1.6433147166411529E-2</v>
          </cell>
          <cell r="CF172">
            <v>2.3394811883795701E-2</v>
          </cell>
          <cell r="CG172">
            <v>3.2772339463324147E-2</v>
          </cell>
          <cell r="CH172">
            <v>4.6561789607253525E-2</v>
          </cell>
          <cell r="CI172">
            <v>6.3278073032381393E-2</v>
          </cell>
          <cell r="CJ172">
            <v>7.0634695134910483E-2</v>
          </cell>
          <cell r="CK172">
            <v>8.1548366325774238E-2</v>
          </cell>
          <cell r="CL172">
            <v>9.5850540106966614E-2</v>
          </cell>
          <cell r="CM172">
            <v>0.11971535427877876</v>
          </cell>
          <cell r="CN172">
            <v>0.12543147086861092</v>
          </cell>
          <cell r="CO172">
            <v>0.13840084892328613</v>
          </cell>
          <cell r="CP172">
            <v>0.15487561599381311</v>
          </cell>
          <cell r="CQ172">
            <v>0.18295353613231091</v>
          </cell>
          <cell r="CR172">
            <v>0.18706840243814235</v>
          </cell>
          <cell r="CS172">
            <v>0.20178329436534112</v>
          </cell>
          <cell r="CT172">
            <v>0.22188619026458556</v>
          </cell>
          <cell r="CU172">
            <v>0.24745888060333635</v>
          </cell>
          <cell r="CV172">
            <v>0.24790280605999218</v>
          </cell>
          <cell r="CW172">
            <v>0.26258878770898214</v>
          </cell>
          <cell r="CX172">
            <v>0.28134642225481171</v>
          </cell>
          <cell r="CY172">
            <v>0.30415896238076373</v>
          </cell>
          <cell r="CZ172">
            <v>0.30034419509919158</v>
          </cell>
          <cell r="DA172">
            <v>0.31390730769974728</v>
          </cell>
          <cell r="DB172">
            <v>0.328016457614412</v>
          </cell>
          <cell r="DC172"/>
          <cell r="DD172"/>
          <cell r="DE172">
            <v>0</v>
          </cell>
          <cell r="DF172">
            <v>0</v>
          </cell>
          <cell r="DG172">
            <v>0</v>
          </cell>
          <cell r="DH172">
            <v>0</v>
          </cell>
          <cell r="DI172">
            <v>0</v>
          </cell>
          <cell r="DJ172">
            <v>0</v>
          </cell>
          <cell r="DK172">
            <v>0</v>
          </cell>
          <cell r="DL172">
            <v>0</v>
          </cell>
          <cell r="DM172">
            <v>0</v>
          </cell>
          <cell r="DN172">
            <v>0</v>
          </cell>
          <cell r="DO172">
            <v>0</v>
          </cell>
        </row>
        <row r="173">
          <cell r="A173" t="str">
            <v>% growth in revenue y-o-y</v>
          </cell>
          <cell r="B173"/>
          <cell r="C173" t="str">
            <v>NA</v>
          </cell>
          <cell r="D173" t="str">
            <v>NA</v>
          </cell>
          <cell r="E173" t="str">
            <v>NA</v>
          </cell>
          <cell r="F173" t="str">
            <v>NA</v>
          </cell>
          <cell r="G173" t="str">
            <v>NA</v>
          </cell>
          <cell r="H173" t="str">
            <v>NA</v>
          </cell>
          <cell r="I173" t="str">
            <v>NA</v>
          </cell>
          <cell r="J173" t="str">
            <v>NA</v>
          </cell>
          <cell r="K173" t="str">
            <v>NA</v>
          </cell>
          <cell r="L173" t="str">
            <v>NA</v>
          </cell>
          <cell r="M173" t="str">
            <v>NA</v>
          </cell>
          <cell r="N173" t="str">
            <v>NA</v>
          </cell>
          <cell r="O173" t="str">
            <v>NA</v>
          </cell>
          <cell r="P173" t="str">
            <v>NA</v>
          </cell>
          <cell r="Q173" t="str">
            <v>NA</v>
          </cell>
          <cell r="R173" t="str">
            <v>NA</v>
          </cell>
          <cell r="S173" t="str">
            <v>NA</v>
          </cell>
          <cell r="T173" t="str">
            <v>NA</v>
          </cell>
          <cell r="U173" t="str">
            <v>NA</v>
          </cell>
          <cell r="V173" t="str">
            <v>NA</v>
          </cell>
          <cell r="W173" t="str">
            <v>NA</v>
          </cell>
          <cell r="X173" t="str">
            <v>NA</v>
          </cell>
          <cell r="Y173" t="str">
            <v>NA</v>
          </cell>
          <cell r="Z173" t="str">
            <v>NA</v>
          </cell>
          <cell r="AA173" t="str">
            <v>NA</v>
          </cell>
          <cell r="AB173" t="str">
            <v>NA</v>
          </cell>
          <cell r="AC173" t="str">
            <v>NA</v>
          </cell>
          <cell r="AD173" t="str">
            <v>NA</v>
          </cell>
          <cell r="AE173" t="str">
            <v>NA</v>
          </cell>
          <cell r="AF173" t="str">
            <v>NA</v>
          </cell>
          <cell r="AG173" t="str">
            <v>NA</v>
          </cell>
          <cell r="AH173" t="str">
            <v>NA</v>
          </cell>
          <cell r="AI173" t="str">
            <v>NA</v>
          </cell>
          <cell r="AJ173" t="str">
            <v>NA</v>
          </cell>
          <cell r="AK173" t="str">
            <v>NA</v>
          </cell>
          <cell r="AL173" t="str">
            <v>NA</v>
          </cell>
          <cell r="AM173" t="str">
            <v>NA</v>
          </cell>
          <cell r="AN173" t="str">
            <v>NA</v>
          </cell>
          <cell r="AO173" t="str">
            <v>NA</v>
          </cell>
          <cell r="AP173" t="str">
            <v>NA</v>
          </cell>
          <cell r="AQ173" t="str">
            <v>NA</v>
          </cell>
          <cell r="AR173" t="str">
            <v>NA</v>
          </cell>
          <cell r="AS173" t="str">
            <v>NA</v>
          </cell>
          <cell r="AT173" t="str">
            <v>NA</v>
          </cell>
          <cell r="AU173" t="str">
            <v>NA</v>
          </cell>
          <cell r="AV173" t="str">
            <v>NA</v>
          </cell>
          <cell r="AW173" t="str">
            <v>NA</v>
          </cell>
          <cell r="AX173" t="str">
            <v>NA</v>
          </cell>
          <cell r="AY173" t="str">
            <v>NA</v>
          </cell>
          <cell r="AZ173" t="str">
            <v>NA</v>
          </cell>
          <cell r="BA173" t="str">
            <v>NA</v>
          </cell>
          <cell r="BB173" t="str">
            <v>NA</v>
          </cell>
          <cell r="BC173" t="str">
            <v>NA</v>
          </cell>
          <cell r="BD173" t="str">
            <v>NA</v>
          </cell>
          <cell r="BE173" t="str">
            <v>NA</v>
          </cell>
          <cell r="BF173" t="str">
            <v>NA</v>
          </cell>
          <cell r="BG173" t="str">
            <v>NA</v>
          </cell>
          <cell r="BH173" t="str">
            <v>NA</v>
          </cell>
          <cell r="BI173" t="str">
            <v>NA</v>
          </cell>
          <cell r="BJ173" t="str">
            <v>NA</v>
          </cell>
          <cell r="BK173" t="str">
            <v>NA</v>
          </cell>
          <cell r="BL173" t="str">
            <v>NA</v>
          </cell>
          <cell r="BM173" t="str">
            <v>NA</v>
          </cell>
          <cell r="BN173" t="str">
            <v>NA</v>
          </cell>
          <cell r="BO173" t="str">
            <v>NA</v>
          </cell>
          <cell r="BP173" t="str">
            <v>NA</v>
          </cell>
          <cell r="BQ173" t="str">
            <v>NA</v>
          </cell>
          <cell r="BR173" t="str">
            <v>NA</v>
          </cell>
          <cell r="BS173" t="str">
            <v>NA</v>
          </cell>
          <cell r="BT173" t="str">
            <v>NA</v>
          </cell>
          <cell r="BU173" t="str">
            <v>NA</v>
          </cell>
          <cell r="BV173" t="str">
            <v>NA</v>
          </cell>
          <cell r="BW173" t="str">
            <v>NA</v>
          </cell>
          <cell r="BX173" t="str">
            <v>NA</v>
          </cell>
          <cell r="BY173">
            <v>4.7191846668695128</v>
          </cell>
          <cell r="BZ173">
            <v>0.46566447652953857</v>
          </cell>
          <cell r="CA173">
            <v>0.60365894174601142</v>
          </cell>
          <cell r="CB173">
            <v>0.8423118718699445</v>
          </cell>
          <cell r="CC173">
            <v>0.78894970797322861</v>
          </cell>
          <cell r="CD173">
            <v>1.8302394312274801</v>
          </cell>
          <cell r="CE173">
            <v>1.7319391706306968</v>
          </cell>
          <cell r="CF173">
            <v>2.6003296608047752</v>
          </cell>
          <cell r="CG173">
            <v>3.6924384897603169</v>
          </cell>
          <cell r="CH173">
            <v>3.6104455773331932</v>
          </cell>
          <cell r="CI173">
            <v>2.9226078371044997</v>
          </cell>
          <cell r="CJ173">
            <v>2.1397200126039095</v>
          </cell>
          <cell r="CK173">
            <v>1.5914503924649668</v>
          </cell>
          <cell r="CL173">
            <v>1.1973290989571148</v>
          </cell>
          <cell r="CM173">
            <v>1.0375473346328592</v>
          </cell>
          <cell r="CN173">
            <v>0.90235043566385431</v>
          </cell>
          <cell r="CO173">
            <v>0.82210942401486564</v>
          </cell>
          <cell r="CP173">
            <v>0.69809579571935587</v>
          </cell>
          <cell r="CQ173">
            <v>0.64553546468972023</v>
          </cell>
          <cell r="CR173">
            <v>0.59473478633737864</v>
          </cell>
          <cell r="CS173">
            <v>0.56074698650449029</v>
          </cell>
          <cell r="CT173">
            <v>0.5025155682890865</v>
          </cell>
          <cell r="CU173">
            <v>0.46778154974897057</v>
          </cell>
          <cell r="CV173">
            <v>0.43175694327408354</v>
          </cell>
          <cell r="CW173">
            <v>0.4063068677023165</v>
          </cell>
          <cell r="CX173">
            <v>0.35947463118235579</v>
          </cell>
          <cell r="CY173">
            <v>0.33557208477872069</v>
          </cell>
          <cell r="CZ173">
            <v>0.30973389306114596</v>
          </cell>
          <cell r="DA173">
            <v>0.29071459866227101</v>
          </cell>
          <cell r="DB173">
            <v>0.2542386178561733</v>
          </cell>
          <cell r="DC173"/>
          <cell r="DD173" t="str">
            <v>NA</v>
          </cell>
          <cell r="DE173" t="str">
            <v>NA</v>
          </cell>
          <cell r="DF173" t="str">
            <v>NA</v>
          </cell>
          <cell r="DG173" t="str">
            <v>NA</v>
          </cell>
          <cell r="DH173" t="str">
            <v>NA</v>
          </cell>
          <cell r="DI173" t="str">
            <v>NA</v>
          </cell>
          <cell r="DJ173" t="str">
            <v>NA</v>
          </cell>
          <cell r="DK173" t="str">
            <v>NA</v>
          </cell>
          <cell r="DL173" t="str">
            <v>NA</v>
          </cell>
          <cell r="DM173" t="str">
            <v>NA</v>
          </cell>
          <cell r="DN173" t="str">
            <v>NA</v>
          </cell>
          <cell r="DO173" t="str">
            <v>NA</v>
          </cell>
        </row>
        <row r="174">
          <cell r="A174" t="str">
            <v>% growth in revenue seq</v>
          </cell>
          <cell r="B174"/>
          <cell r="C174" t="str">
            <v>NA</v>
          </cell>
          <cell r="D174" t="str">
            <v>NA</v>
          </cell>
          <cell r="E174" t="str">
            <v>NA</v>
          </cell>
          <cell r="F174" t="str">
            <v>NA</v>
          </cell>
          <cell r="G174" t="str">
            <v>NA</v>
          </cell>
          <cell r="H174" t="str">
            <v>NA</v>
          </cell>
          <cell r="I174" t="str">
            <v>NA</v>
          </cell>
          <cell r="J174" t="str">
            <v>NA</v>
          </cell>
          <cell r="K174" t="str">
            <v>NA</v>
          </cell>
          <cell r="L174" t="str">
            <v>NA</v>
          </cell>
          <cell r="M174" t="str">
            <v>NA</v>
          </cell>
          <cell r="N174" t="str">
            <v>NA</v>
          </cell>
          <cell r="O174" t="str">
            <v>NA</v>
          </cell>
          <cell r="P174" t="str">
            <v>NA</v>
          </cell>
          <cell r="Q174" t="str">
            <v>NA</v>
          </cell>
          <cell r="R174" t="str">
            <v>NA</v>
          </cell>
          <cell r="S174" t="str">
            <v>NA</v>
          </cell>
          <cell r="T174" t="str">
            <v>NA</v>
          </cell>
          <cell r="U174" t="str">
            <v>NA</v>
          </cell>
          <cell r="V174" t="str">
            <v>NA</v>
          </cell>
          <cell r="W174" t="str">
            <v>NA</v>
          </cell>
          <cell r="X174" t="str">
            <v>NA</v>
          </cell>
          <cell r="Y174" t="str">
            <v>NA</v>
          </cell>
          <cell r="Z174" t="str">
            <v>NA</v>
          </cell>
          <cell r="AA174" t="str">
            <v>NA</v>
          </cell>
          <cell r="AB174" t="str">
            <v>NA</v>
          </cell>
          <cell r="AC174" t="str">
            <v>NA</v>
          </cell>
          <cell r="AD174" t="str">
            <v>NA</v>
          </cell>
          <cell r="AE174" t="str">
            <v>NA</v>
          </cell>
          <cell r="AF174" t="str">
            <v>NA</v>
          </cell>
          <cell r="AG174" t="str">
            <v>NA</v>
          </cell>
          <cell r="AH174" t="str">
            <v>NA</v>
          </cell>
          <cell r="AI174" t="str">
            <v>NA</v>
          </cell>
          <cell r="AJ174" t="str">
            <v>NA</v>
          </cell>
          <cell r="AK174" t="str">
            <v>NA</v>
          </cell>
          <cell r="AL174" t="str">
            <v>NA</v>
          </cell>
          <cell r="AM174" t="str">
            <v>NA</v>
          </cell>
          <cell r="AN174" t="str">
            <v>NA</v>
          </cell>
          <cell r="AO174" t="str">
            <v>NA</v>
          </cell>
          <cell r="AP174" t="str">
            <v>NA</v>
          </cell>
          <cell r="AQ174" t="str">
            <v>NA</v>
          </cell>
          <cell r="AR174" t="str">
            <v>NA</v>
          </cell>
          <cell r="AS174" t="str">
            <v>NA</v>
          </cell>
          <cell r="AT174" t="str">
            <v>NA</v>
          </cell>
          <cell r="AU174" t="str">
            <v>NA</v>
          </cell>
          <cell r="AV174" t="str">
            <v>NA</v>
          </cell>
          <cell r="AW174" t="str">
            <v>NA</v>
          </cell>
          <cell r="AX174" t="str">
            <v>NA</v>
          </cell>
          <cell r="AY174" t="str">
            <v>NA</v>
          </cell>
          <cell r="AZ174" t="str">
            <v>NA</v>
          </cell>
          <cell r="BA174" t="str">
            <v>NA</v>
          </cell>
          <cell r="BB174" t="str">
            <v>NA</v>
          </cell>
          <cell r="BC174" t="str">
            <v>NA</v>
          </cell>
          <cell r="BD174" t="str">
            <v>NA</v>
          </cell>
          <cell r="BE174" t="str">
            <v>NA</v>
          </cell>
          <cell r="BF174" t="str">
            <v>NA</v>
          </cell>
          <cell r="BG174" t="str">
            <v>NA</v>
          </cell>
          <cell r="BH174" t="str">
            <v>NA</v>
          </cell>
          <cell r="BI174" t="str">
            <v>NA</v>
          </cell>
          <cell r="BJ174" t="str">
            <v>NA</v>
          </cell>
          <cell r="BK174" t="str">
            <v>NA</v>
          </cell>
          <cell r="BL174" t="str">
            <v>NA</v>
          </cell>
          <cell r="BM174" t="str">
            <v>NA</v>
          </cell>
          <cell r="BN174" t="str">
            <v>NA</v>
          </cell>
          <cell r="BO174" t="str">
            <v>NA</v>
          </cell>
          <cell r="BP174" t="str">
            <v>NA</v>
          </cell>
          <cell r="BQ174" t="str">
            <v>NA</v>
          </cell>
          <cell r="BR174" t="str">
            <v>NA</v>
          </cell>
          <cell r="BS174" t="str">
            <v>NA</v>
          </cell>
          <cell r="BT174" t="str">
            <v>NA</v>
          </cell>
          <cell r="BU174" t="str">
            <v>NA</v>
          </cell>
          <cell r="BV174">
            <v>2.9044780561690162</v>
          </cell>
          <cell r="BW174">
            <v>0.33954440176771405</v>
          </cell>
          <cell r="BX174">
            <v>1.2476784598880464E-3</v>
          </cell>
          <cell r="BY174">
            <v>9.2125374213499978E-2</v>
          </cell>
          <cell r="BZ174">
            <v>6.0675072560956167E-4</v>
          </cell>
          <cell r="CA174">
            <v>0.46566447652953857</v>
          </cell>
          <cell r="CB174">
            <v>0.15025111430521565</v>
          </cell>
          <cell r="CC174">
            <v>6.0492199557033777E-2</v>
          </cell>
          <cell r="CD174">
            <v>0.58302755434330322</v>
          </cell>
          <cell r="CE174">
            <v>0.4147588187252389</v>
          </cell>
          <cell r="CF174">
            <v>0.51587679869561409</v>
          </cell>
          <cell r="CG174">
            <v>0.38217743487957767</v>
          </cell>
          <cell r="CH174">
            <v>0.55536666120293865</v>
          </cell>
          <cell r="CI174">
            <v>0.20368930439784805</v>
          </cell>
          <cell r="CJ174">
            <v>0.21333279266065341</v>
          </cell>
          <cell r="CK174">
            <v>0.14081645551073185</v>
          </cell>
          <cell r="CL174">
            <v>0.31881838608461499</v>
          </cell>
          <cell r="CM174">
            <v>0.11616140480092096</v>
          </cell>
          <cell r="CN174">
            <v>0.13282480730153989</v>
          </cell>
          <cell r="CO174">
            <v>9.269689521318325E-2</v>
          </cell>
          <cell r="CP174">
            <v>0.22905898362194077</v>
          </cell>
          <cell r="CQ174">
            <v>8.1613405172910047E-2</v>
          </cell>
          <cell r="CR174">
            <v>9.7852441223650333E-2</v>
          </cell>
          <cell r="CS174">
            <v>6.9408782562289328E-2</v>
          </cell>
          <cell r="CT174">
            <v>0.18320283377475843</v>
          </cell>
          <cell r="CU174">
            <v>5.6609484507186947E-2</v>
          </cell>
          <cell r="CV174">
            <v>7.0907217549637025E-2</v>
          </cell>
          <cell r="CW174">
            <v>5.0399596358460697E-2</v>
          </cell>
          <cell r="CX174">
            <v>0.14380031343226607</v>
          </cell>
          <cell r="CY174">
            <v>3.8031971801423037E-2</v>
          </cell>
          <cell r="CZ174">
            <v>5.0189274793768224E-2</v>
          </cell>
          <cell r="DA174">
            <v>3.5146223695935896E-2</v>
          </cell>
          <cell r="DB174">
            <v>0.1114761742910455</v>
          </cell>
          <cell r="DC174"/>
          <cell r="DD174"/>
          <cell r="DE174"/>
          <cell r="DF174"/>
          <cell r="DG174"/>
          <cell r="DH174"/>
          <cell r="DI174"/>
          <cell r="DJ174"/>
          <cell r="DK174"/>
          <cell r="DL174"/>
          <cell r="DM174"/>
          <cell r="DN174"/>
          <cell r="DO174"/>
        </row>
        <row r="175">
          <cell r="A175"/>
          <cell r="B175"/>
          <cell r="C175"/>
          <cell r="D175"/>
          <cell r="E175"/>
          <cell r="F175"/>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cell r="CO175"/>
          <cell r="CP175"/>
          <cell r="CQ175"/>
          <cell r="CR175"/>
          <cell r="CS175"/>
          <cell r="CT175"/>
          <cell r="CU175"/>
          <cell r="CV175"/>
          <cell r="CW175"/>
          <cell r="CX175"/>
          <cell r="CY175"/>
          <cell r="CZ175"/>
          <cell r="DA175"/>
          <cell r="DB175"/>
          <cell r="DC175"/>
          <cell r="DD175"/>
          <cell r="DE175"/>
          <cell r="DF175"/>
          <cell r="DG175"/>
          <cell r="DH175"/>
          <cell r="DI175"/>
          <cell r="DJ175"/>
          <cell r="DK175"/>
          <cell r="DL175"/>
          <cell r="DM175"/>
          <cell r="DN175"/>
          <cell r="DO175"/>
        </row>
        <row r="176">
          <cell r="A176" t="str">
            <v>Services</v>
          </cell>
          <cell r="B176"/>
          <cell r="C176"/>
          <cell r="D176"/>
          <cell r="E176"/>
          <cell r="F176"/>
          <cell r="G176">
            <v>3.0910000000000002</v>
          </cell>
          <cell r="H176">
            <v>3.8929999999999998</v>
          </cell>
          <cell r="I176">
            <v>4.2</v>
          </cell>
          <cell r="J176">
            <v>4.5660000000000007</v>
          </cell>
          <cell r="K176">
            <v>6.6140000000000008</v>
          </cell>
          <cell r="L176">
            <v>7.6539999999999999</v>
          </cell>
          <cell r="M176">
            <v>7.5919999999999996</v>
          </cell>
          <cell r="N176">
            <v>8.532</v>
          </cell>
          <cell r="O176">
            <v>9.5660000000000007</v>
          </cell>
          <cell r="P176">
            <v>10.186999999999999</v>
          </cell>
          <cell r="Q176">
            <v>10.989000000000001</v>
          </cell>
          <cell r="R176">
            <v>9.91</v>
          </cell>
          <cell r="S176">
            <v>10.712999999999999</v>
          </cell>
          <cell r="T176">
            <v>11.218</v>
          </cell>
          <cell r="U176">
            <v>10.475</v>
          </cell>
          <cell r="V176">
            <v>12.133000000000001</v>
          </cell>
          <cell r="W176">
            <v>11.377000000000001</v>
          </cell>
          <cell r="X176">
            <v>11.289</v>
          </cell>
          <cell r="Y176">
            <v>10.866</v>
          </cell>
          <cell r="Z176">
            <v>12</v>
          </cell>
          <cell r="AA176">
            <v>12.191000000000001</v>
          </cell>
          <cell r="AB176">
            <v>13.15</v>
          </cell>
          <cell r="AC176">
            <v>14.629</v>
          </cell>
          <cell r="AD176">
            <v>15.713000000000001</v>
          </cell>
          <cell r="AE176">
            <v>14.288</v>
          </cell>
          <cell r="AF176">
            <v>14.931669249999999</v>
          </cell>
          <cell r="AG176">
            <v>17.358472109375001</v>
          </cell>
          <cell r="AH176">
            <v>17.367227915039059</v>
          </cell>
          <cell r="AI176">
            <v>15.889215295349121</v>
          </cell>
          <cell r="AJ176">
            <v>17.091791508430479</v>
          </cell>
          <cell r="AK176">
            <v>16.820499999999996</v>
          </cell>
          <cell r="AL176">
            <v>19.420599999999997</v>
          </cell>
          <cell r="AM176">
            <v>17.86169999999996</v>
          </cell>
          <cell r="AN176">
            <v>18.902391919999999</v>
          </cell>
          <cell r="AO176">
            <v>18.758000000000003</v>
          </cell>
          <cell r="AP176">
            <v>22.553984000000021</v>
          </cell>
          <cell r="AQ176">
            <v>22.083234000000051</v>
          </cell>
          <cell r="AR176">
            <v>20.023930103550242</v>
          </cell>
          <cell r="AS176">
            <v>22.717768820957595</v>
          </cell>
          <cell r="AT176">
            <v>23.037680228750013</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0</v>
          </cell>
          <cell r="CN176">
            <v>0</v>
          </cell>
          <cell r="CO176">
            <v>0</v>
          </cell>
          <cell r="CP176">
            <v>0</v>
          </cell>
          <cell r="CQ176">
            <v>0</v>
          </cell>
          <cell r="CR176">
            <v>0</v>
          </cell>
          <cell r="CS176">
            <v>0</v>
          </cell>
          <cell r="CT176">
            <v>0</v>
          </cell>
          <cell r="CU176">
            <v>0</v>
          </cell>
          <cell r="CV176">
            <v>0</v>
          </cell>
          <cell r="CW176">
            <v>0</v>
          </cell>
          <cell r="CX176">
            <v>0</v>
          </cell>
          <cell r="CY176">
            <v>0</v>
          </cell>
          <cell r="CZ176">
            <v>0</v>
          </cell>
          <cell r="DA176">
            <v>0</v>
          </cell>
          <cell r="DB176">
            <v>0</v>
          </cell>
          <cell r="DC176"/>
          <cell r="DD176">
            <v>0</v>
          </cell>
          <cell r="DE176">
            <v>15.750000000000002</v>
          </cell>
          <cell r="DF176">
            <v>30.391999999999999</v>
          </cell>
          <cell r="DG176">
            <v>40.652000000000001</v>
          </cell>
          <cell r="DH176">
            <v>44.539000000000001</v>
          </cell>
          <cell r="DI176">
            <v>45.531999999999996</v>
          </cell>
          <cell r="DJ176">
            <v>55.683</v>
          </cell>
          <cell r="DK176">
            <v>63.945369274414055</v>
          </cell>
          <cell r="DL176">
            <v>69.222106803779596</v>
          </cell>
          <cell r="DM176">
            <v>78.07607591999998</v>
          </cell>
          <cell r="DN176">
            <v>87.862613153257911</v>
          </cell>
          <cell r="DO176">
            <v>0</v>
          </cell>
        </row>
        <row r="177">
          <cell r="A177" t="str">
            <v>% of revenue</v>
          </cell>
          <cell r="B177"/>
          <cell r="C177" t="e">
            <v>#DIV/0!</v>
          </cell>
          <cell r="D177" t="e">
            <v>#DIV/0!</v>
          </cell>
          <cell r="E177" t="e">
            <v>#DIV/0!</v>
          </cell>
          <cell r="F177">
            <v>0</v>
          </cell>
          <cell r="G177">
            <v>3.6348028551605738E-2</v>
          </cell>
          <cell r="H177">
            <v>4.1232854948895829E-2</v>
          </cell>
          <cell r="I177">
            <v>3.970504821327283E-2</v>
          </cell>
          <cell r="J177">
            <v>3.867819840577378E-2</v>
          </cell>
          <cell r="K177">
            <v>5.1868407638317064E-2</v>
          </cell>
          <cell r="L177">
            <v>7.2149011179608993E-2</v>
          </cell>
          <cell r="M177">
            <v>6.6895172304411804E-2</v>
          </cell>
          <cell r="N177">
            <v>6.9166788267911866E-2</v>
          </cell>
          <cell r="O177">
            <v>7.2026624100231904E-2</v>
          </cell>
          <cell r="P177">
            <v>6.9170389885519504E-2</v>
          </cell>
          <cell r="Q177">
            <v>7.159190853122252E-2</v>
          </cell>
          <cell r="R177">
            <v>6.2702073407614092E-2</v>
          </cell>
          <cell r="S177">
            <v>7.5279319794814128E-2</v>
          </cell>
          <cell r="T177">
            <v>9.5508105162784365E-2</v>
          </cell>
          <cell r="U177">
            <v>8.8100724991168902E-2</v>
          </cell>
          <cell r="V177">
            <v>8.1547747069577389E-2</v>
          </cell>
          <cell r="W177">
            <v>7.9287202681701294E-2</v>
          </cell>
          <cell r="X177">
            <v>7.8950129030904481E-2</v>
          </cell>
          <cell r="Y177">
            <v>7.5267029633016083E-2</v>
          </cell>
          <cell r="Z177">
            <v>7.59974667511083E-2</v>
          </cell>
          <cell r="AA177">
            <v>7.5574979852458007E-2</v>
          </cell>
          <cell r="AB177">
            <v>7.3751275925115822E-2</v>
          </cell>
          <cell r="AC177">
            <v>7.7988889955112009E-2</v>
          </cell>
          <cell r="AD177">
            <v>7.3436557973893174E-2</v>
          </cell>
          <cell r="AE177">
            <v>7.0771212046163753E-2</v>
          </cell>
          <cell r="AF177">
            <v>7.0689485108578837E-2</v>
          </cell>
          <cell r="AG177">
            <v>7.6486898303899153E-2</v>
          </cell>
          <cell r="AH177">
            <v>6.4644854070034022E-2</v>
          </cell>
          <cell r="AI177">
            <v>6.1112836619316768E-2</v>
          </cell>
          <cell r="AJ177">
            <v>6.2046377468273912E-2</v>
          </cell>
          <cell r="AK177">
            <v>6.0537842224789529E-2</v>
          </cell>
          <cell r="AL177">
            <v>6.0499934579846842E-2</v>
          </cell>
          <cell r="AM177">
            <v>5.7975967905273686E-2</v>
          </cell>
          <cell r="AN177">
            <v>5.653237764831142E-2</v>
          </cell>
          <cell r="AO177">
            <v>5.3604853528267014E-2</v>
          </cell>
          <cell r="AP177">
            <v>5.6447193030315972E-2</v>
          </cell>
          <cell r="AQ177">
            <v>5.8570935247219222E-2</v>
          </cell>
          <cell r="AR177">
            <v>5.1116662250913235E-2</v>
          </cell>
          <cell r="AS177">
            <v>5.6952036814277504E-2</v>
          </cell>
          <cell r="AT177">
            <v>5.5419404587355725E-2</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0</v>
          </cell>
          <cell r="CW177">
            <v>0</v>
          </cell>
          <cell r="CX177">
            <v>0</v>
          </cell>
          <cell r="CY177">
            <v>0</v>
          </cell>
          <cell r="CZ177">
            <v>0</v>
          </cell>
          <cell r="DA177">
            <v>0</v>
          </cell>
          <cell r="DB177">
            <v>0</v>
          </cell>
          <cell r="DC177"/>
          <cell r="DD177"/>
          <cell r="DE177">
            <v>3.9054266833628823E-2</v>
          </cell>
          <cell r="DF177">
            <v>6.4602526113517814E-2</v>
          </cell>
          <cell r="DG177">
            <v>6.8711863833815057E-2</v>
          </cell>
          <cell r="DH177">
            <v>8.4442447407137772E-2</v>
          </cell>
          <cell r="DI177">
            <v>7.7337255794519194E-2</v>
          </cell>
          <cell r="DJ177">
            <v>7.512983079158668E-2</v>
          </cell>
          <cell r="DK177">
            <v>7.0368461723622905E-2</v>
          </cell>
          <cell r="DL177">
            <v>6.1025255509058386E-2</v>
          </cell>
          <cell r="DM177">
            <v>5.609147214467268E-2</v>
          </cell>
          <cell r="DN177">
            <v>5.5491452418889219E-2</v>
          </cell>
          <cell r="DO177">
            <v>0</v>
          </cell>
        </row>
        <row r="178">
          <cell r="A178" t="str">
            <v>% growth in revenue y-o-y</v>
          </cell>
          <cell r="B178"/>
          <cell r="C178" t="str">
            <v>NA</v>
          </cell>
          <cell r="D178" t="str">
            <v>NA</v>
          </cell>
          <cell r="E178" t="str">
            <v>NA</v>
          </cell>
          <cell r="F178" t="str">
            <v>NA</v>
          </cell>
          <cell r="G178" t="str">
            <v>NA</v>
          </cell>
          <cell r="H178" t="str">
            <v>NA</v>
          </cell>
          <cell r="I178" t="str">
            <v>NA</v>
          </cell>
          <cell r="J178" t="str">
            <v>NA</v>
          </cell>
          <cell r="K178">
            <v>1.1397605952766097</v>
          </cell>
          <cell r="L178">
            <v>0.96609298741330596</v>
          </cell>
          <cell r="M178">
            <v>0.80761904761904746</v>
          </cell>
          <cell r="N178">
            <v>0.86859395532194461</v>
          </cell>
          <cell r="O178">
            <v>0.44632597520411244</v>
          </cell>
          <cell r="P178">
            <v>0.33093807159655086</v>
          </cell>
          <cell r="Q178">
            <v>0.44744467860906245</v>
          </cell>
          <cell r="R178">
            <v>0.16150961087669957</v>
          </cell>
          <cell r="S178">
            <v>0.1199038260505958</v>
          </cell>
          <cell r="T178">
            <v>0.10120742122312754</v>
          </cell>
          <cell r="U178">
            <v>-4.677404677404684E-2</v>
          </cell>
          <cell r="V178">
            <v>0.22431886982845617</v>
          </cell>
          <cell r="W178">
            <v>6.198077102585664E-2</v>
          </cell>
          <cell r="X178">
            <v>6.3291139240506666E-3</v>
          </cell>
          <cell r="Y178">
            <v>3.7326968973746988E-2</v>
          </cell>
          <cell r="Z178">
            <v>-1.0961839610978408E-2</v>
          </cell>
          <cell r="AA178">
            <v>7.154785971697275E-2</v>
          </cell>
          <cell r="AB178">
            <v>0.16485073965807429</v>
          </cell>
          <cell r="AC178">
            <v>0.34630958954537094</v>
          </cell>
          <cell r="AD178">
            <v>0.30941666666666667</v>
          </cell>
          <cell r="AE178">
            <v>0.17201214010335497</v>
          </cell>
          <cell r="AF178">
            <v>0.13548815589353591</v>
          </cell>
          <cell r="AG178">
            <v>0.18657954127930831</v>
          </cell>
          <cell r="AH178">
            <v>0.10527766276580275</v>
          </cell>
          <cell r="AI178">
            <v>0.11206713993204942</v>
          </cell>
          <cell r="AJ178">
            <v>0.14466716495414467</v>
          </cell>
          <cell r="AK178">
            <v>-3.0991904470927256E-2</v>
          </cell>
          <cell r="AL178">
            <v>0.11823257545798826</v>
          </cell>
          <cell r="AM178">
            <v>0.12413984378625664</v>
          </cell>
          <cell r="AN178">
            <v>0.10593391632915994</v>
          </cell>
          <cell r="AO178">
            <v>0.11518682559971505</v>
          </cell>
          <cell r="AP178">
            <v>0.16134331586047934</v>
          </cell>
          <cell r="AQ178">
            <v>0.23634558860579347</v>
          </cell>
          <cell r="AR178">
            <v>5.9333135631558953E-2</v>
          </cell>
          <cell r="AS178">
            <v>0.21109760214082485</v>
          </cell>
          <cell r="AT178">
            <v>2.1446154646114435E-2</v>
          </cell>
          <cell r="AU178">
            <v>-1</v>
          </cell>
          <cell r="AV178">
            <v>-1</v>
          </cell>
          <cell r="AW178">
            <v>-1</v>
          </cell>
          <cell r="AX178">
            <v>-1</v>
          </cell>
          <cell r="AY178" t="str">
            <v>NA</v>
          </cell>
          <cell r="AZ178" t="str">
            <v>NA</v>
          </cell>
          <cell r="BA178" t="str">
            <v>NA</v>
          </cell>
          <cell r="BB178" t="str">
            <v>NA</v>
          </cell>
          <cell r="BC178" t="str">
            <v>NA</v>
          </cell>
          <cell r="BD178" t="str">
            <v>NA</v>
          </cell>
          <cell r="BE178" t="str">
            <v>NA</v>
          </cell>
          <cell r="BF178" t="str">
            <v>NA</v>
          </cell>
          <cell r="BG178" t="str">
            <v>NA</v>
          </cell>
          <cell r="BH178" t="str">
            <v>NA</v>
          </cell>
          <cell r="BI178" t="str">
            <v>NA</v>
          </cell>
          <cell r="BJ178" t="str">
            <v>NA</v>
          </cell>
          <cell r="BK178" t="str">
            <v>NA</v>
          </cell>
          <cell r="BL178" t="str">
            <v>NA</v>
          </cell>
          <cell r="BM178" t="str">
            <v>NA</v>
          </cell>
          <cell r="BN178" t="str">
            <v>NA</v>
          </cell>
          <cell r="BO178" t="str">
            <v>NA</v>
          </cell>
          <cell r="BP178" t="str">
            <v>NA</v>
          </cell>
          <cell r="BQ178" t="str">
            <v>NA</v>
          </cell>
          <cell r="BR178" t="str">
            <v>NA</v>
          </cell>
          <cell r="BS178" t="str">
            <v>NA</v>
          </cell>
          <cell r="BT178" t="str">
            <v>NA</v>
          </cell>
          <cell r="BU178" t="str">
            <v>NA</v>
          </cell>
          <cell r="BV178" t="str">
            <v>NA</v>
          </cell>
          <cell r="BW178" t="str">
            <v>NA</v>
          </cell>
          <cell r="BX178" t="str">
            <v>NA</v>
          </cell>
          <cell r="BY178" t="str">
            <v>NA</v>
          </cell>
          <cell r="BZ178" t="str">
            <v>NA</v>
          </cell>
          <cell r="CA178" t="str">
            <v>NA</v>
          </cell>
          <cell r="CB178" t="str">
            <v>NA</v>
          </cell>
          <cell r="CC178" t="str">
            <v>NA</v>
          </cell>
          <cell r="CD178" t="str">
            <v>NA</v>
          </cell>
          <cell r="CE178" t="str">
            <v>NA</v>
          </cell>
          <cell r="CF178" t="str">
            <v>NA</v>
          </cell>
          <cell r="CG178" t="str">
            <v>NA</v>
          </cell>
          <cell r="CH178" t="str">
            <v>NA</v>
          </cell>
          <cell r="CI178" t="str">
            <v>NA</v>
          </cell>
          <cell r="CJ178" t="str">
            <v>NA</v>
          </cell>
          <cell r="CK178" t="str">
            <v>NA</v>
          </cell>
          <cell r="CL178" t="str">
            <v>NA</v>
          </cell>
          <cell r="CM178" t="str">
            <v>NA</v>
          </cell>
          <cell r="CN178" t="str">
            <v>NA</v>
          </cell>
          <cell r="CO178" t="str">
            <v>NA</v>
          </cell>
          <cell r="CP178" t="str">
            <v>NA</v>
          </cell>
          <cell r="CQ178" t="str">
            <v>NA</v>
          </cell>
          <cell r="CR178" t="str">
            <v>NA</v>
          </cell>
          <cell r="CS178" t="str">
            <v>NA</v>
          </cell>
          <cell r="CT178" t="str">
            <v>NA</v>
          </cell>
          <cell r="CU178" t="str">
            <v>NA</v>
          </cell>
          <cell r="CV178" t="str">
            <v>NA</v>
          </cell>
          <cell r="CW178" t="str">
            <v>NA</v>
          </cell>
          <cell r="CX178" t="str">
            <v>NA</v>
          </cell>
          <cell r="CY178" t="str">
            <v>NA</v>
          </cell>
          <cell r="CZ178" t="str">
            <v>NA</v>
          </cell>
          <cell r="DA178" t="str">
            <v>NA</v>
          </cell>
          <cell r="DB178" t="str">
            <v>NA</v>
          </cell>
          <cell r="DC178"/>
          <cell r="DD178" t="str">
            <v>NA</v>
          </cell>
          <cell r="DE178" t="str">
            <v>NA</v>
          </cell>
          <cell r="DF178">
            <v>0.92965079365079339</v>
          </cell>
          <cell r="DG178">
            <v>0.33758883916820226</v>
          </cell>
          <cell r="DH178">
            <v>9.5616451835088156E-2</v>
          </cell>
          <cell r="DI178">
            <v>2.2295067244437305E-2</v>
          </cell>
          <cell r="DJ178">
            <v>0.22294210665026792</v>
          </cell>
          <cell r="DK178">
            <v>0.14838225803951044</v>
          </cell>
          <cell r="DL178">
            <v>8.2519462929693033E-2</v>
          </cell>
          <cell r="DM178">
            <v>0.12790666919916616</v>
          </cell>
          <cell r="DN178">
            <v>0.12534617189631336</v>
          </cell>
          <cell r="DO178">
            <v>-1</v>
          </cell>
        </row>
        <row r="179">
          <cell r="A179" t="str">
            <v>% growth in revenue seq</v>
          </cell>
          <cell r="B179"/>
          <cell r="C179" t="str">
            <v>NA</v>
          </cell>
          <cell r="D179" t="str">
            <v>NA</v>
          </cell>
          <cell r="E179" t="str">
            <v>NA</v>
          </cell>
          <cell r="F179" t="str">
            <v>NA</v>
          </cell>
          <cell r="G179" t="str">
            <v>NA</v>
          </cell>
          <cell r="H179">
            <v>0.25946295697185362</v>
          </cell>
          <cell r="I179">
            <v>7.8859491394811299E-2</v>
          </cell>
          <cell r="J179">
            <v>8.7142857142857189E-2</v>
          </cell>
          <cell r="K179">
            <v>0.44853263250109499</v>
          </cell>
          <cell r="L179">
            <v>0.15724221348654366</v>
          </cell>
          <cell r="M179">
            <v>-8.1003396916645709E-3</v>
          </cell>
          <cell r="N179">
            <v>0.12381454162276095</v>
          </cell>
          <cell r="O179">
            <v>0.1211908110642288</v>
          </cell>
          <cell r="P179">
            <v>6.4917415847794091E-2</v>
          </cell>
          <cell r="Q179">
            <v>7.8727790320997526E-2</v>
          </cell>
          <cell r="R179">
            <v>-9.8189098189098267E-2</v>
          </cell>
          <cell r="S179">
            <v>8.1029263370332894E-2</v>
          </cell>
          <cell r="T179">
            <v>4.713899001213484E-2</v>
          </cell>
          <cell r="U179">
            <v>-6.6232840078445432E-2</v>
          </cell>
          <cell r="V179">
            <v>0.15828162291169456</v>
          </cell>
          <cell r="W179">
            <v>-6.2309404104508359E-2</v>
          </cell>
          <cell r="X179">
            <v>-7.7349037531863063E-3</v>
          </cell>
          <cell r="Y179">
            <v>-3.7470103640712238E-2</v>
          </cell>
          <cell r="Z179">
            <v>0.10436223081170626</v>
          </cell>
          <cell r="AA179">
            <v>1.5916666666666801E-2</v>
          </cell>
          <cell r="AB179">
            <v>7.8664588630957155E-2</v>
          </cell>
          <cell r="AC179">
            <v>0.11247148288973374</v>
          </cell>
          <cell r="AD179">
            <v>7.4099391619386168E-2</v>
          </cell>
          <cell r="AE179">
            <v>-9.0689238210399092E-2</v>
          </cell>
          <cell r="AF179">
            <v>4.5049639557670718E-2</v>
          </cell>
          <cell r="AG179">
            <v>0.16252723113157641</v>
          </cell>
          <cell r="AH179">
            <v>5.0441108001253454E-4</v>
          </cell>
          <cell r="AI179">
            <v>-8.5103542541182464E-2</v>
          </cell>
          <cell r="AJ179">
            <v>7.5685060006289939E-2</v>
          </cell>
          <cell r="AK179">
            <v>-1.5872619806804322E-2</v>
          </cell>
          <cell r="AL179">
            <v>0.15457923367319659</v>
          </cell>
          <cell r="AM179">
            <v>-8.0270434487092923E-2</v>
          </cell>
          <cell r="AN179">
            <v>5.8263878578189265E-2</v>
          </cell>
          <cell r="AO179">
            <v>-7.6388173841227536E-3</v>
          </cell>
          <cell r="AP179">
            <v>0.20236613711483198</v>
          </cell>
          <cell r="AQ179">
            <v>-2.0872143919228203E-2</v>
          </cell>
          <cell r="AR179">
            <v>-9.3251916655404887E-2</v>
          </cell>
          <cell r="AS179">
            <v>0.13453096886957949</v>
          </cell>
          <cell r="AT179">
            <v>1.408199063533444E-2</v>
          </cell>
          <cell r="AU179">
            <v>-1</v>
          </cell>
          <cell r="AV179" t="str">
            <v>NA</v>
          </cell>
          <cell r="AW179" t="str">
            <v>NA</v>
          </cell>
          <cell r="AX179" t="str">
            <v>NA</v>
          </cell>
          <cell r="AY179" t="str">
            <v>NA</v>
          </cell>
          <cell r="AZ179" t="str">
            <v>NA</v>
          </cell>
          <cell r="BA179" t="str">
            <v>NA</v>
          </cell>
          <cell r="BB179" t="str">
            <v>NA</v>
          </cell>
          <cell r="BC179" t="str">
            <v>NA</v>
          </cell>
          <cell r="BD179" t="str">
            <v>NA</v>
          </cell>
          <cell r="BE179" t="str">
            <v>NA</v>
          </cell>
          <cell r="BF179" t="str">
            <v>NA</v>
          </cell>
          <cell r="BG179" t="str">
            <v>NA</v>
          </cell>
          <cell r="BH179" t="str">
            <v>NA</v>
          </cell>
          <cell r="BI179" t="str">
            <v>NA</v>
          </cell>
          <cell r="BJ179" t="str">
            <v>NA</v>
          </cell>
          <cell r="BK179" t="str">
            <v>NA</v>
          </cell>
          <cell r="BL179" t="str">
            <v>NA</v>
          </cell>
          <cell r="BM179" t="str">
            <v>NA</v>
          </cell>
          <cell r="BN179" t="str">
            <v>NA</v>
          </cell>
          <cell r="BO179" t="str">
            <v>NA</v>
          </cell>
          <cell r="BP179" t="str">
            <v>NA</v>
          </cell>
          <cell r="BQ179" t="str">
            <v>NA</v>
          </cell>
          <cell r="BR179" t="str">
            <v>NA</v>
          </cell>
          <cell r="BS179" t="str">
            <v>NA</v>
          </cell>
          <cell r="BT179" t="str">
            <v>NA</v>
          </cell>
          <cell r="BU179" t="str">
            <v>NA</v>
          </cell>
          <cell r="BV179" t="str">
            <v>NA</v>
          </cell>
          <cell r="BW179" t="str">
            <v>NA</v>
          </cell>
          <cell r="BX179" t="str">
            <v>NA</v>
          </cell>
          <cell r="BY179" t="str">
            <v>NA</v>
          </cell>
          <cell r="BZ179" t="str">
            <v>NA</v>
          </cell>
          <cell r="CA179" t="str">
            <v>NA</v>
          </cell>
          <cell r="CB179" t="str">
            <v>NA</v>
          </cell>
          <cell r="CC179" t="str">
            <v>NA</v>
          </cell>
          <cell r="CD179" t="str">
            <v>NA</v>
          </cell>
          <cell r="CE179" t="str">
            <v>NA</v>
          </cell>
          <cell r="CF179" t="str">
            <v>NA</v>
          </cell>
          <cell r="CG179" t="str">
            <v>NA</v>
          </cell>
          <cell r="CH179" t="str">
            <v>NA</v>
          </cell>
          <cell r="CI179" t="str">
            <v>NA</v>
          </cell>
          <cell r="CJ179" t="str">
            <v>NA</v>
          </cell>
          <cell r="CK179" t="str">
            <v>NA</v>
          </cell>
          <cell r="CL179" t="str">
            <v>NA</v>
          </cell>
          <cell r="CM179" t="str">
            <v>NA</v>
          </cell>
          <cell r="CN179" t="str">
            <v>NA</v>
          </cell>
          <cell r="CO179" t="str">
            <v>NA</v>
          </cell>
          <cell r="CP179" t="str">
            <v>NA</v>
          </cell>
          <cell r="CQ179" t="str">
            <v>NA</v>
          </cell>
          <cell r="CR179" t="str">
            <v>NA</v>
          </cell>
          <cell r="CS179" t="str">
            <v>NA</v>
          </cell>
          <cell r="CT179" t="str">
            <v>NA</v>
          </cell>
          <cell r="CU179" t="str">
            <v>NA</v>
          </cell>
          <cell r="CV179" t="str">
            <v>NA</v>
          </cell>
          <cell r="CW179" t="str">
            <v>NA</v>
          </cell>
          <cell r="CX179" t="str">
            <v>NA</v>
          </cell>
          <cell r="CY179" t="str">
            <v>NA</v>
          </cell>
          <cell r="CZ179" t="str">
            <v>NA</v>
          </cell>
          <cell r="DA179" t="str">
            <v>NA</v>
          </cell>
          <cell r="DB179" t="str">
            <v>NA</v>
          </cell>
          <cell r="DC179"/>
          <cell r="DD179"/>
          <cell r="DE179"/>
          <cell r="DF179"/>
          <cell r="DG179"/>
          <cell r="DH179"/>
          <cell r="DI179"/>
          <cell r="DJ179"/>
          <cell r="DK179"/>
          <cell r="DL179"/>
          <cell r="DM179"/>
          <cell r="DN179"/>
          <cell r="DO179"/>
        </row>
        <row r="180">
          <cell r="A180"/>
          <cell r="B180"/>
          <cell r="C180"/>
          <cell r="D180"/>
          <cell r="E180"/>
          <cell r="F180"/>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cell r="CO180"/>
          <cell r="CP180"/>
          <cell r="CQ180"/>
          <cell r="CR180"/>
          <cell r="CS180"/>
          <cell r="CT180"/>
          <cell r="CU180"/>
          <cell r="CV180"/>
          <cell r="CW180"/>
          <cell r="CX180"/>
          <cell r="CY180"/>
          <cell r="CZ180"/>
          <cell r="DA180"/>
          <cell r="DB180"/>
          <cell r="DC180"/>
          <cell r="DD180"/>
          <cell r="DE180"/>
          <cell r="DF180"/>
          <cell r="DG180"/>
          <cell r="DH180"/>
          <cell r="DI180"/>
          <cell r="DJ180"/>
          <cell r="DK180"/>
          <cell r="DL180"/>
          <cell r="DM180"/>
          <cell r="DN180"/>
          <cell r="DO180"/>
        </row>
        <row r="181">
          <cell r="A181" t="str">
            <v>Check DN</v>
          </cell>
          <cell r="B181">
            <v>0</v>
          </cell>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0.293292</v>
          </cell>
          <cell r="AF181">
            <v>2.1654849999999999</v>
          </cell>
          <cell r="AG181">
            <v>9.6604349999999997</v>
          </cell>
          <cell r="AH181">
            <v>18.559974</v>
          </cell>
          <cell r="AI181">
            <v>21.012174999999999</v>
          </cell>
          <cell r="AJ181">
            <v>26.543816</v>
          </cell>
          <cell r="AK181">
            <v>29.618376999999999</v>
          </cell>
          <cell r="AL181">
            <v>32.033912999999998</v>
          </cell>
          <cell r="AM181">
            <v>32.097000000000001</v>
          </cell>
          <cell r="AN181">
            <v>29.75</v>
          </cell>
          <cell r="AO181">
            <v>45.988</v>
          </cell>
          <cell r="AP181">
            <v>49.549380999999997</v>
          </cell>
          <cell r="AQ181">
            <v>40.296749999999975</v>
          </cell>
          <cell r="AR181">
            <v>57.193312500000047</v>
          </cell>
          <cell r="AS181">
            <v>51.461243874999958</v>
          </cell>
          <cell r="AT181">
            <v>58.90426953124998</v>
          </cell>
          <cell r="AU181">
            <v>49.3</v>
          </cell>
          <cell r="AV181">
            <v>61.800000000000004</v>
          </cell>
          <cell r="AW181">
            <v>59.9</v>
          </cell>
          <cell r="AX181">
            <v>70.400000000000006</v>
          </cell>
          <cell r="AY181">
            <v>58.204726999999998</v>
          </cell>
          <cell r="AZ181">
            <v>70.743404889999994</v>
          </cell>
          <cell r="BA181">
            <v>84.239774999999995</v>
          </cell>
          <cell r="BB181">
            <v>85.461363000000006</v>
          </cell>
          <cell r="BC181">
            <v>77.67</v>
          </cell>
          <cell r="BD181">
            <v>94</v>
          </cell>
          <cell r="BE181">
            <v>111.8</v>
          </cell>
          <cell r="BF181">
            <v>104</v>
          </cell>
          <cell r="BG181">
            <v>100.3</v>
          </cell>
          <cell r="BH181">
            <v>112.7</v>
          </cell>
          <cell r="BI181">
            <v>127.3</v>
          </cell>
          <cell r="BJ181">
            <v>156.30000000000001</v>
          </cell>
          <cell r="BK181">
            <v>148.4</v>
          </cell>
          <cell r="BL181">
            <v>165.8</v>
          </cell>
          <cell r="BM181">
            <v>147.6</v>
          </cell>
          <cell r="BN181">
            <v>177.1</v>
          </cell>
          <cell r="BO181">
            <v>168</v>
          </cell>
          <cell r="BP181">
            <v>180.8</v>
          </cell>
          <cell r="BQ181">
            <v>157</v>
          </cell>
          <cell r="BR181">
            <v>196.2</v>
          </cell>
          <cell r="BS181">
            <v>163</v>
          </cell>
          <cell r="BT181">
            <v>175.3</v>
          </cell>
          <cell r="BU181">
            <v>189.7</v>
          </cell>
          <cell r="BV181">
            <v>221.9</v>
          </cell>
          <cell r="BW181">
            <v>195.5</v>
          </cell>
          <cell r="BX181">
            <v>194.9</v>
          </cell>
          <cell r="BY181">
            <v>191.2</v>
          </cell>
          <cell r="BZ181">
            <v>201.2</v>
          </cell>
          <cell r="CA181">
            <v>193.42</v>
          </cell>
          <cell r="CB181">
            <v>196.86799999999999</v>
          </cell>
          <cell r="CC181">
            <v>185.53899999999999</v>
          </cell>
          <cell r="CD181">
            <v>214.6</v>
          </cell>
          <cell r="CE181">
            <v>208.59999999999991</v>
          </cell>
          <cell r="CF181">
            <v>207.4</v>
          </cell>
          <cell r="CG181">
            <v>195.40000000000009</v>
          </cell>
          <cell r="CH181">
            <v>205.80657291000003</v>
          </cell>
          <cell r="CI181">
            <v>173.07973390276896</v>
          </cell>
          <cell r="CJ181">
            <v>209.79057333110939</v>
          </cell>
          <cell r="CK181">
            <v>196.80367156389732</v>
          </cell>
          <cell r="CL181">
            <v>206.46450397074963</v>
          </cell>
          <cell r="CM181">
            <v>179.55258837067305</v>
          </cell>
          <cell r="CN181">
            <v>217.71809330999764</v>
          </cell>
          <cell r="CO181">
            <v>203.3018166301494</v>
          </cell>
          <cell r="CP181">
            <v>212.97137209096451</v>
          </cell>
          <cell r="CQ181">
            <v>186.20176694419303</v>
          </cell>
          <cell r="CR181">
            <v>225.77022388824113</v>
          </cell>
          <cell r="CS181">
            <v>210.06892548829319</v>
          </cell>
          <cell r="CT181">
            <v>219.788267780013</v>
          </cell>
          <cell r="CU181">
            <v>192.89376824630997</v>
          </cell>
          <cell r="CV181">
            <v>233.80240759499873</v>
          </cell>
          <cell r="CW181">
            <v>216.94207470443365</v>
          </cell>
          <cell r="CX181">
            <v>226.73912628330766</v>
          </cell>
          <cell r="CY181">
            <v>199.52367937015404</v>
          </cell>
          <cell r="CZ181">
            <v>241.70234890415901</v>
          </cell>
          <cell r="DA181">
            <v>223.79386999586291</v>
          </cell>
          <cell r="DB181">
            <v>233.68653612714328</v>
          </cell>
          <cell r="DC181"/>
          <cell r="DD181">
            <v>0</v>
          </cell>
          <cell r="DE181">
            <v>0</v>
          </cell>
          <cell r="DF181">
            <v>0</v>
          </cell>
          <cell r="DG181">
            <v>0</v>
          </cell>
          <cell r="DH181">
            <v>0</v>
          </cell>
          <cell r="DI181">
            <v>0</v>
          </cell>
          <cell r="DJ181">
            <v>0</v>
          </cell>
          <cell r="DK181">
            <v>30.679186000000001</v>
          </cell>
          <cell r="DL181">
            <v>109.208281</v>
          </cell>
          <cell r="DM181">
            <v>157.38438100000002</v>
          </cell>
          <cell r="DN181">
            <v>207.85557590624995</v>
          </cell>
          <cell r="DO181">
            <v>241.4</v>
          </cell>
        </row>
        <row r="182">
          <cell r="A182" t="str">
            <v>$ Delta</v>
          </cell>
          <cell r="B182"/>
          <cell r="C182"/>
          <cell r="D182"/>
          <cell r="E182"/>
          <cell r="F182"/>
          <cell r="G182"/>
          <cell r="H182"/>
          <cell r="I182"/>
          <cell r="J182"/>
          <cell r="K182"/>
          <cell r="L182"/>
          <cell r="M182"/>
          <cell r="N182"/>
          <cell r="O182"/>
          <cell r="P182"/>
          <cell r="Q182"/>
          <cell r="R182"/>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cell r="DD182">
            <v>0</v>
          </cell>
          <cell r="DE182">
            <v>0</v>
          </cell>
          <cell r="DF182">
            <v>0</v>
          </cell>
          <cell r="DG182">
            <v>0</v>
          </cell>
          <cell r="DH182">
            <v>0</v>
          </cell>
          <cell r="DI182">
            <v>0</v>
          </cell>
          <cell r="DJ182">
            <v>0</v>
          </cell>
          <cell r="DK182">
            <v>0</v>
          </cell>
          <cell r="DL182">
            <v>0</v>
          </cell>
          <cell r="DM182">
            <v>0</v>
          </cell>
          <cell r="DN182">
            <v>0</v>
          </cell>
          <cell r="DO182">
            <v>0</v>
          </cell>
        </row>
        <row r="183">
          <cell r="A183" t="str">
            <v>% Delta</v>
          </cell>
          <cell r="B183"/>
          <cell r="C183"/>
          <cell r="D183"/>
          <cell r="E183"/>
          <cell r="F183"/>
          <cell r="G183"/>
          <cell r="H183"/>
          <cell r="I183"/>
          <cell r="J183"/>
          <cell r="K183"/>
          <cell r="L183"/>
          <cell r="M183"/>
          <cell r="N183"/>
          <cell r="O183"/>
          <cell r="P183"/>
          <cell r="Q183"/>
          <cell r="R183"/>
          <cell r="S183" t="e">
            <v>#DIV/0!</v>
          </cell>
          <cell r="T183" t="e">
            <v>#DIV/0!</v>
          </cell>
          <cell r="U183" t="e">
            <v>#DIV/0!</v>
          </cell>
          <cell r="V183" t="e">
            <v>#DIV/0!</v>
          </cell>
          <cell r="W183" t="e">
            <v>#DIV/0!</v>
          </cell>
          <cell r="X183" t="e">
            <v>#DIV/0!</v>
          </cell>
          <cell r="Y183" t="e">
            <v>#DIV/0!</v>
          </cell>
          <cell r="Z183" t="e">
            <v>#DIV/0!</v>
          </cell>
          <cell r="AA183" t="e">
            <v>#DIV/0!</v>
          </cell>
          <cell r="AB183" t="e">
            <v>#DIV/0!</v>
          </cell>
          <cell r="AC183" t="e">
            <v>#DIV/0!</v>
          </cell>
          <cell r="AD183" t="e">
            <v>#DIV/0!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v>0</v>
          </cell>
          <cell r="CM183">
            <v>0</v>
          </cell>
          <cell r="CN183">
            <v>0</v>
          </cell>
          <cell r="CO183">
            <v>0</v>
          </cell>
          <cell r="CP183">
            <v>0</v>
          </cell>
          <cell r="CQ183">
            <v>0</v>
          </cell>
          <cell r="CR183">
            <v>0</v>
          </cell>
          <cell r="CS183">
            <v>0</v>
          </cell>
          <cell r="CT183">
            <v>0</v>
          </cell>
          <cell r="CU183">
            <v>0</v>
          </cell>
          <cell r="CV183">
            <v>0</v>
          </cell>
          <cell r="CW183">
            <v>0</v>
          </cell>
          <cell r="CX183">
            <v>0</v>
          </cell>
          <cell r="CY183">
            <v>0</v>
          </cell>
          <cell r="CZ183">
            <v>0</v>
          </cell>
          <cell r="DA183">
            <v>0</v>
          </cell>
          <cell r="DB183">
            <v>0</v>
          </cell>
          <cell r="DC183"/>
          <cell r="DD183" t="e">
            <v>#DIV/0!</v>
          </cell>
          <cell r="DE183" t="e">
            <v>#DIV/0!</v>
          </cell>
          <cell r="DF183" t="e">
            <v>#DIV/0!</v>
          </cell>
          <cell r="DG183" t="e">
            <v>#DIV/0!</v>
          </cell>
          <cell r="DH183" t="e">
            <v>#DIV/0!</v>
          </cell>
          <cell r="DI183" t="e">
            <v>#DIV/0!</v>
          </cell>
          <cell r="DJ183" t="e">
            <v>#DIV/0!</v>
          </cell>
          <cell r="DK183">
            <v>0</v>
          </cell>
          <cell r="DL183">
            <v>0</v>
          </cell>
          <cell r="DM183">
            <v>0</v>
          </cell>
          <cell r="DN183">
            <v>0</v>
          </cell>
          <cell r="DO183">
            <v>0</v>
          </cell>
        </row>
        <row r="184">
          <cell r="A184" t="str">
            <v>Delivery Networking</v>
          </cell>
          <cell r="B184"/>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0.293292</v>
          </cell>
          <cell r="AF184">
            <v>2.1654849999999999</v>
          </cell>
          <cell r="AG184">
            <v>9.6604349999999997</v>
          </cell>
          <cell r="AH184">
            <v>18.559974</v>
          </cell>
          <cell r="AI184">
            <v>21.012174999999999</v>
          </cell>
          <cell r="AJ184">
            <v>26.543816</v>
          </cell>
          <cell r="AK184">
            <v>29.618376999999999</v>
          </cell>
          <cell r="AL184">
            <v>32.033912999999998</v>
          </cell>
          <cell r="AM184">
            <v>32.097000000000001</v>
          </cell>
          <cell r="AN184">
            <v>29.75</v>
          </cell>
          <cell r="AO184">
            <v>45.988</v>
          </cell>
          <cell r="AP184">
            <v>49.549380999999997</v>
          </cell>
          <cell r="AQ184">
            <v>40.296749999999975</v>
          </cell>
          <cell r="AR184">
            <v>57.193312500000047</v>
          </cell>
          <cell r="AS184">
            <v>51.461243874999958</v>
          </cell>
          <cell r="AT184">
            <v>58.90426953124998</v>
          </cell>
          <cell r="AU184">
            <v>49.3</v>
          </cell>
          <cell r="AV184">
            <v>61.800000000000004</v>
          </cell>
          <cell r="AW184">
            <v>59.9</v>
          </cell>
          <cell r="AX184">
            <v>70.400000000000006</v>
          </cell>
          <cell r="AY184">
            <v>58.204726999999998</v>
          </cell>
          <cell r="AZ184">
            <v>70.743404889999994</v>
          </cell>
          <cell r="BA184">
            <v>84.239774999999995</v>
          </cell>
          <cell r="BB184">
            <v>85.461363000000006</v>
          </cell>
          <cell r="BC184">
            <v>77.67</v>
          </cell>
          <cell r="BD184">
            <v>94</v>
          </cell>
          <cell r="BE184">
            <v>111.8</v>
          </cell>
          <cell r="BF184">
            <v>104</v>
          </cell>
          <cell r="BG184">
            <v>100.3</v>
          </cell>
          <cell r="BH184">
            <v>112.7</v>
          </cell>
          <cell r="BI184">
            <v>127.3</v>
          </cell>
          <cell r="BJ184">
            <v>156.30000000000001</v>
          </cell>
          <cell r="BK184">
            <v>148.4</v>
          </cell>
          <cell r="BL184">
            <v>165.8</v>
          </cell>
          <cell r="BM184">
            <v>147.6</v>
          </cell>
          <cell r="BN184">
            <v>177.1</v>
          </cell>
          <cell r="BO184">
            <v>168</v>
          </cell>
          <cell r="BP184">
            <v>180.8</v>
          </cell>
          <cell r="BQ184">
            <v>157</v>
          </cell>
          <cell r="BR184">
            <v>196.2</v>
          </cell>
          <cell r="BS184">
            <v>163</v>
          </cell>
          <cell r="BT184">
            <v>175.3</v>
          </cell>
          <cell r="BU184">
            <v>189.7</v>
          </cell>
          <cell r="BV184">
            <v>221.9</v>
          </cell>
          <cell r="BW184">
            <v>195.5</v>
          </cell>
          <cell r="BX184">
            <v>194.9</v>
          </cell>
          <cell r="BY184">
            <v>191.2</v>
          </cell>
          <cell r="BZ184">
            <v>201.2</v>
          </cell>
          <cell r="CA184">
            <v>193.42</v>
          </cell>
          <cell r="CB184">
            <v>196.86799999999999</v>
          </cell>
          <cell r="CC184">
            <v>185.53899999999999</v>
          </cell>
          <cell r="CD184">
            <v>214.6</v>
          </cell>
          <cell r="CE184">
            <v>208.6</v>
          </cell>
          <cell r="CF184">
            <v>207.4</v>
          </cell>
          <cell r="CG184">
            <v>195.4</v>
          </cell>
          <cell r="CH184">
            <v>205.80657291000003</v>
          </cell>
          <cell r="CI184">
            <v>173.07973390276896</v>
          </cell>
          <cell r="CJ184">
            <v>209.79057333110939</v>
          </cell>
          <cell r="CK184">
            <v>196.80367156389732</v>
          </cell>
          <cell r="CL184">
            <v>206.46450397074963</v>
          </cell>
          <cell r="CM184">
            <v>179.55258837067305</v>
          </cell>
          <cell r="CN184">
            <v>217.71809330999764</v>
          </cell>
          <cell r="CO184">
            <v>203.3018166301494</v>
          </cell>
          <cell r="CP184">
            <v>212.97137209096451</v>
          </cell>
          <cell r="CQ184">
            <v>186.20176694419303</v>
          </cell>
          <cell r="CR184">
            <v>225.77022388824113</v>
          </cell>
          <cell r="CS184">
            <v>210.06892548829319</v>
          </cell>
          <cell r="CT184">
            <v>219.788267780013</v>
          </cell>
          <cell r="CU184">
            <v>192.89376824630997</v>
          </cell>
          <cell r="CV184">
            <v>233.80240759499873</v>
          </cell>
          <cell r="CW184">
            <v>216.94207470443365</v>
          </cell>
          <cell r="CX184">
            <v>226.73912628330766</v>
          </cell>
          <cell r="CY184">
            <v>199.52367937015404</v>
          </cell>
          <cell r="CZ184">
            <v>241.70234890415901</v>
          </cell>
          <cell r="DA184">
            <v>223.79386999586291</v>
          </cell>
          <cell r="DB184">
            <v>233.68653612714328</v>
          </cell>
          <cell r="DC184"/>
          <cell r="DD184"/>
          <cell r="DE184">
            <v>0</v>
          </cell>
          <cell r="DF184">
            <v>0</v>
          </cell>
          <cell r="DG184">
            <v>0</v>
          </cell>
          <cell r="DH184">
            <v>0</v>
          </cell>
          <cell r="DI184">
            <v>0</v>
          </cell>
          <cell r="DJ184">
            <v>0</v>
          </cell>
          <cell r="DK184">
            <v>30.679186000000001</v>
          </cell>
          <cell r="DL184">
            <v>109.208281</v>
          </cell>
          <cell r="DM184">
            <v>157.38438100000002</v>
          </cell>
          <cell r="DN184">
            <v>207.85557590624995</v>
          </cell>
          <cell r="DO184">
            <v>241.4</v>
          </cell>
        </row>
        <row r="185">
          <cell r="A185" t="str">
            <v>% of revenue</v>
          </cell>
          <cell r="B185"/>
          <cell r="C185" t="e">
            <v>#DIV/0!</v>
          </cell>
          <cell r="D185" t="e">
            <v>#DIV/0!</v>
          </cell>
          <cell r="E185" t="e">
            <v>#DIV/0!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1.4527316855713508E-3</v>
          </cell>
          <cell r="AF185">
            <v>1.025183568544092E-2</v>
          </cell>
          <cell r="AG185">
            <v>4.2566920911049716E-2</v>
          </cell>
          <cell r="AH185">
            <v>6.9084531892085049E-2</v>
          </cell>
          <cell r="AI185">
            <v>8.0816679359071997E-2</v>
          </cell>
          <cell r="AJ185">
            <v>9.6358981805509156E-2</v>
          </cell>
          <cell r="AK185">
            <v>0.10659805795192387</v>
          </cell>
          <cell r="AL185">
            <v>9.9793499728973639E-2</v>
          </cell>
          <cell r="AM185">
            <v>0.10418127288307237</v>
          </cell>
          <cell r="AN185">
            <v>8.8974889641229321E-2</v>
          </cell>
          <cell r="AO185">
            <v>0.13142019426686977</v>
          </cell>
          <cell r="AP185">
            <v>0.12401017371652245</v>
          </cell>
          <cell r="AQ185">
            <v>0.10687829214341406</v>
          </cell>
          <cell r="AR185">
            <v>0.14600186991039757</v>
          </cell>
          <cell r="AS185">
            <v>0.12901014526451945</v>
          </cell>
          <cell r="AT185">
            <v>0.14170001114092712</v>
          </cell>
          <cell r="AU185">
            <v>0.13358333920413593</v>
          </cell>
          <cell r="AV185">
            <v>0.15732076124919814</v>
          </cell>
          <cell r="AW185">
            <v>0.14936091481690197</v>
          </cell>
          <cell r="AX185">
            <v>0.15604220232290097</v>
          </cell>
          <cell r="AY185">
            <v>0.14049881961609764</v>
          </cell>
          <cell r="AZ185">
            <v>0.15431569038441822</v>
          </cell>
          <cell r="BA185">
            <v>0.17838604036566694</v>
          </cell>
          <cell r="BB185">
            <v>0.16133177067649959</v>
          </cell>
          <cell r="BC185">
            <v>0.15822346441550822</v>
          </cell>
          <cell r="BD185">
            <v>0.17709451948981708</v>
          </cell>
          <cell r="BE185">
            <v>0.19775430354401183</v>
          </cell>
          <cell r="BF185">
            <v>0.1679136407229328</v>
          </cell>
          <cell r="BG185">
            <v>0.17014563312665926</v>
          </cell>
          <cell r="BH185">
            <v>0.18318948001495428</v>
          </cell>
          <cell r="BI185">
            <v>0.19846528494501278</v>
          </cell>
          <cell r="BJ185">
            <v>0.21121735793166452</v>
          </cell>
          <cell r="BK185">
            <v>0.22053829772372971</v>
          </cell>
          <cell r="BL185">
            <v>0.22700387741242964</v>
          </cell>
          <cell r="BM185">
            <v>0.20709075373457866</v>
          </cell>
          <cell r="BN185">
            <v>0.22070736023528825</v>
          </cell>
          <cell r="BO185">
            <v>0.22375565882056794</v>
          </cell>
          <cell r="BP185">
            <v>0.23133220738011159</v>
          </cell>
          <cell r="BQ185">
            <v>0.2068527550942432</v>
          </cell>
          <cell r="BR185">
            <v>0.23042151164497707</v>
          </cell>
          <cell r="BS185">
            <v>0.21424759661515089</v>
          </cell>
          <cell r="BT185">
            <v>0.22001634120229582</v>
          </cell>
          <cell r="BU185">
            <v>0.23325586828482545</v>
          </cell>
          <cell r="BV185">
            <v>0.24525759784606577</v>
          </cell>
          <cell r="BW185">
            <v>0.29676383215462687</v>
          </cell>
          <cell r="BX185">
            <v>0.28917471701976449</v>
          </cell>
          <cell r="BY185">
            <v>0.28591252751459467</v>
          </cell>
          <cell r="BZ185">
            <v>0.27389651830151485</v>
          </cell>
          <cell r="CA185">
            <v>0.29187673632855826</v>
          </cell>
          <cell r="CB185">
            <v>0.28398778466505198</v>
          </cell>
          <cell r="CC185">
            <v>0.26853710605347902</v>
          </cell>
          <cell r="CD185">
            <v>0.27588618473575471</v>
          </cell>
          <cell r="CE185">
            <v>0.29920022031233862</v>
          </cell>
          <cell r="CF185">
            <v>0.27937739521663874</v>
          </cell>
          <cell r="CG185">
            <v>0.26676641965060971</v>
          </cell>
          <cell r="CH185">
            <v>0.25665827741404468</v>
          </cell>
          <cell r="CI185">
            <v>0.24369770139355262</v>
          </cell>
          <cell r="CJ185">
            <v>0.2717540831211317</v>
          </cell>
          <cell r="CK185">
            <v>0.25799109616794424</v>
          </cell>
          <cell r="CL185">
            <v>0.24121884000649146</v>
          </cell>
          <cell r="CM185">
            <v>0.23473929027011017</v>
          </cell>
          <cell r="CN185">
            <v>0.26325858844665601</v>
          </cell>
          <cell r="CO185">
            <v>0.24823431426620626</v>
          </cell>
          <cell r="CP185">
            <v>0.2367627371035359</v>
          </cell>
          <cell r="CQ185">
            <v>0.22607972751759903</v>
          </cell>
          <cell r="CR185">
            <v>0.25530548444219164</v>
          </cell>
          <cell r="CS185">
            <v>0.239605244142576</v>
          </cell>
          <cell r="CT185">
            <v>0.23298334457733214</v>
          </cell>
          <cell r="CU185">
            <v>0.21582255634402242</v>
          </cell>
          <cell r="CV185">
            <v>0.24471138054185371</v>
          </cell>
          <cell r="CW185">
            <v>0.22897557938219731</v>
          </cell>
          <cell r="CX185">
            <v>0.22417483233993776</v>
          </cell>
          <cell r="CY185">
            <v>0.20544866366022327</v>
          </cell>
          <cell r="CZ185">
            <v>0.23401343563591825</v>
          </cell>
          <cell r="DA185">
            <v>0.21877041448619644</v>
          </cell>
          <cell r="DB185">
            <v>0.21476729383419862</v>
          </cell>
          <cell r="DC185"/>
          <cell r="DD185"/>
          <cell r="DE185">
            <v>0</v>
          </cell>
          <cell r="DF185">
            <v>0</v>
          </cell>
          <cell r="DG185">
            <v>0</v>
          </cell>
          <cell r="DH185">
            <v>0</v>
          </cell>
          <cell r="DI185">
            <v>0</v>
          </cell>
          <cell r="DJ185">
            <v>0</v>
          </cell>
          <cell r="DK185">
            <v>3.3760804734561285E-2</v>
          </cell>
          <cell r="DL185">
            <v>9.6276515689149175E-2</v>
          </cell>
          <cell r="DM185">
            <v>0.11306820327283754</v>
          </cell>
          <cell r="DN185">
            <v>0.13127549234488939</v>
          </cell>
          <cell r="DO185">
            <v>0.14955814057226124</v>
          </cell>
        </row>
        <row r="186">
          <cell r="A186" t="str">
            <v>% growth in revenue y-o-y</v>
          </cell>
          <cell r="B186"/>
          <cell r="C186" t="str">
            <v>NA</v>
          </cell>
          <cell r="D186" t="str">
            <v>NA</v>
          </cell>
          <cell r="E186" t="str">
            <v>NA</v>
          </cell>
          <cell r="F186" t="str">
            <v>NA</v>
          </cell>
          <cell r="G186" t="str">
            <v>NA</v>
          </cell>
          <cell r="H186" t="str">
            <v>NA</v>
          </cell>
          <cell r="I186" t="str">
            <v>NA</v>
          </cell>
          <cell r="J186" t="str">
            <v>NA</v>
          </cell>
          <cell r="K186" t="str">
            <v>NA</v>
          </cell>
          <cell r="L186" t="str">
            <v>NA</v>
          </cell>
          <cell r="M186" t="str">
            <v>NA</v>
          </cell>
          <cell r="N186" t="str">
            <v>NA</v>
          </cell>
          <cell r="O186" t="str">
            <v>NA</v>
          </cell>
          <cell r="P186" t="str">
            <v>NA</v>
          </cell>
          <cell r="Q186" t="str">
            <v>NA</v>
          </cell>
          <cell r="R186" t="str">
            <v>NA</v>
          </cell>
          <cell r="S186" t="str">
            <v>NA</v>
          </cell>
          <cell r="T186" t="str">
            <v>NA</v>
          </cell>
          <cell r="U186" t="str">
            <v>NA</v>
          </cell>
          <cell r="V186" t="str">
            <v>NA</v>
          </cell>
          <cell r="W186" t="str">
            <v>NA</v>
          </cell>
          <cell r="X186" t="str">
            <v>NA</v>
          </cell>
          <cell r="Y186" t="str">
            <v>NA</v>
          </cell>
          <cell r="Z186" t="str">
            <v>NA</v>
          </cell>
          <cell r="AA186" t="str">
            <v>NA</v>
          </cell>
          <cell r="AB186" t="str">
            <v>NA</v>
          </cell>
          <cell r="AC186" t="str">
            <v>NA</v>
          </cell>
          <cell r="AD186" t="str">
            <v>NA</v>
          </cell>
          <cell r="AE186" t="str">
            <v>NA</v>
          </cell>
          <cell r="AF186" t="str">
            <v>NA</v>
          </cell>
          <cell r="AG186" t="str">
            <v>NA</v>
          </cell>
          <cell r="AH186" t="str">
            <v>NA</v>
          </cell>
          <cell r="AI186">
            <v>70.642509853661196</v>
          </cell>
          <cell r="AJ186">
            <v>11.257677148537164</v>
          </cell>
          <cell r="AK186">
            <v>2.0659465127605539</v>
          </cell>
          <cell r="AL186">
            <v>0.72596755792869083</v>
          </cell>
          <cell r="AM186">
            <v>0.52754296021235314</v>
          </cell>
          <cell r="AN186">
            <v>0.12078835989520131</v>
          </cell>
          <cell r="AO186">
            <v>0.55268467276245414</v>
          </cell>
          <cell r="AP186">
            <v>0.54677890896438397</v>
          </cell>
          <cell r="AQ186">
            <v>0.25546780072903919</v>
          </cell>
          <cell r="AR186">
            <v>0.92246428571428729</v>
          </cell>
          <cell r="AS186">
            <v>0.11901460978950951</v>
          </cell>
          <cell r="AT186">
            <v>0.18879930167543324</v>
          </cell>
          <cell r="AU186">
            <v>0.22342372523838838</v>
          </cell>
          <cell r="AV186">
            <v>8.0545911727003983E-2</v>
          </cell>
          <cell r="AW186">
            <v>0.16398274681229807</v>
          </cell>
          <cell r="AX186">
            <v>0.19515954548339298</v>
          </cell>
          <cell r="AY186">
            <v>0.18062326572008125</v>
          </cell>
          <cell r="AZ186">
            <v>0.14471528948220036</v>
          </cell>
          <cell r="BA186">
            <v>0.40634015025041736</v>
          </cell>
          <cell r="BB186">
            <v>0.21393981534090911</v>
          </cell>
          <cell r="BC186">
            <v>0.33442770034811775</v>
          </cell>
          <cell r="BD186">
            <v>0.32874576995780802</v>
          </cell>
          <cell r="BE186">
            <v>0.32716403860290466</v>
          </cell>
          <cell r="BF186">
            <v>0.21692419064273527</v>
          </cell>
          <cell r="BG186">
            <v>0.29136088579889274</v>
          </cell>
          <cell r="BH186">
            <v>0.19893617021276588</v>
          </cell>
          <cell r="BI186">
            <v>0.13864042933810383</v>
          </cell>
          <cell r="BJ186">
            <v>0.5028846153846156</v>
          </cell>
          <cell r="BK186">
            <v>0.4795613160518446</v>
          </cell>
          <cell r="BL186">
            <v>0.47116237799467608</v>
          </cell>
          <cell r="BM186">
            <v>0.15946582875098181</v>
          </cell>
          <cell r="BN186">
            <v>0.13307741522712724</v>
          </cell>
          <cell r="BO186">
            <v>0.13207547169811318</v>
          </cell>
          <cell r="BP186">
            <v>9.0470446320868536E-2</v>
          </cell>
          <cell r="BQ186">
            <v>6.3685636856368522E-2</v>
          </cell>
          <cell r="BR186">
            <v>0.10784867306606438</v>
          </cell>
          <cell r="BS186">
            <v>-2.9761904761904767E-2</v>
          </cell>
          <cell r="BT186">
            <v>-3.0420353982300918E-2</v>
          </cell>
          <cell r="BU186">
            <v>0.20828025477706991</v>
          </cell>
          <cell r="BV186">
            <v>0.13098878695208982</v>
          </cell>
          <cell r="BW186">
            <v>0.19938650306748462</v>
          </cell>
          <cell r="BX186">
            <v>0.1118083285795779</v>
          </cell>
          <cell r="BY186">
            <v>7.9072219293621071E-3</v>
          </cell>
          <cell r="BZ186">
            <v>-9.3285263632266857E-2</v>
          </cell>
          <cell r="CA186">
            <v>-1.0639386189258415E-2</v>
          </cell>
          <cell r="CB186">
            <v>1.0097485890200097E-2</v>
          </cell>
          <cell r="CC186">
            <v>-2.9607740585774089E-2</v>
          </cell>
          <cell r="CD186">
            <v>6.6600397614314133E-2</v>
          </cell>
          <cell r="CE186">
            <v>7.8482059766311618E-2</v>
          </cell>
          <cell r="CF186">
            <v>5.3497775158989791E-2</v>
          </cell>
          <cell r="CG186">
            <v>5.3147855706886515E-2</v>
          </cell>
          <cell r="CH186">
            <v>-4.097589510717603E-2</v>
          </cell>
          <cell r="CI186">
            <v>-0.17027931973744503</v>
          </cell>
          <cell r="CJ186">
            <v>1.1526390217499349E-2</v>
          </cell>
          <cell r="CK186">
            <v>7.1835801632411656E-3</v>
          </cell>
          <cell r="CL186">
            <v>3.196841827968866E-3</v>
          </cell>
          <cell r="CM186">
            <v>3.7398107345949283E-2</v>
          </cell>
          <cell r="CN186">
            <v>3.7787779751077499E-2</v>
          </cell>
          <cell r="CO186">
            <v>3.3018413806077174E-2</v>
          </cell>
          <cell r="CP186">
            <v>3.1515674583640463E-2</v>
          </cell>
          <cell r="CQ186">
            <v>3.7031928271583858E-2</v>
          </cell>
          <cell r="CR186">
            <v>3.698420492218113E-2</v>
          </cell>
          <cell r="CS186">
            <v>3.3286022576249907E-2</v>
          </cell>
          <cell r="CT186">
            <v>3.2008507162816446E-2</v>
          </cell>
          <cell r="CU186">
            <v>3.5939515569272995E-2</v>
          </cell>
          <cell r="CV186">
            <v>3.5576807111347142E-2</v>
          </cell>
          <cell r="CW186">
            <v>3.271854321225387E-2</v>
          </cell>
          <cell r="CX186">
            <v>3.1625248124034444E-2</v>
          </cell>
          <cell r="CY186">
            <v>3.4370789601549934E-2</v>
          </cell>
          <cell r="CZ186">
            <v>3.3788964752000661E-2</v>
          </cell>
          <cell r="DA186">
            <v>3.1583524315254685E-2</v>
          </cell>
          <cell r="DB186">
            <v>3.0640542537660354E-2</v>
          </cell>
          <cell r="DC186"/>
          <cell r="DD186" t="str">
            <v>NA</v>
          </cell>
          <cell r="DE186" t="str">
            <v>NA</v>
          </cell>
          <cell r="DF186" t="str">
            <v>NA</v>
          </cell>
          <cell r="DG186" t="str">
            <v>NA</v>
          </cell>
          <cell r="DH186" t="str">
            <v>NA</v>
          </cell>
          <cell r="DI186" t="str">
            <v>NA</v>
          </cell>
          <cell r="DJ186" t="str">
            <v>NA</v>
          </cell>
          <cell r="DK186" t="str">
            <v>NA</v>
          </cell>
          <cell r="DL186">
            <v>2.5596863945477559</v>
          </cell>
          <cell r="DM186">
            <v>0.44113962383493632</v>
          </cell>
          <cell r="DN186">
            <v>0.32068744424041618</v>
          </cell>
          <cell r="DO186">
            <v>0.16138332564568647</v>
          </cell>
        </row>
        <row r="187">
          <cell r="A187" t="str">
            <v>% growth in revenue seq</v>
          </cell>
          <cell r="B187"/>
          <cell r="C187" t="str">
            <v>NA</v>
          </cell>
          <cell r="D187" t="str">
            <v>NA</v>
          </cell>
          <cell r="E187" t="str">
            <v>NA</v>
          </cell>
          <cell r="F187" t="str">
            <v>NA</v>
          </cell>
          <cell r="G187" t="str">
            <v>NA</v>
          </cell>
          <cell r="H187" t="str">
            <v>NA</v>
          </cell>
          <cell r="I187" t="str">
            <v>NA</v>
          </cell>
          <cell r="J187" t="str">
            <v>NA</v>
          </cell>
          <cell r="K187" t="str">
            <v>NA</v>
          </cell>
          <cell r="L187" t="str">
            <v>NA</v>
          </cell>
          <cell r="M187" t="str">
            <v>NA</v>
          </cell>
          <cell r="N187" t="str">
            <v>NA</v>
          </cell>
          <cell r="O187" t="str">
            <v>NA</v>
          </cell>
          <cell r="P187" t="str">
            <v>NA</v>
          </cell>
          <cell r="Q187" t="str">
            <v>NA</v>
          </cell>
          <cell r="R187" t="str">
            <v>NA</v>
          </cell>
          <cell r="S187" t="str">
            <v>NA</v>
          </cell>
          <cell r="T187" t="str">
            <v>NA</v>
          </cell>
          <cell r="U187" t="str">
            <v>NA</v>
          </cell>
          <cell r="V187" t="str">
            <v>NA</v>
          </cell>
          <cell r="W187" t="str">
            <v>NA</v>
          </cell>
          <cell r="X187" t="str">
            <v>NA</v>
          </cell>
          <cell r="Y187" t="str">
            <v>NA</v>
          </cell>
          <cell r="Z187" t="str">
            <v>NA</v>
          </cell>
          <cell r="AA187" t="str">
            <v>NA</v>
          </cell>
          <cell r="AB187" t="str">
            <v>NA</v>
          </cell>
          <cell r="AC187" t="str">
            <v>NA</v>
          </cell>
          <cell r="AD187" t="str">
            <v>NA</v>
          </cell>
          <cell r="AE187" t="str">
            <v>NA</v>
          </cell>
          <cell r="AF187">
            <v>6.3833756120180567</v>
          </cell>
          <cell r="AG187">
            <v>3.4610953204478445</v>
          </cell>
          <cell r="AH187">
            <v>0.92123584496971422</v>
          </cell>
          <cell r="AI187">
            <v>0.13212308379311311</v>
          </cell>
          <cell r="AJ187">
            <v>0.26325884873888583</v>
          </cell>
          <cell r="AK187">
            <v>0.11582965312899995</v>
          </cell>
          <cell r="AL187">
            <v>8.1555312770851707E-2</v>
          </cell>
          <cell r="AM187">
            <v>1.9693816362678085E-3</v>
          </cell>
          <cell r="AN187">
            <v>-7.3122098638502053E-2</v>
          </cell>
          <cell r="AO187">
            <v>0.54581512605042026</v>
          </cell>
          <cell r="AP187">
            <v>7.7441528224754252E-2</v>
          </cell>
          <cell r="AQ187">
            <v>-0.18673555175189827</v>
          </cell>
          <cell r="AR187">
            <v>0.41930335572968258</v>
          </cell>
          <cell r="AS187">
            <v>-0.10022270741881023</v>
          </cell>
          <cell r="AT187">
            <v>0.14463361348841919</v>
          </cell>
          <cell r="AU187">
            <v>-0.16304878419983992</v>
          </cell>
          <cell r="AV187">
            <v>0.25354969574036534</v>
          </cell>
          <cell r="AW187">
            <v>-3.0744336569579422E-2</v>
          </cell>
          <cell r="AX187">
            <v>0.17529215358931571</v>
          </cell>
          <cell r="AY187">
            <v>-0.17322830965909097</v>
          </cell>
          <cell r="AZ187">
            <v>0.21542370416066037</v>
          </cell>
          <cell r="BA187">
            <v>0.19077919886646266</v>
          </cell>
          <cell r="BB187">
            <v>1.4501320783442351E-2</v>
          </cell>
          <cell r="BC187">
            <v>-9.1168251084411178E-2</v>
          </cell>
          <cell r="BD187">
            <v>0.21024848718939104</v>
          </cell>
          <cell r="BE187">
            <v>0.18936170212765946</v>
          </cell>
          <cell r="BF187">
            <v>-6.9767441860465129E-2</v>
          </cell>
          <cell r="BG187">
            <v>-3.5576923076923062E-2</v>
          </cell>
          <cell r="BH187">
            <v>0.12362911266201393</v>
          </cell>
          <cell r="BI187">
            <v>0.12954747116237786</v>
          </cell>
          <cell r="BJ187">
            <v>0.22780832678711715</v>
          </cell>
          <cell r="BK187">
            <v>-5.0543825975687851E-2</v>
          </cell>
          <cell r="BL187">
            <v>0.11725067385444743</v>
          </cell>
          <cell r="BM187">
            <v>-0.10977080820265395</v>
          </cell>
          <cell r="BN187">
            <v>0.19986449864498645</v>
          </cell>
          <cell r="BO187">
            <v>-5.1383399209486091E-2</v>
          </cell>
          <cell r="BP187">
            <v>7.6190476190476364E-2</v>
          </cell>
          <cell r="BQ187">
            <v>-0.13163716814159299</v>
          </cell>
          <cell r="BR187">
            <v>0.24968152866242033</v>
          </cell>
          <cell r="BS187">
            <v>-0.16921508664627927</v>
          </cell>
          <cell r="BT187">
            <v>7.5460122699386512E-2</v>
          </cell>
          <cell r="BU187">
            <v>8.2144894466628537E-2</v>
          </cell>
          <cell r="BV187">
            <v>0.16974169741697431</v>
          </cell>
          <cell r="BW187">
            <v>-0.11897251013970256</v>
          </cell>
          <cell r="BX187">
            <v>-3.0690537084399061E-3</v>
          </cell>
          <cell r="BY187">
            <v>-1.8984094407388463E-2</v>
          </cell>
          <cell r="BZ187">
            <v>5.2301255230125632E-2</v>
          </cell>
          <cell r="CA187">
            <v>-3.8667992047713762E-2</v>
          </cell>
          <cell r="CB187">
            <v>1.7826491572743297E-2</v>
          </cell>
          <cell r="CC187">
            <v>-5.7546173070280648E-2</v>
          </cell>
          <cell r="CD187">
            <v>0.15663014244983531</v>
          </cell>
          <cell r="CE187">
            <v>-2.7958993476234872E-2</v>
          </cell>
          <cell r="CF187">
            <v>-5.7526366251198224E-3</v>
          </cell>
          <cell r="CG187">
            <v>-5.7859209257473454E-2</v>
          </cell>
          <cell r="CH187">
            <v>5.3257793807574227E-2</v>
          </cell>
          <cell r="CI187">
            <v>-0.15901746258387306</v>
          </cell>
          <cell r="CJ187">
            <v>0.21210362762033985</v>
          </cell>
          <cell r="CK187">
            <v>-6.1904124484730927E-2</v>
          </cell>
          <cell r="CL187">
            <v>4.9088679749125896E-2</v>
          </cell>
          <cell r="CM187">
            <v>-0.13034645221092955</v>
          </cell>
          <cell r="CN187">
            <v>0.2125589237429133</v>
          </cell>
          <cell r="CO187">
            <v>-6.6215335899169614E-2</v>
          </cell>
          <cell r="CP187">
            <v>4.7562562996700253E-2</v>
          </cell>
          <cell r="CQ187">
            <v>-0.12569579133545528</v>
          </cell>
          <cell r="CR187">
            <v>0.21250312278673089</v>
          </cell>
          <cell r="CS187">
            <v>-6.9545479158138579E-2</v>
          </cell>
          <cell r="CT187">
            <v>4.6267396613410394E-2</v>
          </cell>
          <cell r="CU187">
            <v>-0.12236549204992986</v>
          </cell>
          <cell r="CV187">
            <v>0.21207859497281256</v>
          </cell>
          <cell r="CW187">
            <v>-7.2113598247333544E-2</v>
          </cell>
          <cell r="CX187">
            <v>4.5159757931796829E-2</v>
          </cell>
          <cell r="CY187">
            <v>-0.12002977765358525</v>
          </cell>
          <cell r="CZ187">
            <v>0.21139681098079377</v>
          </cell>
          <cell r="DA187">
            <v>-7.4093110759950731E-2</v>
          </cell>
          <cell r="DB187">
            <v>4.4204365970628601E-2</v>
          </cell>
          <cell r="DC187"/>
          <cell r="DD187"/>
          <cell r="DE187"/>
          <cell r="DF187"/>
          <cell r="DG187"/>
          <cell r="DH187"/>
          <cell r="DI187"/>
          <cell r="DJ187"/>
          <cell r="DK187"/>
          <cell r="DL187"/>
          <cell r="DM187"/>
          <cell r="DN187"/>
          <cell r="DO187"/>
        </row>
        <row r="188">
          <cell r="A188"/>
          <cell r="B188"/>
          <cell r="C188"/>
          <cell r="D188"/>
          <cell r="E188"/>
          <cell r="F188"/>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cell r="AP188">
            <v>0</v>
          </cell>
          <cell r="AQ188">
            <v>0</v>
          </cell>
          <cell r="AR188">
            <v>0</v>
          </cell>
          <cell r="AS188">
            <v>0</v>
          </cell>
          <cell r="AT188">
            <v>0</v>
          </cell>
          <cell r="AU188">
            <v>0</v>
          </cell>
          <cell r="AV188">
            <v>0</v>
          </cell>
          <cell r="AW188">
            <v>0</v>
          </cell>
          <cell r="AX188">
            <v>0</v>
          </cell>
          <cell r="AY188"/>
          <cell r="AZ188"/>
          <cell r="BA188"/>
          <cell r="BB188"/>
          <cell r="BC188"/>
          <cell r="BD188"/>
          <cell r="BE188"/>
          <cell r="BF188"/>
          <cell r="BG188"/>
          <cell r="BH188"/>
          <cell r="BI188"/>
          <cell r="BJ188"/>
          <cell r="BK188"/>
          <cell r="BL188"/>
          <cell r="BM188"/>
          <cell r="BN188"/>
          <cell r="BO188"/>
          <cell r="BP188"/>
          <cell r="BQ188"/>
          <cell r="BR188"/>
          <cell r="BS188"/>
          <cell r="BT188"/>
          <cell r="BU188"/>
          <cell r="BV188"/>
          <cell r="BW188"/>
          <cell r="BX188"/>
          <cell r="BY188"/>
          <cell r="BZ188"/>
          <cell r="CA188"/>
          <cell r="CB188"/>
          <cell r="CC188"/>
          <cell r="CD188"/>
          <cell r="CE188"/>
          <cell r="CF188"/>
          <cell r="CG188"/>
          <cell r="CH188"/>
          <cell r="CI188"/>
          <cell r="CJ188"/>
          <cell r="CK188"/>
          <cell r="CL188"/>
          <cell r="CM188"/>
          <cell r="CN188"/>
          <cell r="CO188"/>
          <cell r="CP188"/>
          <cell r="CQ188"/>
          <cell r="CR188"/>
          <cell r="CS188"/>
          <cell r="CT188"/>
          <cell r="CU188"/>
          <cell r="CV188"/>
          <cell r="CW188"/>
          <cell r="CX188"/>
          <cell r="CY188"/>
          <cell r="CZ188"/>
          <cell r="DA188"/>
          <cell r="DB188"/>
          <cell r="DC188"/>
          <cell r="DD188"/>
          <cell r="DE188"/>
          <cell r="DF188"/>
          <cell r="DG188"/>
          <cell r="DH188"/>
          <cell r="DI188"/>
          <cell r="DJ188"/>
          <cell r="DK188"/>
          <cell r="DL188"/>
          <cell r="DM188"/>
          <cell r="DN188"/>
          <cell r="DO188"/>
        </row>
        <row r="189">
          <cell r="A189" t="str">
            <v>Product</v>
          </cell>
          <cell r="B189"/>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0.293292</v>
          </cell>
          <cell r="AF189">
            <v>2.1471542499999998</v>
          </cell>
          <cell r="AG189">
            <v>8.0079071093749992</v>
          </cell>
          <cell r="AH189">
            <v>15.088201915039063</v>
          </cell>
          <cell r="AI189">
            <v>16.597390295349122</v>
          </cell>
          <cell r="AJ189">
            <v>20.844607508430482</v>
          </cell>
          <cell r="AK189">
            <v>23.875876999999999</v>
          </cell>
          <cell r="AL189">
            <v>25.831512999999998</v>
          </cell>
          <cell r="AM189">
            <v>23.956699999999966</v>
          </cell>
          <cell r="AN189">
            <v>20.848391920000001</v>
          </cell>
          <cell r="AO189">
            <v>35.054000000000002</v>
          </cell>
          <cell r="AP189">
            <v>39.216365000000017</v>
          </cell>
          <cell r="AQ189">
            <v>28.224984000000024</v>
          </cell>
          <cell r="AR189">
            <v>39.911242603550292</v>
          </cell>
          <cell r="AS189">
            <v>39.023012695957554</v>
          </cell>
          <cell r="AT189">
            <v>44.824949759999996</v>
          </cell>
          <cell r="AU189">
            <v>30.607407407407404</v>
          </cell>
          <cell r="AV189">
            <v>41.507692307692302</v>
          </cell>
          <cell r="AW189">
            <v>36.85</v>
          </cell>
          <cell r="AX189">
            <v>46.033333333333367</v>
          </cell>
          <cell r="AY189">
            <v>37.407407407407405</v>
          </cell>
          <cell r="AZ189">
            <v>47.307692307692299</v>
          </cell>
          <cell r="BA189">
            <v>56.25</v>
          </cell>
          <cell r="BB189">
            <v>55.333333333333364</v>
          </cell>
          <cell r="BC189">
            <v>47.507407407407406</v>
          </cell>
          <cell r="BD189">
            <v>59.607692307692297</v>
          </cell>
          <cell r="BE189">
            <v>74.25</v>
          </cell>
          <cell r="BF189">
            <v>63.633333333333368</v>
          </cell>
          <cell r="BG189">
            <v>58.007407407407406</v>
          </cell>
          <cell r="BH189">
            <v>68.707692307692298</v>
          </cell>
          <cell r="BI189">
            <v>78.650000000000006</v>
          </cell>
          <cell r="BJ189">
            <v>99.633333333333368</v>
          </cell>
          <cell r="BK189">
            <v>87.007407407407413</v>
          </cell>
          <cell r="BL189">
            <v>105.80769230769229</v>
          </cell>
          <cell r="BM189">
            <v>89.15</v>
          </cell>
          <cell r="BN189">
            <v>115.03333333333337</v>
          </cell>
          <cell r="BO189">
            <v>106.80740740740741</v>
          </cell>
          <cell r="BP189">
            <v>120.0076923076923</v>
          </cell>
          <cell r="BQ189">
            <v>92.850000000000009</v>
          </cell>
          <cell r="BR189">
            <v>125.53333333333337</v>
          </cell>
          <cell r="BS189">
            <v>92.407407407407405</v>
          </cell>
          <cell r="BT189">
            <v>100.7076923076923</v>
          </cell>
          <cell r="BU189">
            <v>113.25</v>
          </cell>
          <cell r="BV189">
            <v>138.08666666666673</v>
          </cell>
          <cell r="BW189">
            <v>115.50925925925925</v>
          </cell>
          <cell r="BX189">
            <v>116.82092307692305</v>
          </cell>
          <cell r="BY189">
            <v>110.985</v>
          </cell>
          <cell r="BZ189">
            <v>110.4693333333334</v>
          </cell>
          <cell r="CA189">
            <v>105.11342592592592</v>
          </cell>
          <cell r="CB189">
            <v>110.97987692307689</v>
          </cell>
          <cell r="CC189">
            <v>93.782325</v>
          </cell>
          <cell r="CD189">
            <v>118.20218666666673</v>
          </cell>
          <cell r="CE189">
            <v>122.81450006789672</v>
          </cell>
          <cell r="CF189">
            <v>122.7299809856809</v>
          </cell>
          <cell r="CG189">
            <v>105.79547214962037</v>
          </cell>
          <cell r="CH189">
            <v>112.47334254388213</v>
          </cell>
          <cell r="CI189">
            <v>88.436251742442948</v>
          </cell>
          <cell r="CJ189">
            <v>122.7299809856809</v>
          </cell>
          <cell r="CK189">
            <v>105.79547214962037</v>
          </cell>
          <cell r="CL189">
            <v>112.47334254388213</v>
          </cell>
          <cell r="CM189">
            <v>92.447047380412556</v>
          </cell>
          <cell r="CN189">
            <v>128.46984867903274</v>
          </cell>
          <cell r="CO189">
            <v>110.65177118083022</v>
          </cell>
          <cell r="CP189">
            <v>117.71014526429657</v>
          </cell>
          <cell r="CQ189">
            <v>96.237249258293829</v>
          </cell>
          <cell r="CR189">
            <v>133.89402364925022</v>
          </cell>
          <cell r="CS189">
            <v>115.2409737653235</v>
          </cell>
          <cell r="CT189">
            <v>122.65892383508822</v>
          </cell>
          <cell r="CU189">
            <v>99.801934124441175</v>
          </cell>
          <cell r="CV189">
            <v>138.99546020873976</v>
          </cell>
          <cell r="CW189">
            <v>119.55711879603945</v>
          </cell>
          <cell r="CX189">
            <v>127.31325008091777</v>
          </cell>
          <cell r="CY189">
            <v>103.14008326734486</v>
          </cell>
          <cell r="CZ189">
            <v>143.77270047487374</v>
          </cell>
          <cell r="DA189">
            <v>123.5989728100534</v>
          </cell>
          <cell r="DB189">
            <v>131.67179389382486</v>
          </cell>
          <cell r="DC189"/>
          <cell r="DD189"/>
          <cell r="DE189">
            <v>0</v>
          </cell>
          <cell r="DF189">
            <v>0</v>
          </cell>
          <cell r="DG189">
            <v>0</v>
          </cell>
          <cell r="DH189">
            <v>0</v>
          </cell>
          <cell r="DI189">
            <v>0</v>
          </cell>
          <cell r="DJ189">
            <v>0</v>
          </cell>
          <cell r="DK189">
            <v>25.536555274414063</v>
          </cell>
          <cell r="DL189">
            <v>87.149387803779604</v>
          </cell>
          <cell r="DM189">
            <v>119.07545691999999</v>
          </cell>
          <cell r="DN189">
            <v>151.98418905950786</v>
          </cell>
          <cell r="DO189">
            <v>154.99843304843307</v>
          </cell>
        </row>
        <row r="190">
          <cell r="A190" t="str">
            <v>% of revenue</v>
          </cell>
          <cell r="B190"/>
          <cell r="C190" t="e">
            <v>#DIV/0!</v>
          </cell>
          <cell r="D190" t="e">
            <v>#DIV/0!</v>
          </cell>
          <cell r="E190" t="e">
            <v>#DIV/0!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1.4527316855713508E-3</v>
          </cell>
          <cell r="AF190">
            <v>1.0165054277584991E-2</v>
          </cell>
          <cell r="AG190">
            <v>3.5285362262444532E-2</v>
          </cell>
          <cell r="AH190">
            <v>5.6161790226308225E-2</v>
          </cell>
          <cell r="AI190">
            <v>6.3836607571401027E-2</v>
          </cell>
          <cell r="AJ190">
            <v>7.5669796522392724E-2</v>
          </cell>
          <cell r="AK190">
            <v>8.5930505918639849E-2</v>
          </cell>
          <cell r="AL190">
            <v>8.0471501735191672E-2</v>
          </cell>
          <cell r="AM190">
            <v>7.7759276570330438E-2</v>
          </cell>
          <cell r="AN190">
            <v>6.2352382194255367E-2</v>
          </cell>
          <cell r="AO190">
            <v>0.10017403430962105</v>
          </cell>
          <cell r="AP190">
            <v>9.8149121906902392E-2</v>
          </cell>
          <cell r="AQ190">
            <v>7.486058021292516E-2</v>
          </cell>
          <cell r="AR190">
            <v>0.10188456999349116</v>
          </cell>
          <cell r="AS190">
            <v>9.7828271481218157E-2</v>
          </cell>
          <cell r="AT190">
            <v>0.10783082331602103</v>
          </cell>
          <cell r="AU190">
            <v>8.293386786740134E-2</v>
          </cell>
          <cell r="AV190">
            <v>0.10566378238743751</v>
          </cell>
          <cell r="AW190">
            <v>9.1885637913236035E-2</v>
          </cell>
          <cell r="AX190">
            <v>0.10203327718178333</v>
          </cell>
          <cell r="AY190">
            <v>9.0296731151049081E-2</v>
          </cell>
          <cell r="AZ190">
            <v>0.10319434313780269</v>
          </cell>
          <cell r="BA190">
            <v>0.119114928435751</v>
          </cell>
          <cell r="BB190">
            <v>0.10445684846027613</v>
          </cell>
          <cell r="BC190">
            <v>9.6778506313878937E-2</v>
          </cell>
          <cell r="BD190">
            <v>0.1122999534800812</v>
          </cell>
          <cell r="BE190">
            <v>0.13133503611934597</v>
          </cell>
          <cell r="BF190">
            <v>0.10273946799361504</v>
          </cell>
          <cell r="BG190">
            <v>9.840186499869788E-2</v>
          </cell>
          <cell r="BH190">
            <v>0.11168168967944654</v>
          </cell>
          <cell r="BI190">
            <v>0.12261818272525732</v>
          </cell>
          <cell r="BJ190">
            <v>0.13464036742540955</v>
          </cell>
          <cell r="BK190">
            <v>0.1293023282950449</v>
          </cell>
          <cell r="BL190">
            <v>0.14486584085589538</v>
          </cell>
          <cell r="BM190">
            <v>0.1250822540341307</v>
          </cell>
          <cell r="BN190">
            <v>0.14335800869037832</v>
          </cell>
          <cell r="BO190">
            <v>0.14225453459143603</v>
          </cell>
          <cell r="BP190">
            <v>0.1535489179432063</v>
          </cell>
          <cell r="BQ190">
            <v>0.12233298286942983</v>
          </cell>
          <cell r="BR190">
            <v>0.14742905417176078</v>
          </cell>
          <cell r="BS190">
            <v>0.12146052114401305</v>
          </cell>
          <cell r="BT190">
            <v>0.12639667993419879</v>
          </cell>
          <cell r="BU190">
            <v>0.13925264672249069</v>
          </cell>
          <cell r="BV190">
            <v>0.15262192051030682</v>
          </cell>
          <cell r="BW190">
            <v>0.17534000218475751</v>
          </cell>
          <cell r="BX190">
            <v>0.17332815481147715</v>
          </cell>
          <cell r="BY190">
            <v>0.16596235285673269</v>
          </cell>
          <cell r="BZ190">
            <v>0.15038352772907304</v>
          </cell>
          <cell r="CA190">
            <v>0.15861939666825006</v>
          </cell>
          <cell r="CB190">
            <v>0.16009168270000573</v>
          </cell>
          <cell r="CC190">
            <v>0.13573445019358107</v>
          </cell>
          <cell r="CD190">
            <v>0.15195876191467933</v>
          </cell>
          <cell r="CE190">
            <v>0.17615592271267702</v>
          </cell>
          <cell r="CF190">
            <v>0.16532296240485597</v>
          </cell>
          <cell r="CG190">
            <v>0.14443541105731841</v>
          </cell>
          <cell r="CH190">
            <v>0.14026381152042366</v>
          </cell>
          <cell r="CI190">
            <v>0.12451897621706547</v>
          </cell>
          <cell r="CJ190">
            <v>0.15897937130663198</v>
          </cell>
          <cell r="CK190">
            <v>0.13868790969493672</v>
          </cell>
          <cell r="CL190">
            <v>0.13140607076910271</v>
          </cell>
          <cell r="CM190">
            <v>0.12086127238024147</v>
          </cell>
          <cell r="CN190">
            <v>0.15534212387687024</v>
          </cell>
          <cell r="CO190">
            <v>0.1351073344877389</v>
          </cell>
          <cell r="CP190">
            <v>0.13085972966228568</v>
          </cell>
          <cell r="CQ190">
            <v>0.1168479303200128</v>
          </cell>
          <cell r="CR190">
            <v>0.15141003974291803</v>
          </cell>
          <cell r="CS190">
            <v>0.13144419904126814</v>
          </cell>
          <cell r="CT190">
            <v>0.13002280151713294</v>
          </cell>
          <cell r="CU190">
            <v>0.11166513437235764</v>
          </cell>
          <cell r="CV190">
            <v>0.1454808413078916</v>
          </cell>
          <cell r="CW190">
            <v>0.12618880216245046</v>
          </cell>
          <cell r="CX190">
            <v>0.12587340773237968</v>
          </cell>
          <cell r="CY190">
            <v>0.10620289453347904</v>
          </cell>
          <cell r="CZ190">
            <v>0.13919907581088506</v>
          </cell>
          <cell r="DA190">
            <v>0.12082457179110119</v>
          </cell>
          <cell r="DB190">
            <v>0.12101165654441172</v>
          </cell>
          <cell r="DC190"/>
          <cell r="DD190"/>
          <cell r="DE190">
            <v>0</v>
          </cell>
          <cell r="DF190">
            <v>0</v>
          </cell>
          <cell r="DG190">
            <v>0</v>
          </cell>
          <cell r="DH190">
            <v>0</v>
          </cell>
          <cell r="DI190">
            <v>0</v>
          </cell>
          <cell r="DJ190">
            <v>0</v>
          </cell>
          <cell r="DK190">
            <v>2.8101614436994E-2</v>
          </cell>
          <cell r="DL190">
            <v>7.682969940887846E-2</v>
          </cell>
          <cell r="DM190">
            <v>8.5546277732836559E-2</v>
          </cell>
          <cell r="DN190">
            <v>9.5988761236910927E-2</v>
          </cell>
          <cell r="DO190">
            <v>9.6028489802559139E-2</v>
          </cell>
        </row>
        <row r="191">
          <cell r="A191" t="str">
            <v>% of delivery networking revenue</v>
          </cell>
          <cell r="B191"/>
          <cell r="C191" t="e">
            <v>#DIV/0!</v>
          </cell>
          <cell r="D191" t="e">
            <v>#DIV/0!</v>
          </cell>
          <cell r="E191" t="e">
            <v>#DIV/0!</v>
          </cell>
          <cell r="F191" t="e">
            <v>#DIV/0!</v>
          </cell>
          <cell r="G191" t="e">
            <v>#DIV/0!</v>
          </cell>
          <cell r="H191" t="e">
            <v>#DIV/0!</v>
          </cell>
          <cell r="I191" t="e">
            <v>#DIV/0!</v>
          </cell>
          <cell r="J191" t="e">
            <v>#DIV/0!</v>
          </cell>
          <cell r="K191" t="e">
            <v>#DIV/0!</v>
          </cell>
          <cell r="L191" t="e">
            <v>#DIV/0!</v>
          </cell>
          <cell r="M191" t="e">
            <v>#DIV/0!</v>
          </cell>
          <cell r="N191" t="e">
            <v>#DIV/0!</v>
          </cell>
          <cell r="O191" t="e">
            <v>#DIV/0!</v>
          </cell>
          <cell r="P191" t="e">
            <v>#DIV/0!</v>
          </cell>
          <cell r="Q191" t="e">
            <v>#DIV/0!</v>
          </cell>
          <cell r="R191" t="e">
            <v>#DIV/0!</v>
          </cell>
          <cell r="S191" t="e">
            <v>#DIV/0!</v>
          </cell>
          <cell r="T191" t="e">
            <v>#DIV/0!</v>
          </cell>
          <cell r="U191" t="e">
            <v>#DIV/0!</v>
          </cell>
          <cell r="V191" t="e">
            <v>#DIV/0!</v>
          </cell>
          <cell r="W191" t="e">
            <v>#DIV/0!</v>
          </cell>
          <cell r="X191" t="e">
            <v>#DIV/0!</v>
          </cell>
          <cell r="Y191" t="e">
            <v>#DIV/0!</v>
          </cell>
          <cell r="Z191" t="e">
            <v>#DIV/0!</v>
          </cell>
          <cell r="AA191" t="e">
            <v>#DIV/0!</v>
          </cell>
          <cell r="AB191" t="e">
            <v>#DIV/0!</v>
          </cell>
          <cell r="AC191" t="e">
            <v>#DIV/0!</v>
          </cell>
          <cell r="AD191" t="e">
            <v>#DIV/0!</v>
          </cell>
          <cell r="AE191">
            <v>1</v>
          </cell>
          <cell r="AF191">
            <v>0.99153503718566505</v>
          </cell>
          <cell r="AG191">
            <v>0.82893856326086757</v>
          </cell>
          <cell r="AH191">
            <v>0.81294305234689779</v>
          </cell>
          <cell r="AI191">
            <v>0.78989396839447235</v>
          </cell>
          <cell r="AJ191">
            <v>0.78529053653892422</v>
          </cell>
          <cell r="AK191">
            <v>0.8061169928386015</v>
          </cell>
          <cell r="AL191">
            <v>0.80638019463934985</v>
          </cell>
          <cell r="AM191">
            <v>0.74638439729569628</v>
          </cell>
          <cell r="AN191">
            <v>0.70078628302521007</v>
          </cell>
          <cell r="AO191">
            <v>0.76224232408454384</v>
          </cell>
          <cell r="AP191">
            <v>0.79146024044175289</v>
          </cell>
          <cell r="AQ191">
            <v>0.70042829756742275</v>
          </cell>
          <cell r="AR191">
            <v>0.69783058296457756</v>
          </cell>
          <cell r="AS191">
            <v>0.75829905687365362</v>
          </cell>
          <cell r="AT191">
            <v>0.76097963894144205</v>
          </cell>
          <cell r="AU191">
            <v>0.62083990684396362</v>
          </cell>
          <cell r="AV191">
            <v>0.67164550659696276</v>
          </cell>
          <cell r="AW191">
            <v>0.61519198664440733</v>
          </cell>
          <cell r="AX191">
            <v>0.65388257575757613</v>
          </cell>
          <cell r="AY191">
            <v>0.64268675991569213</v>
          </cell>
          <cell r="AZ191">
            <v>0.66872229830118801</v>
          </cell>
          <cell r="BA191">
            <v>0.66773682622015551</v>
          </cell>
          <cell r="BB191">
            <v>0.64746607579068638</v>
          </cell>
          <cell r="BC191">
            <v>0.61165710579898813</v>
          </cell>
          <cell r="BD191">
            <v>0.6341243862520457</v>
          </cell>
          <cell r="BE191">
            <v>0.66413237924865831</v>
          </cell>
          <cell r="BF191">
            <v>0.61185897435897474</v>
          </cell>
          <cell r="BG191">
            <v>0.57833905690336396</v>
          </cell>
          <cell r="BH191">
            <v>0.60965121834687042</v>
          </cell>
          <cell r="BI191">
            <v>0.61783189316575027</v>
          </cell>
          <cell r="BJ191">
            <v>0.63744934954148025</v>
          </cell>
          <cell r="BK191">
            <v>0.58630328441649193</v>
          </cell>
          <cell r="BL191">
            <v>0.63816460981720313</v>
          </cell>
          <cell r="BM191">
            <v>0.60399728997289981</v>
          </cell>
          <cell r="BN191">
            <v>0.64953886693017149</v>
          </cell>
          <cell r="BO191">
            <v>0.63575837742504415</v>
          </cell>
          <cell r="BP191">
            <v>0.66375936010891756</v>
          </cell>
          <cell r="BQ191">
            <v>0.59140127388535035</v>
          </cell>
          <cell r="BR191">
            <v>0.63982330954808042</v>
          </cell>
          <cell r="BS191">
            <v>0.56691660986139514</v>
          </cell>
          <cell r="BT191">
            <v>0.57448769143007583</v>
          </cell>
          <cell r="BU191">
            <v>0.59699525566684242</v>
          </cell>
          <cell r="BV191">
            <v>0.6222923238696112</v>
          </cell>
          <cell r="BW191">
            <v>0.59084020081462529</v>
          </cell>
          <cell r="BX191">
            <v>0.59938903579745018</v>
          </cell>
          <cell r="BY191">
            <v>0.58046548117154817</v>
          </cell>
          <cell r="BZ191">
            <v>0.54905235255135887</v>
          </cell>
          <cell r="CA191">
            <v>0.54344652014231176</v>
          </cell>
          <cell r="CB191">
            <v>0.56372735499459992</v>
          </cell>
          <cell r="CC191">
            <v>0.50545882536825149</v>
          </cell>
          <cell r="CD191">
            <v>0.55080236098167168</v>
          </cell>
          <cell r="CE191">
            <v>0.58875599265530543</v>
          </cell>
          <cell r="CF191">
            <v>0.59175497100135432</v>
          </cell>
          <cell r="CG191">
            <v>0.54143025665107658</v>
          </cell>
          <cell r="CH191">
            <v>0.54650024512612205</v>
          </cell>
          <cell r="CI191">
            <v>0.51095671196330705</v>
          </cell>
          <cell r="CJ191">
            <v>0.5850118956106668</v>
          </cell>
          <cell r="CK191">
            <v>0.53756858959448417</v>
          </cell>
          <cell r="CL191">
            <v>0.54475873760758664</v>
          </cell>
          <cell r="CM191">
            <v>0.51487449008288566</v>
          </cell>
          <cell r="CN191">
            <v>0.59007428700981268</v>
          </cell>
          <cell r="CO191">
            <v>0.54427340106916045</v>
          </cell>
          <cell r="CP191">
            <v>0.55270407524077991</v>
          </cell>
          <cell r="CQ191">
            <v>0.51684390990305329</v>
          </cell>
          <cell r="CR191">
            <v>0.5930543954969425</v>
          </cell>
          <cell r="CS191">
            <v>0.5485864865422263</v>
          </cell>
          <cell r="CT191">
            <v>0.55807766753891541</v>
          </cell>
          <cell r="CU191">
            <v>0.51739325241965339</v>
          </cell>
          <cell r="CV191">
            <v>0.59449969586931239</v>
          </cell>
          <cell r="CW191">
            <v>0.55110157381377733</v>
          </cell>
          <cell r="CX191">
            <v>0.56149660699424886</v>
          </cell>
          <cell r="CY191">
            <v>0.51693154212538639</v>
          </cell>
          <cell r="CZ191">
            <v>0.59483369163236055</v>
          </cell>
          <cell r="DA191">
            <v>0.55228935811485036</v>
          </cell>
          <cell r="DB191">
            <v>0.56345477183240611</v>
          </cell>
          <cell r="DC191"/>
          <cell r="DD191"/>
          <cell r="DE191" t="e">
            <v>#DIV/0!</v>
          </cell>
          <cell r="DF191" t="e">
            <v>#DIV/0!</v>
          </cell>
          <cell r="DG191" t="e">
            <v>#DIV/0!</v>
          </cell>
          <cell r="DH191" t="e">
            <v>#DIV/0!</v>
          </cell>
          <cell r="DI191" t="e">
            <v>#DIV/0!</v>
          </cell>
          <cell r="DJ191" t="e">
            <v>#DIV/0!</v>
          </cell>
          <cell r="DK191">
            <v>0.83237395133019698</v>
          </cell>
          <cell r="DL191">
            <v>0.79801080106534783</v>
          </cell>
          <cell r="DM191">
            <v>0.75659005146133262</v>
          </cell>
          <cell r="DN191">
            <v>0.73120092351074562</v>
          </cell>
          <cell r="DO191">
            <v>0.64208132994379896</v>
          </cell>
        </row>
        <row r="192">
          <cell r="A192" t="str">
            <v>% growth in revenue y-o-y</v>
          </cell>
          <cell r="B192"/>
          <cell r="C192" t="str">
            <v>NA</v>
          </cell>
          <cell r="D192" t="str">
            <v>NA</v>
          </cell>
          <cell r="E192" t="str">
            <v>NA</v>
          </cell>
          <cell r="F192" t="str">
            <v>NA</v>
          </cell>
          <cell r="G192" t="str">
            <v>NA</v>
          </cell>
          <cell r="H192" t="str">
            <v>NA</v>
          </cell>
          <cell r="I192" t="str">
            <v>NA</v>
          </cell>
          <cell r="J192" t="str">
            <v>NA</v>
          </cell>
          <cell r="K192" t="str">
            <v>NA</v>
          </cell>
          <cell r="L192" t="str">
            <v>NA</v>
          </cell>
          <cell r="M192" t="str">
            <v>NA</v>
          </cell>
          <cell r="N192" t="str">
            <v>NA</v>
          </cell>
          <cell r="O192" t="str">
            <v>NA</v>
          </cell>
          <cell r="P192" t="str">
            <v>NA</v>
          </cell>
          <cell r="Q192" t="str">
            <v>NA</v>
          </cell>
          <cell r="R192" t="str">
            <v>NA</v>
          </cell>
          <cell r="S192" t="str">
            <v>NA</v>
          </cell>
          <cell r="T192" t="str">
            <v>NA</v>
          </cell>
          <cell r="U192" t="str">
            <v>NA</v>
          </cell>
          <cell r="V192" t="str">
            <v>NA</v>
          </cell>
          <cell r="W192" t="str">
            <v>NA</v>
          </cell>
          <cell r="X192" t="str">
            <v>NA</v>
          </cell>
          <cell r="Y192" t="str">
            <v>NA</v>
          </cell>
          <cell r="Z192" t="str">
            <v>NA</v>
          </cell>
          <cell r="AA192" t="str">
            <v>NA</v>
          </cell>
          <cell r="AB192" t="str">
            <v>NA</v>
          </cell>
          <cell r="AC192" t="str">
            <v>NA</v>
          </cell>
          <cell r="AD192" t="str">
            <v>NA</v>
          </cell>
          <cell r="AE192" t="str">
            <v>NA</v>
          </cell>
          <cell r="AF192" t="str">
            <v>NA</v>
          </cell>
          <cell r="AG192" t="str">
            <v>NA</v>
          </cell>
          <cell r="AH192" t="str">
            <v>NA</v>
          </cell>
          <cell r="AI192">
            <v>55.589986414048532</v>
          </cell>
          <cell r="AJ192">
            <v>8.708015857934047</v>
          </cell>
          <cell r="AK192">
            <v>1.9815377069057263</v>
          </cell>
          <cell r="AL192">
            <v>0.71203388882624985</v>
          </cell>
          <cell r="AM192">
            <v>0.44340161758520868</v>
          </cell>
          <cell r="AN192">
            <v>1.8155350576831708E-4</v>
          </cell>
          <cell r="AO192">
            <v>0.46817643599018388</v>
          </cell>
          <cell r="AP192">
            <v>0.51815981510645637</v>
          </cell>
          <cell r="AQ192">
            <v>0.17816660892360225</v>
          </cell>
          <cell r="AR192">
            <v>0.91435592522909026</v>
          </cell>
          <cell r="AS192">
            <v>0.11322567170529907</v>
          </cell>
          <cell r="AT192">
            <v>0.14301643612303128</v>
          </cell>
          <cell r="AU192">
            <v>8.4408317376101216E-2</v>
          </cell>
          <cell r="AV192">
            <v>4.0000000000000036E-2</v>
          </cell>
          <cell r="AW192">
            <v>-5.5685416010503364E-2</v>
          </cell>
          <cell r="AX192">
            <v>2.6957834415950233E-2</v>
          </cell>
          <cell r="AY192">
            <v>0.2221684414327203</v>
          </cell>
          <cell r="AZ192">
            <v>0.1397331356560414</v>
          </cell>
          <cell r="BA192">
            <v>0.52645861601085486</v>
          </cell>
          <cell r="BB192">
            <v>0.20202751629254134</v>
          </cell>
          <cell r="BC192">
            <v>0.27</v>
          </cell>
          <cell r="BD192">
            <v>0.26</v>
          </cell>
          <cell r="BE192">
            <v>0.32000000000000006</v>
          </cell>
          <cell r="BF192">
            <v>0.14999999999999991</v>
          </cell>
          <cell r="BG192">
            <v>0.22101816480860692</v>
          </cell>
          <cell r="BH192">
            <v>0.15266485998193313</v>
          </cell>
          <cell r="BI192">
            <v>5.9259259259259345E-2</v>
          </cell>
          <cell r="BJ192">
            <v>0.56574122577265551</v>
          </cell>
          <cell r="BK192">
            <v>0.49993615119397283</v>
          </cell>
          <cell r="BL192">
            <v>0.53996865203761746</v>
          </cell>
          <cell r="BM192">
            <v>0.13350286077558793</v>
          </cell>
          <cell r="BN192">
            <v>0.15456674473067911</v>
          </cell>
          <cell r="BO192">
            <v>0.22756683126170607</v>
          </cell>
          <cell r="BP192">
            <v>0.13420574336604885</v>
          </cell>
          <cell r="BQ192">
            <v>4.1503084688726988E-2</v>
          </cell>
          <cell r="BR192">
            <v>9.1277890466531453E-2</v>
          </cell>
          <cell r="BS192">
            <v>-0.13482210971634656</v>
          </cell>
          <cell r="BT192">
            <v>-0.16082302416511762</v>
          </cell>
          <cell r="BU192">
            <v>0.21970920840064601</v>
          </cell>
          <cell r="BV192">
            <v>0.10000000000000009</v>
          </cell>
          <cell r="BW192">
            <v>0.25</v>
          </cell>
          <cell r="BX192">
            <v>0.15999999999999992</v>
          </cell>
          <cell r="BY192">
            <v>-2.0000000000000018E-2</v>
          </cell>
          <cell r="BZ192">
            <v>-0.19999999999999996</v>
          </cell>
          <cell r="CA192">
            <v>-8.9999999999999969E-2</v>
          </cell>
          <cell r="CB192">
            <v>-5.0000000000000155E-2</v>
          </cell>
          <cell r="CC192">
            <v>-0.15500000000000003</v>
          </cell>
          <cell r="CD192">
            <v>7.0000000000000062E-2</v>
          </cell>
          <cell r="CE192">
            <v>0.16839974518997081</v>
          </cell>
          <cell r="CF192">
            <v>0.10587598750671101</v>
          </cell>
          <cell r="CG192">
            <v>0.1280960687381163</v>
          </cell>
          <cell r="CH192">
            <v>-4.8466481749107504E-2</v>
          </cell>
          <cell r="CI192">
            <v>-0.27992010964868241</v>
          </cell>
          <cell r="CJ192">
            <v>0</v>
          </cell>
          <cell r="CK192">
            <v>0</v>
          </cell>
          <cell r="CL192">
            <v>0</v>
          </cell>
          <cell r="CM192">
            <v>4.5352392926493845E-2</v>
          </cell>
          <cell r="CN192">
            <v>4.6768260267403772E-2</v>
          </cell>
          <cell r="CO192">
            <v>4.5902711453869038E-2</v>
          </cell>
          <cell r="CP192">
            <v>4.6560390239769767E-2</v>
          </cell>
          <cell r="CQ192">
            <v>4.0998625540574318E-2</v>
          </cell>
          <cell r="CR192">
            <v>4.2221385219882723E-2</v>
          </cell>
          <cell r="CS192">
            <v>4.147428039803791E-2</v>
          </cell>
          <cell r="CT192">
            <v>4.2042073431139526E-2</v>
          </cell>
          <cell r="CU192">
            <v>3.7040593882520456E-2</v>
          </cell>
          <cell r="CV192">
            <v>3.8100554606181003E-2</v>
          </cell>
          <cell r="CW192">
            <v>3.7453215550792951E-2</v>
          </cell>
          <cell r="CX192">
            <v>3.7945272144138231E-2</v>
          </cell>
          <cell r="CY192">
            <v>3.3447739988099023E-2</v>
          </cell>
          <cell r="CZ192">
            <v>3.4369757537114243E-2</v>
          </cell>
          <cell r="DA192">
            <v>3.380688707386148E-2</v>
          </cell>
          <cell r="DB192">
            <v>3.4234801249177771E-2</v>
          </cell>
          <cell r="DC192"/>
          <cell r="DD192" t="str">
            <v>NA</v>
          </cell>
          <cell r="DE192" t="str">
            <v>NA</v>
          </cell>
          <cell r="DF192" t="str">
            <v>NA</v>
          </cell>
          <cell r="DG192" t="str">
            <v>NA</v>
          </cell>
          <cell r="DH192" t="str">
            <v>NA</v>
          </cell>
          <cell r="DI192" t="str">
            <v>NA</v>
          </cell>
          <cell r="DJ192" t="str">
            <v>NA</v>
          </cell>
          <cell r="DK192" t="str">
            <v>NA</v>
          </cell>
          <cell r="DL192">
            <v>2.4127307644777569</v>
          </cell>
          <cell r="DM192">
            <v>0.36633727351135548</v>
          </cell>
          <cell r="DN192">
            <v>0.27636872442670835</v>
          </cell>
          <cell r="DO192">
            <v>1.9832615534402853E-2</v>
          </cell>
        </row>
        <row r="193">
          <cell r="A193" t="str">
            <v>% growth in revenue seq</v>
          </cell>
          <cell r="B193"/>
          <cell r="C193" t="str">
            <v>NA</v>
          </cell>
          <cell r="D193" t="str">
            <v>NA</v>
          </cell>
          <cell r="E193" t="str">
            <v>NA</v>
          </cell>
          <cell r="F193" t="str">
            <v>NA</v>
          </cell>
          <cell r="G193" t="str">
            <v>NA</v>
          </cell>
          <cell r="H193" t="str">
            <v>NA</v>
          </cell>
          <cell r="I193" t="str">
            <v>NA</v>
          </cell>
          <cell r="J193" t="str">
            <v>NA</v>
          </cell>
          <cell r="K193" t="str">
            <v>NA</v>
          </cell>
          <cell r="L193" t="str">
            <v>NA</v>
          </cell>
          <cell r="M193" t="str">
            <v>NA</v>
          </cell>
          <cell r="N193" t="str">
            <v>NA</v>
          </cell>
          <cell r="O193" t="str">
            <v>NA</v>
          </cell>
          <cell r="P193" t="str">
            <v>NA</v>
          </cell>
          <cell r="Q193" t="str">
            <v>NA</v>
          </cell>
          <cell r="R193" t="str">
            <v>NA</v>
          </cell>
          <cell r="S193" t="str">
            <v>NA</v>
          </cell>
          <cell r="T193" t="str">
            <v>NA</v>
          </cell>
          <cell r="U193" t="str">
            <v>NA</v>
          </cell>
          <cell r="V193" t="str">
            <v>NA</v>
          </cell>
          <cell r="W193" t="str">
            <v>NA</v>
          </cell>
          <cell r="X193" t="str">
            <v>NA</v>
          </cell>
          <cell r="Y193" t="str">
            <v>NA</v>
          </cell>
          <cell r="Z193" t="str">
            <v>NA</v>
          </cell>
          <cell r="AA193" t="str">
            <v>NA</v>
          </cell>
          <cell r="AB193" t="str">
            <v>NA</v>
          </cell>
          <cell r="AC193" t="str">
            <v>NA</v>
          </cell>
          <cell r="AD193" t="str">
            <v>NA</v>
          </cell>
          <cell r="AE193" t="str">
            <v>NA</v>
          </cell>
          <cell r="AF193">
            <v>6.3208756120180567</v>
          </cell>
          <cell r="AG193">
            <v>2.7295444001636118</v>
          </cell>
          <cell r="AH193">
            <v>0.88416295406012346</v>
          </cell>
          <cell r="AI193">
            <v>0.10002440243100041</v>
          </cell>
          <cell r="AJ193">
            <v>0.25589668842525826</v>
          </cell>
          <cell r="AK193">
            <v>0.14542223883772043</v>
          </cell>
          <cell r="AL193">
            <v>8.1908446755694087E-2</v>
          </cell>
          <cell r="AM193">
            <v>-7.2578520661953916E-2</v>
          </cell>
          <cell r="AN193">
            <v>-0.12974692173796765</v>
          </cell>
          <cell r="AO193">
            <v>0.6813766804898016</v>
          </cell>
          <cell r="AP193">
            <v>0.11874151309408387</v>
          </cell>
          <cell r="AQ193">
            <v>-0.28027536463412628</v>
          </cell>
          <cell r="AR193">
            <v>0.41403951207023737</v>
          </cell>
          <cell r="AS193">
            <v>-2.2255130375563037E-2</v>
          </cell>
          <cell r="AT193">
            <v>0.14867988561640377</v>
          </cell>
          <cell r="AU193">
            <v>-0.31717921444899777</v>
          </cell>
          <cell r="AV193">
            <v>0.3561322510983691</v>
          </cell>
          <cell r="AW193">
            <v>-0.11221275018532229</v>
          </cell>
          <cell r="AX193">
            <v>0.2492085029398472</v>
          </cell>
          <cell r="AY193">
            <v>-0.1873843430686305</v>
          </cell>
          <cell r="AZ193">
            <v>0.26466108149276457</v>
          </cell>
          <cell r="BA193">
            <v>0.18902439024390261</v>
          </cell>
          <cell r="BB193">
            <v>-1.6296296296295698E-2</v>
          </cell>
          <cell r="BC193">
            <v>-0.14143239625167381</v>
          </cell>
          <cell r="BD193">
            <v>0.25470312022116781</v>
          </cell>
          <cell r="BE193">
            <v>0.2456445993031362</v>
          </cell>
          <cell r="BF193">
            <v>-0.14298540965207585</v>
          </cell>
          <cell r="BG193">
            <v>-8.8411617484431049E-2</v>
          </cell>
          <cell r="BH193">
            <v>0.18446411205956581</v>
          </cell>
          <cell r="BI193">
            <v>0.14470443349753714</v>
          </cell>
          <cell r="BJ193">
            <v>0.26679381224835796</v>
          </cell>
          <cell r="BK193">
            <v>-0.1267239136091598</v>
          </cell>
          <cell r="BL193">
            <v>0.2160768313926833</v>
          </cell>
          <cell r="BM193">
            <v>-0.15743366048709539</v>
          </cell>
          <cell r="BN193">
            <v>0.29033464198915726</v>
          </cell>
          <cell r="BO193">
            <v>-7.1509063395473471E-2</v>
          </cell>
          <cell r="BP193">
            <v>0.12358960132730834</v>
          </cell>
          <cell r="BQ193">
            <v>-0.22629959617973194</v>
          </cell>
          <cell r="BR193">
            <v>0.35200143600789846</v>
          </cell>
          <cell r="BS193">
            <v>-0.26388151295214524</v>
          </cell>
          <cell r="BT193">
            <v>8.9822722367812524E-2</v>
          </cell>
          <cell r="BU193">
            <v>0.1245417048579287</v>
          </cell>
          <cell r="BV193">
            <v>0.21930831493745462</v>
          </cell>
          <cell r="BW193">
            <v>-0.16350171926380153</v>
          </cell>
          <cell r="BX193">
            <v>1.1355486357329969E-2</v>
          </cell>
          <cell r="BY193">
            <v>-4.9956145895887816E-2</v>
          </cell>
          <cell r="BZ193">
            <v>-4.64627352044511E-3</v>
          </cell>
          <cell r="CA193">
            <v>-4.8483205662574247E-2</v>
          </cell>
          <cell r="CB193">
            <v>5.5810672570838715E-2</v>
          </cell>
          <cell r="CC193">
            <v>-0.15496099292844745</v>
          </cell>
          <cell r="CD193">
            <v>0.26038874240606358</v>
          </cell>
          <cell r="CE193">
            <v>3.9020542100772104E-2</v>
          </cell>
          <cell r="CF193">
            <v>-6.8818488182664783E-4</v>
          </cell>
          <cell r="CG193">
            <v>-0.13798184192692331</v>
          </cell>
          <cell r="CH193">
            <v>6.3120568948523914E-2</v>
          </cell>
          <cell r="CI193">
            <v>-0.21371366990414609</v>
          </cell>
          <cell r="CJ193">
            <v>0.38777909022097856</v>
          </cell>
          <cell r="CK193">
            <v>-0.13798184192692331</v>
          </cell>
          <cell r="CL193">
            <v>6.3120568948523914E-2</v>
          </cell>
          <cell r="CM193">
            <v>-0.17805370330890802</v>
          </cell>
          <cell r="CN193">
            <v>0.38965875405829986</v>
          </cell>
          <cell r="CO193">
            <v>-0.13869462509229658</v>
          </cell>
          <cell r="CP193">
            <v>6.3789074572799587E-2</v>
          </cell>
          <cell r="CQ193">
            <v>-0.18242179514594337</v>
          </cell>
          <cell r="CR193">
            <v>0.3912910508267784</v>
          </cell>
          <cell r="CS193">
            <v>-0.13931204228196459</v>
          </cell>
          <cell r="CT193">
            <v>6.4369033230061046E-2</v>
          </cell>
          <cell r="CU193">
            <v>-0.18634591757365881</v>
          </cell>
          <cell r="CV193">
            <v>0.39271309146603217</v>
          </cell>
          <cell r="CW193">
            <v>-0.13984875033694133</v>
          </cell>
          <cell r="CX193">
            <v>6.4873855802012326E-2</v>
          </cell>
          <cell r="CY193">
            <v>-0.18987157109106023</v>
          </cell>
          <cell r="CZ193">
            <v>0.3939556370359607</v>
          </cell>
          <cell r="DA193">
            <v>-0.14031681674050478</v>
          </cell>
          <cell r="DB193">
            <v>6.5314629241925326E-2</v>
          </cell>
          <cell r="DC193"/>
          <cell r="DD193"/>
          <cell r="DE193"/>
          <cell r="DF193"/>
          <cell r="DG193"/>
          <cell r="DH193"/>
          <cell r="DI193"/>
          <cell r="DJ193"/>
          <cell r="DK193"/>
          <cell r="DL193"/>
          <cell r="DM193"/>
          <cell r="DN193"/>
          <cell r="DO193"/>
        </row>
        <row r="194">
          <cell r="A194"/>
          <cell r="B194"/>
          <cell r="C194"/>
          <cell r="D194"/>
          <cell r="E194"/>
          <cell r="F194"/>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v>26.953972832031283</v>
          </cell>
          <cell r="AN194">
            <v>28.746987162031253</v>
          </cell>
          <cell r="AO194">
            <v>34.361030962172983</v>
          </cell>
          <cell r="AP194">
            <v>36.848066574657452</v>
          </cell>
          <cell r="AQ194">
            <v>33.817508665682965</v>
          </cell>
          <cell r="AR194">
            <v>46.253942254362642</v>
          </cell>
          <cell r="AS194">
            <v>38.676640886278307</v>
          </cell>
          <cell r="AT194">
            <v>45.324508375277262</v>
          </cell>
          <cell r="AU194">
            <v>43.424580108778507</v>
          </cell>
          <cell r="AV194">
            <v>45.644232606624989</v>
          </cell>
          <cell r="AW194">
            <v>47.267520785149202</v>
          </cell>
          <cell r="AX194">
            <v>54.868979919743396</v>
          </cell>
          <cell r="AY194"/>
          <cell r="AZ194"/>
          <cell r="BA194"/>
          <cell r="BB194"/>
          <cell r="BC194"/>
          <cell r="BD194"/>
          <cell r="BE194"/>
          <cell r="BF194"/>
          <cell r="BG194"/>
          <cell r="BH194"/>
          <cell r="BI194"/>
          <cell r="BJ194"/>
          <cell r="BK194"/>
          <cell r="BL194"/>
          <cell r="BM194"/>
          <cell r="BN194"/>
          <cell r="BO194"/>
          <cell r="BP194"/>
          <cell r="BQ194"/>
          <cell r="BR194"/>
          <cell r="BS194"/>
          <cell r="BT194"/>
          <cell r="BU194"/>
          <cell r="BV194"/>
          <cell r="BW194"/>
          <cell r="BX194"/>
          <cell r="BY194"/>
          <cell r="BZ194"/>
          <cell r="CA194"/>
          <cell r="CB194"/>
          <cell r="CC194"/>
          <cell r="CD194"/>
          <cell r="CE194"/>
          <cell r="CF194"/>
          <cell r="CG194"/>
          <cell r="CH194"/>
          <cell r="CI194"/>
          <cell r="CJ194"/>
          <cell r="CK194"/>
          <cell r="CL194"/>
          <cell r="CM194"/>
          <cell r="CN194"/>
          <cell r="CO194"/>
          <cell r="CP194"/>
          <cell r="CQ194"/>
          <cell r="CR194"/>
          <cell r="CS194"/>
          <cell r="CT194"/>
          <cell r="CU194"/>
          <cell r="CV194"/>
          <cell r="CW194"/>
          <cell r="CX194"/>
          <cell r="CY194"/>
          <cell r="CZ194"/>
          <cell r="DA194"/>
          <cell r="DB194"/>
          <cell r="DC194"/>
          <cell r="DD194"/>
          <cell r="DE194"/>
          <cell r="DF194"/>
          <cell r="DG194"/>
          <cell r="DH194"/>
          <cell r="DI194"/>
          <cell r="DJ194"/>
          <cell r="DK194"/>
          <cell r="DL194"/>
          <cell r="DM194"/>
          <cell r="DN194"/>
          <cell r="DO194"/>
        </row>
        <row r="195">
          <cell r="A195" t="str">
            <v>Product -- Application Networking</v>
          </cell>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0.293292</v>
          </cell>
          <cell r="AF195">
            <v>2.1471542499999998</v>
          </cell>
          <cell r="AG195">
            <v>8.0079071093749992</v>
          </cell>
          <cell r="AH195">
            <v>15.088201915039063</v>
          </cell>
          <cell r="AI195">
            <v>16.597390295349122</v>
          </cell>
          <cell r="AJ195">
            <v>20.844607508430482</v>
          </cell>
          <cell r="AK195">
            <v>24</v>
          </cell>
          <cell r="AL195">
            <v>25.823755312499998</v>
          </cell>
          <cell r="AM195">
            <v>18.8064</v>
          </cell>
          <cell r="AN195">
            <v>20.16</v>
          </cell>
          <cell r="AO195">
            <v>23.893333333333331</v>
          </cell>
          <cell r="AP195">
            <v>27.573333333333334</v>
          </cell>
          <cell r="AQ195">
            <v>23.531755852800003</v>
          </cell>
          <cell r="AR195">
            <v>31.071808581888018</v>
          </cell>
          <cell r="AS195">
            <v>28.660309637880321</v>
          </cell>
          <cell r="AT195">
            <v>33.971343698047157</v>
          </cell>
          <cell r="AU195">
            <v>28.263984999999995</v>
          </cell>
          <cell r="AV195">
            <v>28.670268144000005</v>
          </cell>
          <cell r="AW195">
            <v>29.082491071999993</v>
          </cell>
          <cell r="AX195">
            <v>35.471880837119997</v>
          </cell>
          <cell r="AY195">
            <v>34.784640335760002</v>
          </cell>
          <cell r="AZ195">
            <v>37.973766480499997</v>
          </cell>
          <cell r="BA195">
            <v>48.094200144000006</v>
          </cell>
          <cell r="BB195">
            <v>51.019999999999982</v>
          </cell>
          <cell r="BC195">
            <v>46.706039999999994</v>
          </cell>
          <cell r="BD195">
            <v>50.653482058001295</v>
          </cell>
          <cell r="BE195">
            <v>60.180446338496004</v>
          </cell>
          <cell r="BF195">
            <v>60.790753536372662</v>
          </cell>
          <cell r="BG195">
            <v>60.818195941974416</v>
          </cell>
          <cell r="BH195">
            <v>61.439860381488842</v>
          </cell>
          <cell r="BI195">
            <v>67.822133088293867</v>
          </cell>
          <cell r="BJ195">
            <v>84.247210829935497</v>
          </cell>
          <cell r="BK195">
            <v>79.374901289722587</v>
          </cell>
          <cell r="BL195">
            <v>88.390553346702575</v>
          </cell>
          <cell r="BM195">
            <v>85.244626526977129</v>
          </cell>
          <cell r="BN195">
            <v>104.36817819809531</v>
          </cell>
          <cell r="BO195">
            <v>96.192012816313394</v>
          </cell>
          <cell r="BP195">
            <v>100.96866277181019</v>
          </cell>
          <cell r="BQ195">
            <v>89.279478919246387</v>
          </cell>
          <cell r="BR195">
            <v>107.70788822059542</v>
          </cell>
          <cell r="BS195">
            <v>91.321840010685548</v>
          </cell>
          <cell r="BT195">
            <v>99.620538670742008</v>
          </cell>
          <cell r="BU195">
            <v>108.82208196681258</v>
          </cell>
          <cell r="BV195">
            <v>126.6738587130377</v>
          </cell>
          <cell r="BW195">
            <v>102.05932203389833</v>
          </cell>
          <cell r="BX195">
            <v>104.78483050847458</v>
          </cell>
          <cell r="BY195">
            <v>97.10084745762714</v>
          </cell>
          <cell r="BZ195">
            <v>95.935593220338987</v>
          </cell>
          <cell r="CA195">
            <v>105.11342592592592</v>
          </cell>
          <cell r="CB195">
            <v>110.97987692307689</v>
          </cell>
          <cell r="CC195">
            <v>93.782324999999986</v>
          </cell>
          <cell r="CD195">
            <v>118.20218666666673</v>
          </cell>
          <cell r="CE195">
            <v>122.81450006789672</v>
          </cell>
          <cell r="CF195">
            <v>122.7299809856809</v>
          </cell>
          <cell r="CG195">
            <v>105.79547214962037</v>
          </cell>
          <cell r="CH195">
            <v>112.47334254388213</v>
          </cell>
          <cell r="CI195">
            <v>88.436251742442948</v>
          </cell>
          <cell r="CJ195">
            <v>122.7299809856809</v>
          </cell>
          <cell r="CK195">
            <v>105.79547214962037</v>
          </cell>
          <cell r="CL195">
            <v>112.47334254388213</v>
          </cell>
          <cell r="CM195">
            <v>92.447047380412556</v>
          </cell>
          <cell r="CN195">
            <v>128.46984867903274</v>
          </cell>
          <cell r="CO195">
            <v>110.65177118083022</v>
          </cell>
          <cell r="CP195">
            <v>117.71014526429657</v>
          </cell>
          <cell r="CQ195">
            <v>96.237249258293829</v>
          </cell>
          <cell r="CR195">
            <v>133.89402364925022</v>
          </cell>
          <cell r="CS195">
            <v>115.2409737653235</v>
          </cell>
          <cell r="CT195">
            <v>122.65892383508822</v>
          </cell>
          <cell r="CU195">
            <v>99.801934124441175</v>
          </cell>
          <cell r="CV195">
            <v>138.99546020873976</v>
          </cell>
          <cell r="CW195">
            <v>119.55711879603945</v>
          </cell>
          <cell r="CX195">
            <v>127.31325008091777</v>
          </cell>
          <cell r="CY195">
            <v>103.14008326734486</v>
          </cell>
          <cell r="CZ195">
            <v>143.77270047487374</v>
          </cell>
          <cell r="DA195">
            <v>123.5989728100534</v>
          </cell>
          <cell r="DB195">
            <v>131.67179389382486</v>
          </cell>
          <cell r="DC195"/>
          <cell r="DD195">
            <v>0</v>
          </cell>
          <cell r="DE195">
            <v>0</v>
          </cell>
          <cell r="DF195">
            <v>0</v>
          </cell>
          <cell r="DG195">
            <v>0</v>
          </cell>
          <cell r="DH195">
            <v>0</v>
          </cell>
          <cell r="DI195">
            <v>0</v>
          </cell>
          <cell r="DJ195">
            <v>0</v>
          </cell>
          <cell r="DK195">
            <v>25.536555274414063</v>
          </cell>
          <cell r="DL195">
            <v>87.265753116279598</v>
          </cell>
          <cell r="DM195">
            <v>90.433066666666662</v>
          </cell>
          <cell r="DN195">
            <v>117.23521777061549</v>
          </cell>
          <cell r="DO195">
            <v>121.48862505311999</v>
          </cell>
        </row>
        <row r="196">
          <cell r="A196" t="str">
            <v>% of revenue</v>
          </cell>
          <cell r="B196"/>
          <cell r="C196" t="e">
            <v>#DIV/0!</v>
          </cell>
          <cell r="D196" t="e">
            <v>#DIV/0!</v>
          </cell>
          <cell r="E196" t="e">
            <v>#DIV/0!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1.4527316855713508E-3</v>
          </cell>
          <cell r="AF196">
            <v>1.0165054277584991E-2</v>
          </cell>
          <cell r="AG196">
            <v>3.5285362262444532E-2</v>
          </cell>
          <cell r="AH196">
            <v>5.6161790226308225E-2</v>
          </cell>
          <cell r="AI196">
            <v>6.3836607571401027E-2</v>
          </cell>
          <cell r="AJ196">
            <v>7.5669796522392724E-2</v>
          </cell>
          <cell r="AK196">
            <v>8.6377230961918433E-2</v>
          </cell>
          <cell r="AL196">
            <v>8.0447334634986684E-2</v>
          </cell>
          <cell r="AM196">
            <v>6.104229960271091E-2</v>
          </cell>
          <cell r="AN196">
            <v>6.0293572274527168E-2</v>
          </cell>
          <cell r="AO196">
            <v>6.8280127606109006E-2</v>
          </cell>
          <cell r="AP196">
            <v>6.9009416214710045E-2</v>
          </cell>
          <cell r="AQ196">
            <v>6.2412821795381858E-2</v>
          </cell>
          <cell r="AR196">
            <v>7.9319451106343697E-2</v>
          </cell>
          <cell r="AS196">
            <v>7.1849617912273026E-2</v>
          </cell>
          <cell r="AT196">
            <v>8.172140693352889E-2</v>
          </cell>
          <cell r="AU196">
            <v>7.6584127698085383E-2</v>
          </cell>
          <cell r="AV196">
            <v>7.2984278473021288E-2</v>
          </cell>
          <cell r="AW196">
            <v>7.2517320061240453E-2</v>
          </cell>
          <cell r="AX196">
            <v>7.8623727363064097E-2</v>
          </cell>
          <cell r="AY196">
            <v>8.3965704502742169E-2</v>
          </cell>
          <cell r="AZ196">
            <v>8.2833841543911532E-2</v>
          </cell>
          <cell r="BA196">
            <v>0.10184421703692882</v>
          </cell>
          <cell r="BB196">
            <v>9.6314248345360537E-2</v>
          </cell>
          <cell r="BC196">
            <v>9.5146021088313409E-2</v>
          </cell>
          <cell r="BD196">
            <v>9.5430362399444787E-2</v>
          </cell>
          <cell r="BE196">
            <v>0.10644849957636006</v>
          </cell>
          <cell r="BF196">
            <v>9.8149968736373425E-2</v>
          </cell>
          <cell r="BG196">
            <v>0.10316999455801053</v>
          </cell>
          <cell r="BH196">
            <v>9.9868110696329462E-2</v>
          </cell>
          <cell r="BI196">
            <v>0.10573714822424841</v>
          </cell>
          <cell r="BJ196">
            <v>0.11384819759827823</v>
          </cell>
          <cell r="BK196">
            <v>0.11795960655272572</v>
          </cell>
          <cell r="BL196">
            <v>0.12101929032769417</v>
          </cell>
          <cell r="BM196">
            <v>0.11960280460226527</v>
          </cell>
          <cell r="BN196">
            <v>0.13006677076605183</v>
          </cell>
          <cell r="BO196">
            <v>0.12811611429161143</v>
          </cell>
          <cell r="BP196">
            <v>0.12918862630100081</v>
          </cell>
          <cell r="BQ196">
            <v>0.1176287018332772</v>
          </cell>
          <cell r="BR196">
            <v>0.12649446697185432</v>
          </cell>
          <cell r="BS196">
            <v>0.12003364871633561</v>
          </cell>
          <cell r="BT196">
            <v>0.12503221007951212</v>
          </cell>
          <cell r="BU196">
            <v>0.13380806124265321</v>
          </cell>
          <cell r="BV196">
            <v>0.14000777962078212</v>
          </cell>
          <cell r="BW196">
            <v>0.15492335301218832</v>
          </cell>
          <cell r="BX196">
            <v>0.15547010626091393</v>
          </cell>
          <cell r="BY196">
            <v>0.14520056862143976</v>
          </cell>
          <cell r="BZ196">
            <v>0.13059853361948937</v>
          </cell>
          <cell r="CA196">
            <v>0.15861939666825006</v>
          </cell>
          <cell r="CB196">
            <v>0.16009168270000573</v>
          </cell>
          <cell r="CC196">
            <v>0.13573445019358105</v>
          </cell>
          <cell r="CD196">
            <v>0.15195876191467933</v>
          </cell>
          <cell r="CE196">
            <v>0.17615592271267702</v>
          </cell>
          <cell r="CF196">
            <v>0.16532296240485597</v>
          </cell>
          <cell r="CG196">
            <v>0.14443541105731841</v>
          </cell>
          <cell r="CH196">
            <v>0.14026381152042366</v>
          </cell>
          <cell r="CI196">
            <v>0.12451897621706547</v>
          </cell>
          <cell r="CJ196">
            <v>0.15897937130663198</v>
          </cell>
          <cell r="CK196">
            <v>0.13868790969493672</v>
          </cell>
          <cell r="CL196">
            <v>0.13140607076910271</v>
          </cell>
          <cell r="CM196">
            <v>0.12086127238024147</v>
          </cell>
          <cell r="CN196">
            <v>0.15534212387687024</v>
          </cell>
          <cell r="CO196">
            <v>0.1351073344877389</v>
          </cell>
          <cell r="CP196">
            <v>0.13085972966228568</v>
          </cell>
          <cell r="CQ196">
            <v>0.1168479303200128</v>
          </cell>
          <cell r="CR196">
            <v>0.15141003974291803</v>
          </cell>
          <cell r="CS196">
            <v>0.13144419904126814</v>
          </cell>
          <cell r="CT196">
            <v>0.13002280151713294</v>
          </cell>
          <cell r="CU196">
            <v>0.11166513437235764</v>
          </cell>
          <cell r="CV196">
            <v>0.1454808413078916</v>
          </cell>
          <cell r="CW196">
            <v>0.12618880216245046</v>
          </cell>
          <cell r="CX196">
            <v>0.12587340773237968</v>
          </cell>
          <cell r="CY196">
            <v>0.10620289453347904</v>
          </cell>
          <cell r="CZ196">
            <v>0.13919907581088506</v>
          </cell>
          <cell r="DA196">
            <v>0.12082457179110119</v>
          </cell>
          <cell r="DB196">
            <v>0.12101165654441172</v>
          </cell>
          <cell r="DC196"/>
          <cell r="DD196"/>
          <cell r="DE196">
            <v>0</v>
          </cell>
          <cell r="DF196">
            <v>0</v>
          </cell>
          <cell r="DG196">
            <v>0</v>
          </cell>
          <cell r="DH196">
            <v>0</v>
          </cell>
          <cell r="DI196">
            <v>0</v>
          </cell>
          <cell r="DJ196">
            <v>0</v>
          </cell>
          <cell r="DK196">
            <v>2.8101614436994E-2</v>
          </cell>
          <cell r="DL196">
            <v>7.6932285464917372E-2</v>
          </cell>
          <cell r="DM196">
            <v>6.4968990566177803E-2</v>
          </cell>
          <cell r="DN196">
            <v>7.404232898683144E-2</v>
          </cell>
          <cell r="DO196">
            <v>7.5267658921397099E-2</v>
          </cell>
        </row>
        <row r="197">
          <cell r="A197" t="str">
            <v>% of delivery networking revenue</v>
          </cell>
          <cell r="B197"/>
          <cell r="C197" t="e">
            <v>#DIV/0!</v>
          </cell>
          <cell r="D197" t="e">
            <v>#DIV/0!</v>
          </cell>
          <cell r="E197" t="e">
            <v>#DIV/0!</v>
          </cell>
          <cell r="F197" t="e">
            <v>#DIV/0!</v>
          </cell>
          <cell r="G197" t="e">
            <v>#DIV/0!</v>
          </cell>
          <cell r="H197" t="e">
            <v>#DIV/0!</v>
          </cell>
          <cell r="I197" t="e">
            <v>#DIV/0!</v>
          </cell>
          <cell r="J197" t="e">
            <v>#DIV/0!</v>
          </cell>
          <cell r="K197" t="e">
            <v>#DIV/0!</v>
          </cell>
          <cell r="L197" t="e">
            <v>#DIV/0!</v>
          </cell>
          <cell r="M197" t="e">
            <v>#DIV/0!</v>
          </cell>
          <cell r="N197" t="e">
            <v>#DIV/0!</v>
          </cell>
          <cell r="O197" t="e">
            <v>#DIV/0!</v>
          </cell>
          <cell r="P197" t="e">
            <v>#DIV/0!</v>
          </cell>
          <cell r="Q197" t="e">
            <v>#DIV/0!</v>
          </cell>
          <cell r="R197" t="e">
            <v>#DIV/0!</v>
          </cell>
          <cell r="S197" t="e">
            <v>#DIV/0!</v>
          </cell>
          <cell r="T197" t="e">
            <v>#DIV/0!</v>
          </cell>
          <cell r="U197" t="e">
            <v>#DIV/0!</v>
          </cell>
          <cell r="V197" t="e">
            <v>#DIV/0!</v>
          </cell>
          <cell r="W197" t="e">
            <v>#DIV/0!</v>
          </cell>
          <cell r="X197" t="e">
            <v>#DIV/0!</v>
          </cell>
          <cell r="Y197" t="e">
            <v>#DIV/0!</v>
          </cell>
          <cell r="Z197" t="e">
            <v>#DIV/0!</v>
          </cell>
          <cell r="AA197" t="e">
            <v>#DIV/0!</v>
          </cell>
          <cell r="AB197" t="e">
            <v>#DIV/0!</v>
          </cell>
          <cell r="AC197" t="e">
            <v>#DIV/0!</v>
          </cell>
          <cell r="AD197" t="e">
            <v>#DIV/0!</v>
          </cell>
          <cell r="AE197">
            <v>1</v>
          </cell>
          <cell r="AF197">
            <v>0.99153503718566505</v>
          </cell>
          <cell r="AG197">
            <v>0.82893856326086757</v>
          </cell>
          <cell r="AH197">
            <v>0.81294305234689779</v>
          </cell>
          <cell r="AI197">
            <v>0.78989396839447235</v>
          </cell>
          <cell r="AJ197">
            <v>0.78529053653892422</v>
          </cell>
          <cell r="AK197">
            <v>0.81030773563318481</v>
          </cell>
          <cell r="AL197">
            <v>0.80613802355335107</v>
          </cell>
          <cell r="AM197">
            <v>0.58592391812318911</v>
          </cell>
          <cell r="AN197">
            <v>0.67764705882352938</v>
          </cell>
          <cell r="AO197">
            <v>0.51955582615754825</v>
          </cell>
          <cell r="AP197">
            <v>0.55648189294904282</v>
          </cell>
          <cell r="AQ197">
            <v>0.58396163097024001</v>
          </cell>
          <cell r="AR197">
            <v>0.54327695361040662</v>
          </cell>
          <cell r="AS197">
            <v>0.55692998225026569</v>
          </cell>
          <cell r="AT197">
            <v>0.57672124564798533</v>
          </cell>
          <cell r="AU197">
            <v>0.57330598377281938</v>
          </cell>
          <cell r="AV197">
            <v>0.46392019650485444</v>
          </cell>
          <cell r="AW197">
            <v>0.48551738016694479</v>
          </cell>
          <cell r="AX197">
            <v>0.50386194370909088</v>
          </cell>
          <cell r="AY197">
            <v>0.59762569345544736</v>
          </cell>
          <cell r="AZ197">
            <v>0.53678171893968052</v>
          </cell>
          <cell r="BA197">
            <v>0.57092033002224907</v>
          </cell>
          <cell r="BB197">
            <v>0.59699492506338769</v>
          </cell>
          <cell r="BC197">
            <v>0.60133951332560831</v>
          </cell>
          <cell r="BD197">
            <v>0.53886683040426908</v>
          </cell>
          <cell r="BE197">
            <v>0.53828663987921288</v>
          </cell>
          <cell r="BF197">
            <v>0.58452647631127563</v>
          </cell>
          <cell r="BG197">
            <v>0.60636287080732221</v>
          </cell>
          <cell r="BH197">
            <v>0.54516291376653803</v>
          </cell>
          <cell r="BI197">
            <v>0.53277402268887564</v>
          </cell>
          <cell r="BJ197">
            <v>0.5390096662183973</v>
          </cell>
          <cell r="BK197">
            <v>0.53487130249139203</v>
          </cell>
          <cell r="BL197">
            <v>0.5331155207883147</v>
          </cell>
          <cell r="BM197">
            <v>0.5775381201014711</v>
          </cell>
          <cell r="BN197">
            <v>0.58931777638676064</v>
          </cell>
          <cell r="BO197">
            <v>0.57257150485900832</v>
          </cell>
          <cell r="BP197">
            <v>0.55845499320691472</v>
          </cell>
          <cell r="BQ197">
            <v>0.5686591013964738</v>
          </cell>
          <cell r="BR197">
            <v>0.54896986860650065</v>
          </cell>
          <cell r="BS197">
            <v>0.56025668718211996</v>
          </cell>
          <cell r="BT197">
            <v>0.5682860163761666</v>
          </cell>
          <cell r="BU197">
            <v>0.57365356861788397</v>
          </cell>
          <cell r="BV197">
            <v>0.57086011137015635</v>
          </cell>
          <cell r="BW197">
            <v>0.52204256794832904</v>
          </cell>
          <cell r="BX197">
            <v>0.53763381482029027</v>
          </cell>
          <cell r="BY197">
            <v>0.50784962059428418</v>
          </cell>
          <cell r="BZ197">
            <v>0.47681706371937871</v>
          </cell>
          <cell r="CA197">
            <v>0.54344652014231176</v>
          </cell>
          <cell r="CB197">
            <v>0.56372735499459992</v>
          </cell>
          <cell r="CC197">
            <v>0.50545882536825137</v>
          </cell>
          <cell r="CD197">
            <v>0.55080236098167168</v>
          </cell>
          <cell r="CE197">
            <v>0.58875599265530543</v>
          </cell>
          <cell r="CF197">
            <v>0.59175497100135432</v>
          </cell>
          <cell r="CG197">
            <v>0.54143025665107658</v>
          </cell>
          <cell r="CH197">
            <v>0.54650024512612205</v>
          </cell>
          <cell r="CI197">
            <v>0.51095671196330705</v>
          </cell>
          <cell r="CJ197">
            <v>0.5850118956106668</v>
          </cell>
          <cell r="CK197">
            <v>0.53756858959448417</v>
          </cell>
          <cell r="CL197">
            <v>0.54475873760758664</v>
          </cell>
          <cell r="CM197">
            <v>0.51487449008288566</v>
          </cell>
          <cell r="CN197">
            <v>0.59007428700981268</v>
          </cell>
          <cell r="CO197">
            <v>0.54427340106916045</v>
          </cell>
          <cell r="CP197">
            <v>0.55270407524077991</v>
          </cell>
          <cell r="CQ197">
            <v>0.51684390990305329</v>
          </cell>
          <cell r="CR197">
            <v>0.5930543954969425</v>
          </cell>
          <cell r="CS197">
            <v>0.5485864865422263</v>
          </cell>
          <cell r="CT197">
            <v>0.55807766753891541</v>
          </cell>
          <cell r="CU197">
            <v>0.51739325241965339</v>
          </cell>
          <cell r="CV197">
            <v>0.59449969586931239</v>
          </cell>
          <cell r="CW197">
            <v>0.55110157381377733</v>
          </cell>
          <cell r="CX197">
            <v>0.56149660699424886</v>
          </cell>
          <cell r="CY197">
            <v>0.51693154212538639</v>
          </cell>
          <cell r="CZ197">
            <v>0.59483369163236055</v>
          </cell>
          <cell r="DA197">
            <v>0.55228935811485036</v>
          </cell>
          <cell r="DB197">
            <v>0.56345477183240611</v>
          </cell>
          <cell r="DC197"/>
          <cell r="DD197"/>
          <cell r="DE197" t="e">
            <v>#DIV/0!</v>
          </cell>
          <cell r="DF197" t="e">
            <v>#DIV/0!</v>
          </cell>
          <cell r="DG197" t="e">
            <v>#DIV/0!</v>
          </cell>
          <cell r="DH197" t="e">
            <v>#DIV/0!</v>
          </cell>
          <cell r="DI197" t="e">
            <v>#DIV/0!</v>
          </cell>
          <cell r="DJ197" t="e">
            <v>#DIV/0!</v>
          </cell>
          <cell r="DK197">
            <v>0.83237395133019698</v>
          </cell>
          <cell r="DL197">
            <v>0.79907633667706568</v>
          </cell>
          <cell r="DM197">
            <v>0.57460000854002569</v>
          </cell>
          <cell r="DN197">
            <v>0.56402248176153147</v>
          </cell>
          <cell r="DO197">
            <v>0.50326688091599003</v>
          </cell>
        </row>
        <row r="198">
          <cell r="A198" t="str">
            <v>% of delivery networking product revenue</v>
          </cell>
          <cell r="B198"/>
          <cell r="C198" t="e">
            <v>#DIV/0!</v>
          </cell>
          <cell r="D198" t="e">
            <v>#DIV/0!</v>
          </cell>
          <cell r="E198" t="e">
            <v>#DIV/0!</v>
          </cell>
          <cell r="F198" t="e">
            <v>#DIV/0!</v>
          </cell>
          <cell r="G198" t="e">
            <v>#DIV/0!</v>
          </cell>
          <cell r="H198" t="e">
            <v>#DIV/0!</v>
          </cell>
          <cell r="I198" t="e">
            <v>#DIV/0!</v>
          </cell>
          <cell r="J198" t="e">
            <v>#DIV/0!</v>
          </cell>
          <cell r="K198" t="e">
            <v>#DIV/0!</v>
          </cell>
          <cell r="L198" t="e">
            <v>#DIV/0!</v>
          </cell>
          <cell r="M198" t="e">
            <v>#DIV/0!</v>
          </cell>
          <cell r="N198" t="e">
            <v>#DIV/0!</v>
          </cell>
          <cell r="O198" t="e">
            <v>#DIV/0!</v>
          </cell>
          <cell r="P198" t="e">
            <v>#DIV/0!</v>
          </cell>
          <cell r="Q198" t="e">
            <v>#DIV/0!</v>
          </cell>
          <cell r="R198" t="e">
            <v>#DIV/0!</v>
          </cell>
          <cell r="S198" t="e">
            <v>#DIV/0!</v>
          </cell>
          <cell r="T198" t="e">
            <v>#DIV/0!</v>
          </cell>
          <cell r="U198" t="e">
            <v>#DIV/0!</v>
          </cell>
          <cell r="V198" t="e">
            <v>#DIV/0!</v>
          </cell>
          <cell r="W198" t="e">
            <v>#DIV/0!</v>
          </cell>
          <cell r="X198" t="e">
            <v>#DIV/0!</v>
          </cell>
          <cell r="Y198" t="e">
            <v>#DIV/0!</v>
          </cell>
          <cell r="Z198" t="e">
            <v>#DIV/0!</v>
          </cell>
          <cell r="AA198" t="e">
            <v>#DIV/0!</v>
          </cell>
          <cell r="AB198" t="e">
            <v>#DIV/0!</v>
          </cell>
          <cell r="AC198" t="e">
            <v>#DIV/0!</v>
          </cell>
          <cell r="AD198" t="e">
            <v>#DIV/0!</v>
          </cell>
          <cell r="AE198">
            <v>1</v>
          </cell>
          <cell r="AF198">
            <v>1</v>
          </cell>
          <cell r="AG198">
            <v>1</v>
          </cell>
          <cell r="AH198">
            <v>1</v>
          </cell>
          <cell r="AI198">
            <v>1</v>
          </cell>
          <cell r="AJ198">
            <v>1</v>
          </cell>
          <cell r="AK198">
            <v>1.005198678146985</v>
          </cell>
          <cell r="AL198">
            <v>0.99969968125753994</v>
          </cell>
          <cell r="AM198">
            <v>0.78501630024168711</v>
          </cell>
          <cell r="AN198">
            <v>0.96698105433543668</v>
          </cell>
          <cell r="AO198">
            <v>0.68161503204579588</v>
          </cell>
          <cell r="AP198">
            <v>0.70310783096121532</v>
          </cell>
          <cell r="AQ198">
            <v>0.83372078626510415</v>
          </cell>
          <cell r="AR198">
            <v>0.77852270575820248</v>
          </cell>
          <cell r="AS198">
            <v>0.73444636018195697</v>
          </cell>
          <cell r="AT198">
            <v>0.75786685495321704</v>
          </cell>
          <cell r="AU198">
            <v>0.92343610237173279</v>
          </cell>
          <cell r="AV198">
            <v>0.69072180480355838</v>
          </cell>
          <cell r="AW198">
            <v>0.78921278350067825</v>
          </cell>
          <cell r="AX198">
            <v>0.77056946061810216</v>
          </cell>
          <cell r="AY198">
            <v>0.92988642481734662</v>
          </cell>
          <cell r="AZ198">
            <v>0.80269750283983743</v>
          </cell>
          <cell r="BA198">
            <v>0.85500800256000009</v>
          </cell>
          <cell r="BB198">
            <v>0.92204819277108352</v>
          </cell>
          <cell r="BC198">
            <v>0.98313173774070306</v>
          </cell>
          <cell r="BD198">
            <v>0.84978096109693757</v>
          </cell>
          <cell r="BE198">
            <v>0.81051106179792598</v>
          </cell>
          <cell r="BF198">
            <v>0.95532876170307957</v>
          </cell>
          <cell r="BG198">
            <v>1.0484556828203992</v>
          </cell>
          <cell r="BH198">
            <v>0.89422098629574009</v>
          </cell>
          <cell r="BI198">
            <v>0.86232845630379995</v>
          </cell>
          <cell r="BJ198">
            <v>0.84557254094950285</v>
          </cell>
          <cell r="BK198">
            <v>0.91227751354610498</v>
          </cell>
          <cell r="BL198">
            <v>0.8353887266500426</v>
          </cell>
          <cell r="BM198">
            <v>0.95619323081297947</v>
          </cell>
          <cell r="BN198">
            <v>0.90728639407211187</v>
          </cell>
          <cell r="BO198">
            <v>0.90061181289980641</v>
          </cell>
          <cell r="BP198">
            <v>0.84135159030416806</v>
          </cell>
          <cell r="BQ198">
            <v>0.96154527645930399</v>
          </cell>
          <cell r="BR198">
            <v>0.85800229596863031</v>
          </cell>
          <cell r="BS198">
            <v>0.98825237686914225</v>
          </cell>
          <cell r="BT198">
            <v>0.9892048600058404</v>
          </cell>
          <cell r="BU198">
            <v>0.96090138602042008</v>
          </cell>
          <cell r="BV198">
            <v>0.91735039863639489</v>
          </cell>
          <cell r="BW198">
            <v>0.88355966169627409</v>
          </cell>
          <cell r="BX198">
            <v>0.89696971868196018</v>
          </cell>
          <cell r="BY198">
            <v>0.87490063934430007</v>
          </cell>
          <cell r="BZ198">
            <v>0.86843642778996522</v>
          </cell>
          <cell r="CA198">
            <v>1</v>
          </cell>
          <cell r="CB198">
            <v>1</v>
          </cell>
          <cell r="CC198">
            <v>0.99999999999999989</v>
          </cell>
          <cell r="CD198">
            <v>1</v>
          </cell>
          <cell r="CE198">
            <v>1</v>
          </cell>
          <cell r="CF198">
            <v>1</v>
          </cell>
          <cell r="CG198">
            <v>1</v>
          </cell>
          <cell r="CH198">
            <v>1</v>
          </cell>
          <cell r="CI198">
            <v>1</v>
          </cell>
          <cell r="CJ198">
            <v>1</v>
          </cell>
          <cell r="CK198">
            <v>1</v>
          </cell>
          <cell r="CL198">
            <v>1</v>
          </cell>
          <cell r="CM198">
            <v>1</v>
          </cell>
          <cell r="CN198">
            <v>1</v>
          </cell>
          <cell r="CO198">
            <v>1</v>
          </cell>
          <cell r="CP198">
            <v>1</v>
          </cell>
          <cell r="CQ198">
            <v>1</v>
          </cell>
          <cell r="CR198">
            <v>1</v>
          </cell>
          <cell r="CS198">
            <v>1</v>
          </cell>
          <cell r="CT198">
            <v>1</v>
          </cell>
          <cell r="CU198">
            <v>1</v>
          </cell>
          <cell r="CV198">
            <v>1</v>
          </cell>
          <cell r="CW198">
            <v>1</v>
          </cell>
          <cell r="CX198">
            <v>1</v>
          </cell>
          <cell r="CY198">
            <v>1</v>
          </cell>
          <cell r="CZ198">
            <v>1</v>
          </cell>
          <cell r="DA198">
            <v>1</v>
          </cell>
          <cell r="DB198">
            <v>1</v>
          </cell>
          <cell r="DC198"/>
          <cell r="DD198"/>
          <cell r="DE198" t="e">
            <v>#DIV/0!</v>
          </cell>
          <cell r="DF198" t="e">
            <v>#DIV/0!</v>
          </cell>
          <cell r="DG198" t="e">
            <v>#DIV/0!</v>
          </cell>
          <cell r="DH198" t="e">
            <v>#DIV/0!</v>
          </cell>
          <cell r="DI198" t="e">
            <v>#DIV/0!</v>
          </cell>
          <cell r="DJ198" t="e">
            <v>#DIV/0!</v>
          </cell>
          <cell r="DK198">
            <v>1</v>
          </cell>
          <cell r="DL198">
            <v>1.0013352395861002</v>
          </cell>
          <cell r="DM198">
            <v>0.75946016925573068</v>
          </cell>
          <cell r="DN198">
            <v>0.77136456427525657</v>
          </cell>
          <cell r="DO198">
            <v>0.78380550476376676</v>
          </cell>
        </row>
        <row r="199">
          <cell r="A199" t="str">
            <v>% growth in revenue y-o-y</v>
          </cell>
          <cell r="B199"/>
          <cell r="C199" t="str">
            <v>NA</v>
          </cell>
          <cell r="D199" t="str">
            <v>NA</v>
          </cell>
          <cell r="E199" t="str">
            <v>NA</v>
          </cell>
          <cell r="F199" t="str">
            <v>NA</v>
          </cell>
          <cell r="G199" t="str">
            <v>NA</v>
          </cell>
          <cell r="H199" t="str">
            <v>NA</v>
          </cell>
          <cell r="I199" t="str">
            <v>NA</v>
          </cell>
          <cell r="J199" t="str">
            <v>NA</v>
          </cell>
          <cell r="K199" t="str">
            <v>NA</v>
          </cell>
          <cell r="L199" t="str">
            <v>NA</v>
          </cell>
          <cell r="M199" t="str">
            <v>NA</v>
          </cell>
          <cell r="N199" t="str">
            <v>NA</v>
          </cell>
          <cell r="O199" t="str">
            <v>NA</v>
          </cell>
          <cell r="P199" t="str">
            <v>NA</v>
          </cell>
          <cell r="Q199" t="str">
            <v>NA</v>
          </cell>
          <cell r="R199" t="str">
            <v>NA</v>
          </cell>
          <cell r="S199" t="str">
            <v>NA</v>
          </cell>
          <cell r="T199" t="str">
            <v>NA</v>
          </cell>
          <cell r="U199" t="str">
            <v>NA</v>
          </cell>
          <cell r="V199" t="str">
            <v>NA</v>
          </cell>
          <cell r="W199" t="str">
            <v>NA</v>
          </cell>
          <cell r="X199" t="str">
            <v>NA</v>
          </cell>
          <cell r="Y199" t="str">
            <v>NA</v>
          </cell>
          <cell r="Z199" t="str">
            <v>NA</v>
          </cell>
          <cell r="AA199" t="str">
            <v>NA</v>
          </cell>
          <cell r="AB199" t="str">
            <v>NA</v>
          </cell>
          <cell r="AC199" t="str">
            <v>NA</v>
          </cell>
          <cell r="AD199" t="str">
            <v>NA</v>
          </cell>
          <cell r="AE199" t="str">
            <v>NA</v>
          </cell>
          <cell r="AF199" t="str">
            <v>NA</v>
          </cell>
          <cell r="AG199" t="str">
            <v>NA</v>
          </cell>
          <cell r="AH199" t="str">
            <v>NA</v>
          </cell>
          <cell r="AI199">
            <v>55.589986414048532</v>
          </cell>
          <cell r="AJ199">
            <v>8.708015857934047</v>
          </cell>
          <cell r="AK199">
            <v>1.9970377618270287</v>
          </cell>
          <cell r="AL199">
            <v>0.71151973296170867</v>
          </cell>
          <cell r="AM199">
            <v>0.13309379759960693</v>
          </cell>
          <cell r="AN199">
            <v>-3.2843386864137236E-2</v>
          </cell>
          <cell r="AO199">
            <v>-4.4444444444445841E-3</v>
          </cell>
          <cell r="AP199">
            <v>6.7750720205533188E-2</v>
          </cell>
          <cell r="AQ199">
            <v>0.25126317917304775</v>
          </cell>
          <cell r="AR199">
            <v>0.54126034632381037</v>
          </cell>
          <cell r="AS199">
            <v>0.19951072703182149</v>
          </cell>
          <cell r="AT199">
            <v>0.23203615926186494</v>
          </cell>
          <cell r="AU199">
            <v>0.20109970445052494</v>
          </cell>
          <cell r="AV199">
            <v>-7.7290011347710519E-2</v>
          </cell>
          <cell r="AW199">
            <v>1.4730525924314231E-2</v>
          </cell>
          <cell r="AX199">
            <v>4.4170673742266464E-2</v>
          </cell>
          <cell r="AY199">
            <v>0.23070544849779706</v>
          </cell>
          <cell r="AZ199">
            <v>0.32449987177559714</v>
          </cell>
          <cell r="BA199">
            <v>0.65371666494910685</v>
          </cell>
          <cell r="BB199">
            <v>0.43832237806261065</v>
          </cell>
          <cell r="BC199">
            <v>0.342720222177612</v>
          </cell>
          <cell r="BD199">
            <v>0.33390724051596221</v>
          </cell>
          <cell r="BE199">
            <v>0.25130361162693782</v>
          </cell>
          <cell r="BF199">
            <v>0.19150830137931574</v>
          </cell>
          <cell r="BG199">
            <v>0.30214841467986631</v>
          </cell>
          <cell r="BH199">
            <v>0.21294445880613888</v>
          </cell>
          <cell r="BI199">
            <v>0.12697956254454801</v>
          </cell>
          <cell r="BJ199">
            <v>0.38585567588873926</v>
          </cell>
          <cell r="BK199">
            <v>0.30511765533875423</v>
          </cell>
          <cell r="BL199">
            <v>0.43865159845535207</v>
          </cell>
          <cell r="BM199">
            <v>0.25688507048284492</v>
          </cell>
          <cell r="BN199">
            <v>0.23883244525182845</v>
          </cell>
          <cell r="BO199">
            <v>0.21186938507435071</v>
          </cell>
          <cell r="BP199">
            <v>0.14230151242261502</v>
          </cell>
          <cell r="BQ199">
            <v>4.7332630297727496E-2</v>
          </cell>
          <cell r="BR199">
            <v>3.199931320216387E-2</v>
          </cell>
          <cell r="BS199">
            <v>-5.062970056492988E-2</v>
          </cell>
          <cell r="BT199">
            <v>-1.3351906067280983E-2</v>
          </cell>
          <cell r="BU199">
            <v>0.21889244072809322</v>
          </cell>
          <cell r="BV199">
            <v>0.17608710750691037</v>
          </cell>
          <cell r="BW199">
            <v>0.11757846777897152</v>
          </cell>
          <cell r="BX199">
            <v>5.1839629725364045E-2</v>
          </cell>
          <cell r="BY199">
            <v>-0.10771007407081268</v>
          </cell>
          <cell r="BZ199">
            <v>-0.24265673916456632</v>
          </cell>
          <cell r="CA199">
            <v>2.9924791103483894E-2</v>
          </cell>
          <cell r="CB199">
            <v>5.9121595984270581E-2</v>
          </cell>
          <cell r="CC199">
            <v>-3.4176040112062767E-2</v>
          </cell>
          <cell r="CD199">
            <v>0.23209939813669789</v>
          </cell>
          <cell r="CE199">
            <v>0.16839974518997081</v>
          </cell>
          <cell r="CF199">
            <v>0.10587598750671101</v>
          </cell>
          <cell r="CG199">
            <v>0.12809606873811652</v>
          </cell>
          <cell r="CH199">
            <v>-4.8466481749107504E-2</v>
          </cell>
          <cell r="CI199">
            <v>-0.27992010964868241</v>
          </cell>
          <cell r="CJ199">
            <v>0</v>
          </cell>
          <cell r="CK199">
            <v>0</v>
          </cell>
          <cell r="CL199">
            <v>0</v>
          </cell>
          <cell r="CM199">
            <v>4.5352392926493845E-2</v>
          </cell>
          <cell r="CN199">
            <v>4.6768260267403772E-2</v>
          </cell>
          <cell r="CO199">
            <v>4.5902711453869038E-2</v>
          </cell>
          <cell r="CP199">
            <v>4.6560390239769767E-2</v>
          </cell>
          <cell r="CQ199">
            <v>4.0998625540574318E-2</v>
          </cell>
          <cell r="CR199">
            <v>4.2221385219882723E-2</v>
          </cell>
          <cell r="CS199">
            <v>4.147428039803791E-2</v>
          </cell>
          <cell r="CT199">
            <v>4.2042073431139526E-2</v>
          </cell>
          <cell r="CU199">
            <v>3.7040593882520456E-2</v>
          </cell>
          <cell r="CV199">
            <v>3.8100554606181003E-2</v>
          </cell>
          <cell r="CW199">
            <v>3.7453215550792951E-2</v>
          </cell>
          <cell r="CX199">
            <v>3.7945272144138231E-2</v>
          </cell>
          <cell r="CY199">
            <v>3.3447739988099023E-2</v>
          </cell>
          <cell r="CZ199">
            <v>3.4369757537114243E-2</v>
          </cell>
          <cell r="DA199">
            <v>3.380688707386148E-2</v>
          </cell>
          <cell r="DB199">
            <v>3.4234801249177771E-2</v>
          </cell>
          <cell r="DC199"/>
          <cell r="DD199" t="str">
            <v>NA</v>
          </cell>
          <cell r="DE199" t="str">
            <v>NA</v>
          </cell>
          <cell r="DF199" t="str">
            <v>NA</v>
          </cell>
          <cell r="DG199" t="str">
            <v>NA</v>
          </cell>
          <cell r="DH199" t="str">
            <v>NA</v>
          </cell>
          <cell r="DI199" t="str">
            <v>NA</v>
          </cell>
          <cell r="DJ199" t="str">
            <v>NA</v>
          </cell>
          <cell r="DK199" t="str">
            <v>NA</v>
          </cell>
          <cell r="DL199">
            <v>2.4172875776911895</v>
          </cell>
          <cell r="DM199">
            <v>3.6295034847939611E-2</v>
          </cell>
          <cell r="DN199">
            <v>0.29637556362807738</v>
          </cell>
          <cell r="DO199">
            <v>3.6280968836743144E-2</v>
          </cell>
        </row>
        <row r="200">
          <cell r="A200" t="str">
            <v>% growth in revenue seq</v>
          </cell>
          <cell r="B200"/>
          <cell r="C200" t="str">
            <v>NA</v>
          </cell>
          <cell r="D200" t="str">
            <v>NA</v>
          </cell>
          <cell r="E200" t="str">
            <v>NA</v>
          </cell>
          <cell r="F200" t="str">
            <v>NA</v>
          </cell>
          <cell r="G200" t="str">
            <v>NA</v>
          </cell>
          <cell r="H200" t="str">
            <v>NA</v>
          </cell>
          <cell r="I200" t="str">
            <v>NA</v>
          </cell>
          <cell r="J200" t="str">
            <v>NA</v>
          </cell>
          <cell r="K200" t="str">
            <v>NA</v>
          </cell>
          <cell r="L200" t="str">
            <v>NA</v>
          </cell>
          <cell r="M200" t="str">
            <v>NA</v>
          </cell>
          <cell r="N200" t="str">
            <v>NA</v>
          </cell>
          <cell r="O200" t="str">
            <v>NA</v>
          </cell>
          <cell r="P200" t="str">
            <v>NA</v>
          </cell>
          <cell r="Q200" t="str">
            <v>NA</v>
          </cell>
          <cell r="R200" t="str">
            <v>NA</v>
          </cell>
          <cell r="S200" t="str">
            <v>NA</v>
          </cell>
          <cell r="T200" t="str">
            <v>NA</v>
          </cell>
          <cell r="U200" t="str">
            <v>NA</v>
          </cell>
          <cell r="V200" t="str">
            <v>NA</v>
          </cell>
          <cell r="W200" t="str">
            <v>NA</v>
          </cell>
          <cell r="X200" t="str">
            <v>NA</v>
          </cell>
          <cell r="Y200" t="str">
            <v>NA</v>
          </cell>
          <cell r="Z200" t="str">
            <v>NA</v>
          </cell>
          <cell r="AA200" t="str">
            <v>NA</v>
          </cell>
          <cell r="AB200" t="str">
            <v>NA</v>
          </cell>
          <cell r="AC200" t="str">
            <v>NA</v>
          </cell>
          <cell r="AD200" t="str">
            <v>NA</v>
          </cell>
          <cell r="AE200" t="str">
            <v>NA</v>
          </cell>
          <cell r="AF200">
            <v>6.3208756120180567</v>
          </cell>
          <cell r="AG200">
            <v>2.7295444001636118</v>
          </cell>
          <cell r="AH200">
            <v>0.88416295406012346</v>
          </cell>
          <cell r="AI200">
            <v>0.10002440243100041</v>
          </cell>
          <cell r="AJ200">
            <v>0.25589668842525826</v>
          </cell>
          <cell r="AK200">
            <v>0.15137692039983675</v>
          </cell>
          <cell r="AL200">
            <v>7.5989804687499829E-2</v>
          </cell>
          <cell r="AM200">
            <v>-0.27174031149153755</v>
          </cell>
          <cell r="AN200">
            <v>7.1975497702909674E-2</v>
          </cell>
          <cell r="AO200">
            <v>0.18518518518518512</v>
          </cell>
          <cell r="AP200">
            <v>0.15401785714285721</v>
          </cell>
          <cell r="AQ200">
            <v>-0.14657558560928419</v>
          </cell>
          <cell r="AR200">
            <v>0.3204203195143569</v>
          </cell>
          <cell r="AS200">
            <v>-7.7610511073158972E-2</v>
          </cell>
          <cell r="AT200">
            <v>0.1853097237005159</v>
          </cell>
          <cell r="AU200">
            <v>-0.16800509125505236</v>
          </cell>
          <cell r="AV200">
            <v>1.4374588155209089E-2</v>
          </cell>
          <cell r="AW200">
            <v>1.4378063223181137E-2</v>
          </cell>
          <cell r="AX200">
            <v>0.21969884729962397</v>
          </cell>
          <cell r="AY200">
            <v>-1.9374233481321945E-2</v>
          </cell>
          <cell r="AZ200">
            <v>9.1682021546200865E-2</v>
          </cell>
          <cell r="BA200">
            <v>0.26651118920997674</v>
          </cell>
          <cell r="BB200">
            <v>6.0834775237757821E-2</v>
          </cell>
          <cell r="BC200">
            <v>-8.4554292434339207E-2</v>
          </cell>
          <cell r="BD200">
            <v>8.4516736122379532E-2</v>
          </cell>
          <cell r="BE200">
            <v>0.18808113269657878</v>
          </cell>
          <cell r="BF200">
            <v>1.0141287328509829E-2</v>
          </cell>
          <cell r="BG200">
            <v>4.5142400785236347E-4</v>
          </cell>
          <cell r="BH200">
            <v>1.0221684972496536E-2</v>
          </cell>
          <cell r="BI200">
            <v>0.10387837256101462</v>
          </cell>
          <cell r="BJ200">
            <v>0.24217872534705931</v>
          </cell>
          <cell r="BK200">
            <v>-5.7833481870970593E-2</v>
          </cell>
          <cell r="BL200">
            <v>0.11358315929203333</v>
          </cell>
          <cell r="BM200">
            <v>-3.5591210832065734E-2</v>
          </cell>
          <cell r="BN200">
            <v>0.22433732717529353</v>
          </cell>
          <cell r="BO200">
            <v>-7.8339638795487998E-2</v>
          </cell>
          <cell r="BP200">
            <v>4.9657448842641561E-2</v>
          </cell>
          <cell r="BQ200">
            <v>-0.1157704136280524</v>
          </cell>
          <cell r="BR200">
            <v>0.20641259922694655</v>
          </cell>
          <cell r="BS200">
            <v>-0.15213415173779821</v>
          </cell>
          <cell r="BT200">
            <v>9.0873099568355542E-2</v>
          </cell>
          <cell r="BU200">
            <v>9.2365925931024995E-2</v>
          </cell>
          <cell r="BV200">
            <v>0.16404553582855885</v>
          </cell>
          <cell r="BW200">
            <v>-0.19431425654207191</v>
          </cell>
          <cell r="BX200">
            <v>2.6705139915303322E-2</v>
          </cell>
          <cell r="BY200">
            <v>-7.3331063414050157E-2</v>
          </cell>
          <cell r="BZ200">
            <v>-1.2000453835345204E-2</v>
          </cell>
          <cell r="CA200">
            <v>9.566660712159103E-2</v>
          </cell>
          <cell r="CB200">
            <v>5.5810672570838715E-2</v>
          </cell>
          <cell r="CC200">
            <v>-0.15496099292844756</v>
          </cell>
          <cell r="CD200">
            <v>0.2603887424060638</v>
          </cell>
          <cell r="CE200">
            <v>3.9020542100772104E-2</v>
          </cell>
          <cell r="CF200">
            <v>-6.8818488182664783E-4</v>
          </cell>
          <cell r="CG200">
            <v>-0.13798184192692331</v>
          </cell>
          <cell r="CH200">
            <v>6.3120568948523914E-2</v>
          </cell>
          <cell r="CI200">
            <v>-0.21371366990414609</v>
          </cell>
          <cell r="CJ200">
            <v>0.38777909022097856</v>
          </cell>
          <cell r="CK200">
            <v>-0.13798184192692331</v>
          </cell>
          <cell r="CL200">
            <v>6.3120568948523914E-2</v>
          </cell>
          <cell r="CM200">
            <v>-0.17805370330890802</v>
          </cell>
          <cell r="CN200">
            <v>0.38965875405829986</v>
          </cell>
          <cell r="CO200">
            <v>-0.13869462509229658</v>
          </cell>
          <cell r="CP200">
            <v>6.3789074572799587E-2</v>
          </cell>
          <cell r="CQ200">
            <v>-0.18242179514594337</v>
          </cell>
          <cell r="CR200">
            <v>0.3912910508267784</v>
          </cell>
          <cell r="CS200">
            <v>-0.13931204228196459</v>
          </cell>
          <cell r="CT200">
            <v>6.4369033230061046E-2</v>
          </cell>
          <cell r="CU200">
            <v>-0.18634591757365881</v>
          </cell>
          <cell r="CV200">
            <v>0.39271309146603217</v>
          </cell>
          <cell r="CW200">
            <v>-0.13984875033694133</v>
          </cell>
          <cell r="CX200">
            <v>6.4873855802012326E-2</v>
          </cell>
          <cell r="CY200">
            <v>-0.18987157109106023</v>
          </cell>
          <cell r="CZ200">
            <v>0.3939556370359607</v>
          </cell>
          <cell r="DA200">
            <v>-0.14031681674050478</v>
          </cell>
          <cell r="DB200">
            <v>6.5314629241925326E-2</v>
          </cell>
          <cell r="DC200"/>
          <cell r="DD200"/>
          <cell r="DE200"/>
          <cell r="DF200"/>
          <cell r="DG200"/>
          <cell r="DH200"/>
          <cell r="DI200"/>
          <cell r="DJ200"/>
          <cell r="DK200"/>
          <cell r="DL200"/>
          <cell r="DM200"/>
          <cell r="DN200"/>
          <cell r="DO200"/>
        </row>
        <row r="201">
          <cell r="A201"/>
          <cell r="B201"/>
          <cell r="C201"/>
          <cell r="D201"/>
          <cell r="E201"/>
          <cell r="F201"/>
          <cell r="G201"/>
          <cell r="H201"/>
          <cell r="I201"/>
          <cell r="J201"/>
          <cell r="K201"/>
          <cell r="L201"/>
          <cell r="M201"/>
          <cell r="N201"/>
          <cell r="O201"/>
          <cell r="P201"/>
          <cell r="Q201"/>
          <cell r="R201"/>
          <cell r="S201"/>
          <cell r="T201"/>
          <cell r="U201"/>
          <cell r="V201"/>
          <cell r="W201"/>
          <cell r="X201"/>
          <cell r="Y201"/>
          <cell r="Z201"/>
          <cell r="AA201"/>
          <cell r="AB201"/>
          <cell r="AC201"/>
          <cell r="AD201"/>
          <cell r="AE201"/>
          <cell r="AF201"/>
          <cell r="AG201"/>
          <cell r="AH201"/>
          <cell r="AI201"/>
          <cell r="AJ201"/>
          <cell r="AK201"/>
          <cell r="AL201"/>
          <cell r="AM201"/>
          <cell r="AN201"/>
          <cell r="AO201"/>
          <cell r="AP201"/>
          <cell r="AQ201"/>
          <cell r="AR201"/>
          <cell r="AS201"/>
          <cell r="AT201"/>
          <cell r="AU201"/>
          <cell r="AV201"/>
          <cell r="AW201"/>
          <cell r="AX201"/>
          <cell r="AY201"/>
          <cell r="AZ201"/>
          <cell r="BA201"/>
          <cell r="BB201"/>
          <cell r="BC201"/>
          <cell r="BD201"/>
          <cell r="BE201"/>
          <cell r="BF201"/>
          <cell r="BG201"/>
          <cell r="BH201"/>
          <cell r="BI201"/>
          <cell r="BJ201"/>
          <cell r="BK201"/>
          <cell r="BL201"/>
          <cell r="BM201"/>
          <cell r="BN201"/>
          <cell r="BO201"/>
          <cell r="BP201"/>
          <cell r="BQ201"/>
          <cell r="BR201"/>
          <cell r="BS201"/>
          <cell r="BT201"/>
          <cell r="BU201"/>
          <cell r="BV201"/>
          <cell r="BW201"/>
          <cell r="BX201"/>
          <cell r="BY201"/>
          <cell r="BZ201"/>
          <cell r="CA201"/>
          <cell r="CB201"/>
          <cell r="CC201"/>
          <cell r="CD201"/>
          <cell r="CE201"/>
          <cell r="CF201"/>
          <cell r="CG201"/>
          <cell r="CH201"/>
          <cell r="CI201"/>
          <cell r="CJ201"/>
          <cell r="CK201"/>
          <cell r="CL201"/>
          <cell r="CM201"/>
          <cell r="CN201"/>
          <cell r="CO201"/>
          <cell r="CP201"/>
          <cell r="CQ201"/>
          <cell r="CR201"/>
          <cell r="CS201"/>
          <cell r="CT201"/>
          <cell r="CU201"/>
          <cell r="CV201"/>
          <cell r="CW201"/>
          <cell r="CX201"/>
          <cell r="CY201"/>
          <cell r="CZ201"/>
          <cell r="DA201"/>
          <cell r="DB201"/>
          <cell r="DC201"/>
          <cell r="DD201"/>
          <cell r="DE201"/>
          <cell r="DF201"/>
          <cell r="DG201"/>
          <cell r="DH201"/>
          <cell r="DI201"/>
          <cell r="DJ201"/>
          <cell r="DK201"/>
          <cell r="DL201"/>
          <cell r="DM201"/>
          <cell r="DN201"/>
          <cell r="DO201"/>
        </row>
        <row r="202">
          <cell r="A202" t="str">
            <v>Product -- NetScaler</v>
          </cell>
          <cell r="B202">
            <v>0</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0.293292</v>
          </cell>
          <cell r="AF202">
            <v>2.1471542499999998</v>
          </cell>
          <cell r="AG202">
            <v>8.0079071093749992</v>
          </cell>
          <cell r="AH202">
            <v>15.088201915039063</v>
          </cell>
          <cell r="AI202">
            <v>16.597390295349122</v>
          </cell>
          <cell r="AJ202">
            <v>20.844607508430482</v>
          </cell>
          <cell r="AK202">
            <v>23.75</v>
          </cell>
          <cell r="AL202">
            <v>24.089380312499998</v>
          </cell>
          <cell r="AM202">
            <v>16.8</v>
          </cell>
          <cell r="AN202">
            <v>16</v>
          </cell>
          <cell r="AO202">
            <v>19.52</v>
          </cell>
          <cell r="AP202">
            <v>21.28</v>
          </cell>
          <cell r="AQ202">
            <v>20.522155852800005</v>
          </cell>
          <cell r="AR202">
            <v>24.831808581888016</v>
          </cell>
          <cell r="AS202">
            <v>22.100309637880322</v>
          </cell>
          <cell r="AT202">
            <v>24.531343698047156</v>
          </cell>
          <cell r="AU202">
            <v>22.127984999999995</v>
          </cell>
          <cell r="AV202">
            <v>22.753200000000007</v>
          </cell>
          <cell r="AW202">
            <v>24.433140671999993</v>
          </cell>
          <cell r="AX202">
            <v>28.846556517119996</v>
          </cell>
          <cell r="AY202">
            <v>24.51538763976</v>
          </cell>
          <cell r="AZ202">
            <v>25.779028904</v>
          </cell>
          <cell r="BA202">
            <v>40.171656144000004</v>
          </cell>
          <cell r="BB202">
            <v>41.717599999999983</v>
          </cell>
          <cell r="BC202">
            <v>35.486159999999998</v>
          </cell>
          <cell r="BD202">
            <v>45.067482058001296</v>
          </cell>
          <cell r="BE202">
            <v>53.180518018496002</v>
          </cell>
          <cell r="BF202">
            <v>53.440828800372664</v>
          </cell>
          <cell r="BG202">
            <v>53.100774969174417</v>
          </cell>
          <cell r="BH202">
            <v>52.579476381488838</v>
          </cell>
          <cell r="BI202">
            <v>59.004233088293859</v>
          </cell>
          <cell r="BJ202">
            <v>74.188990829935491</v>
          </cell>
          <cell r="BK202">
            <v>71.350901289722586</v>
          </cell>
          <cell r="BL202">
            <v>80.763434702634783</v>
          </cell>
          <cell r="BM202">
            <v>77.388694323587302</v>
          </cell>
          <cell r="BN202">
            <v>95.724110401485135</v>
          </cell>
          <cell r="BO202">
            <v>87.547945019703221</v>
          </cell>
          <cell r="BP202">
            <v>93.341544127742395</v>
          </cell>
          <cell r="BQ202">
            <v>80.983767054839603</v>
          </cell>
          <cell r="BR202">
            <v>99.562922118900502</v>
          </cell>
          <cell r="BS202">
            <v>83.285484078482156</v>
          </cell>
          <cell r="BT202">
            <v>94.046131891080989</v>
          </cell>
          <cell r="BU202">
            <v>100.94072603460918</v>
          </cell>
          <cell r="BV202">
            <v>118.52889261134278</v>
          </cell>
          <cell r="BW202">
            <v>93.889830508474589</v>
          </cell>
          <cell r="BX202">
            <v>96.805169491525433</v>
          </cell>
          <cell r="BY202">
            <v>88.431355932203402</v>
          </cell>
          <cell r="BZ202">
            <v>88.198305084745769</v>
          </cell>
          <cell r="CA202">
            <v>96.893086942875073</v>
          </cell>
          <cell r="CB202">
            <v>103.04724980443282</v>
          </cell>
          <cell r="CC202">
            <v>85.112833474576263</v>
          </cell>
          <cell r="CD202">
            <v>110.46489853107352</v>
          </cell>
          <cell r="CE202">
            <v>114.59416108484587</v>
          </cell>
          <cell r="CF202">
            <v>114.79735386703683</v>
          </cell>
          <cell r="CG202">
            <v>97.125980624196643</v>
          </cell>
          <cell r="CH202">
            <v>104.73605440828891</v>
          </cell>
          <cell r="CI202">
            <v>80.215912759392097</v>
          </cell>
          <cell r="CJ202">
            <v>114.79735386703683</v>
          </cell>
          <cell r="CK202">
            <v>97.125980624196643</v>
          </cell>
          <cell r="CL202">
            <v>104.73605440828891</v>
          </cell>
          <cell r="CM202">
            <v>84.226708397361705</v>
          </cell>
          <cell r="CN202">
            <v>120.53722156038867</v>
          </cell>
          <cell r="CO202">
            <v>101.98227965540649</v>
          </cell>
          <cell r="CP202">
            <v>109.97285712870335</v>
          </cell>
          <cell r="CQ202">
            <v>88.016910275242978</v>
          </cell>
          <cell r="CR202">
            <v>125.96139653060615</v>
          </cell>
          <cell r="CS202">
            <v>106.57148223989977</v>
          </cell>
          <cell r="CT202">
            <v>114.921635699495</v>
          </cell>
          <cell r="CU202">
            <v>91.581595141390324</v>
          </cell>
          <cell r="CV202">
            <v>131.06283309009569</v>
          </cell>
          <cell r="CW202">
            <v>110.88762727061571</v>
          </cell>
          <cell r="CX202">
            <v>119.57596194532455</v>
          </cell>
          <cell r="CY202">
            <v>94.919744284294012</v>
          </cell>
          <cell r="CZ202">
            <v>135.84007335622968</v>
          </cell>
          <cell r="DA202">
            <v>114.92948128462966</v>
          </cell>
          <cell r="DB202">
            <v>123.93450575823164</v>
          </cell>
          <cell r="DC202"/>
          <cell r="DD202">
            <v>0</v>
          </cell>
          <cell r="DE202">
            <v>0</v>
          </cell>
          <cell r="DF202">
            <v>0</v>
          </cell>
          <cell r="DG202">
            <v>0</v>
          </cell>
          <cell r="DH202">
            <v>0</v>
          </cell>
          <cell r="DI202">
            <v>0</v>
          </cell>
          <cell r="DJ202">
            <v>0</v>
          </cell>
          <cell r="DK202">
            <v>25.536555274414063</v>
          </cell>
          <cell r="DL202">
            <v>85.281378116279598</v>
          </cell>
          <cell r="DM202">
            <v>73.599999999999994</v>
          </cell>
          <cell r="DN202">
            <v>91.985617770615505</v>
          </cell>
          <cell r="DO202">
            <v>98.160882189119988</v>
          </cell>
        </row>
        <row r="203">
          <cell r="A203" t="str">
            <v>% of revenue</v>
          </cell>
          <cell r="B203"/>
          <cell r="C203" t="e">
            <v>#DIV/0!</v>
          </cell>
          <cell r="D203" t="e">
            <v>#DIV/0!</v>
          </cell>
          <cell r="E203" t="e">
            <v>#DIV/0!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1.4527316855713508E-3</v>
          </cell>
          <cell r="AF203">
            <v>1.0165054277584991E-2</v>
          </cell>
          <cell r="AG203">
            <v>3.5285362262444532E-2</v>
          </cell>
          <cell r="AH203">
            <v>5.6161790226308225E-2</v>
          </cell>
          <cell r="AI203">
            <v>6.3836607571401027E-2</v>
          </cell>
          <cell r="AJ203">
            <v>7.5669796522392724E-2</v>
          </cell>
          <cell r="AK203">
            <v>8.5477468139398452E-2</v>
          </cell>
          <cell r="AL203">
            <v>7.5044330915383692E-2</v>
          </cell>
          <cell r="AM203">
            <v>5.4529874581288461E-2</v>
          </cell>
          <cell r="AN203">
            <v>4.7852041487719973E-2</v>
          </cell>
          <cell r="AO203">
            <v>5.5782425678205134E-2</v>
          </cell>
          <cell r="AP203">
            <v>5.3258717736304272E-2</v>
          </cell>
          <cell r="AQ203">
            <v>5.4430517812186711E-2</v>
          </cell>
          <cell r="AR203">
            <v>6.3390112020749026E-2</v>
          </cell>
          <cell r="AS203">
            <v>5.5404104955164228E-2</v>
          </cell>
          <cell r="AT203">
            <v>5.9012558902390815E-2</v>
          </cell>
          <cell r="AU203">
            <v>5.995801472939212E-2</v>
          </cell>
          <cell r="AV203">
            <v>5.7921533088272754E-2</v>
          </cell>
          <cell r="AW203">
            <v>6.0924144284139801E-2</v>
          </cell>
          <cell r="AX203">
            <v>6.393863932334426E-2</v>
          </cell>
          <cell r="AY203">
            <v>5.9177032577050828E-2</v>
          </cell>
          <cell r="AZ203">
            <v>5.6232925867029646E-2</v>
          </cell>
          <cell r="BA203">
            <v>8.5067447942011681E-2</v>
          </cell>
          <cell r="BB203">
            <v>7.8753416048067668E-2</v>
          </cell>
          <cell r="BC203">
            <v>7.2289728003129008E-2</v>
          </cell>
          <cell r="BD203">
            <v>8.4906426379549912E-2</v>
          </cell>
          <cell r="BE203">
            <v>9.4066872118581835E-2</v>
          </cell>
          <cell r="BF203">
            <v>8.628311660693784E-2</v>
          </cell>
          <cell r="BG203">
            <v>9.0078414522895722E-2</v>
          </cell>
          <cell r="BH203">
            <v>8.5465900069063974E-2</v>
          </cell>
          <cell r="BI203">
            <v>9.1989724531266248E-2</v>
          </cell>
          <cell r="BJ203">
            <v>0.10025593493739898</v>
          </cell>
          <cell r="BK203">
            <v>0.10603508296151813</v>
          </cell>
          <cell r="BL203">
            <v>0.11057667569748897</v>
          </cell>
          <cell r="BM203">
            <v>0.10858050838757863</v>
          </cell>
          <cell r="BN203">
            <v>0.11929427282655609</v>
          </cell>
          <cell r="BO203">
            <v>0.11660326259684854</v>
          </cell>
          <cell r="BP203">
            <v>0.1194297867441302</v>
          </cell>
          <cell r="BQ203">
            <v>0.10669882377836928</v>
          </cell>
          <cell r="BR203">
            <v>0.11692884311125473</v>
          </cell>
          <cell r="BS203">
            <v>0.10947064292481114</v>
          </cell>
          <cell r="BT203">
            <v>0.11803585763208321</v>
          </cell>
          <cell r="BU203">
            <v>0.12411711489986005</v>
          </cell>
          <cell r="BV203">
            <v>0.13100545956382253</v>
          </cell>
          <cell r="BW203">
            <v>0.14252228082886609</v>
          </cell>
          <cell r="BX203">
            <v>0.14363061823377221</v>
          </cell>
          <cell r="BY203">
            <v>0.13223657158012042</v>
          </cell>
          <cell r="BZ203">
            <v>0.1200656495169317</v>
          </cell>
          <cell r="CA203">
            <v>0.14621465199920186</v>
          </cell>
          <cell r="CB203">
            <v>0.14864863861972025</v>
          </cell>
          <cell r="CC203">
            <v>0.1231867908594656</v>
          </cell>
          <cell r="CD203">
            <v>0.14201183319179939</v>
          </cell>
          <cell r="CE203">
            <v>0.16436528400332456</v>
          </cell>
          <cell r="CF203">
            <v>0.15463734667857029</v>
          </cell>
          <cell r="CG203">
            <v>0.13259953994970025</v>
          </cell>
          <cell r="CH203">
            <v>0.13061475601816866</v>
          </cell>
          <cell r="CI203">
            <v>0.11294467072402209</v>
          </cell>
          <cell r="CJ203">
            <v>0.14870377228833578</v>
          </cell>
          <cell r="CK203">
            <v>0.12732302201733775</v>
          </cell>
          <cell r="CL203">
            <v>0.12236635869768436</v>
          </cell>
          <cell r="CM203">
            <v>0.11011435663721979</v>
          </cell>
          <cell r="CN203">
            <v>0.14575021451289089</v>
          </cell>
          <cell r="CO203">
            <v>0.12452176609724426</v>
          </cell>
          <cell r="CP203">
            <v>0.12225809696979723</v>
          </cell>
          <cell r="CQ203">
            <v>0.10686707982707717</v>
          </cell>
          <cell r="CR203">
            <v>0.14243966634936012</v>
          </cell>
          <cell r="CS203">
            <v>0.12155575110108524</v>
          </cell>
          <cell r="CT203">
            <v>0.12182100218545383</v>
          </cell>
          <cell r="CU203">
            <v>0.10246766475233847</v>
          </cell>
          <cell r="CV203">
            <v>0.13717808620158078</v>
          </cell>
          <cell r="CW203">
            <v>0.11703842482007694</v>
          </cell>
          <cell r="CX203">
            <v>0.11822362404045896</v>
          </cell>
          <cell r="CY203">
            <v>9.7738447284745789E-2</v>
          </cell>
          <cell r="CZ203">
            <v>0.13151879742687714</v>
          </cell>
          <cell r="DA203">
            <v>0.1123496825797185</v>
          </cell>
          <cell r="DB203">
            <v>0.11390077860494538</v>
          </cell>
          <cell r="DC203"/>
          <cell r="DD203"/>
          <cell r="DE203">
            <v>0</v>
          </cell>
          <cell r="DF203">
            <v>0</v>
          </cell>
          <cell r="DG203">
            <v>0</v>
          </cell>
          <cell r="DH203">
            <v>0</v>
          </cell>
          <cell r="DI203">
            <v>0</v>
          </cell>
          <cell r="DJ203">
            <v>0</v>
          </cell>
          <cell r="DK203">
            <v>2.8101614436994E-2</v>
          </cell>
          <cell r="DL203">
            <v>7.5182887808702498E-2</v>
          </cell>
          <cell r="DM203">
            <v>5.2875766375323104E-2</v>
          </cell>
          <cell r="DN203">
            <v>5.8095421346468015E-2</v>
          </cell>
          <cell r="DO203">
            <v>6.0815074636029753E-2</v>
          </cell>
        </row>
        <row r="204">
          <cell r="A204" t="str">
            <v>% growth in revenue y-o-y</v>
          </cell>
          <cell r="B204"/>
          <cell r="C204" t="str">
            <v>NA</v>
          </cell>
          <cell r="D204" t="str">
            <v>NA</v>
          </cell>
          <cell r="E204" t="str">
            <v>NA</v>
          </cell>
          <cell r="F204" t="str">
            <v>NA</v>
          </cell>
          <cell r="G204" t="str">
            <v>NA</v>
          </cell>
          <cell r="H204" t="str">
            <v>NA</v>
          </cell>
          <cell r="I204" t="str">
            <v>NA</v>
          </cell>
          <cell r="J204" t="str">
            <v>NA</v>
          </cell>
          <cell r="K204" t="str">
            <v>NA</v>
          </cell>
          <cell r="L204" t="str">
            <v>NA</v>
          </cell>
          <cell r="M204" t="str">
            <v>NA</v>
          </cell>
          <cell r="N204" t="str">
            <v>NA</v>
          </cell>
          <cell r="O204" t="str">
            <v>NA</v>
          </cell>
          <cell r="P204" t="str">
            <v>NA</v>
          </cell>
          <cell r="Q204" t="str">
            <v>NA</v>
          </cell>
          <cell r="R204" t="str">
            <v>NA</v>
          </cell>
          <cell r="S204" t="str">
            <v>NA</v>
          </cell>
          <cell r="T204" t="str">
            <v>NA</v>
          </cell>
          <cell r="U204" t="str">
            <v>NA</v>
          </cell>
          <cell r="V204" t="str">
            <v>NA</v>
          </cell>
          <cell r="W204" t="str">
            <v>NA</v>
          </cell>
          <cell r="X204" t="str">
            <v>NA</v>
          </cell>
          <cell r="Y204" t="str">
            <v>NA</v>
          </cell>
          <cell r="Z204" t="str">
            <v>NA</v>
          </cell>
          <cell r="AA204" t="str">
            <v>NA</v>
          </cell>
          <cell r="AB204" t="str">
            <v>NA</v>
          </cell>
          <cell r="AC204" t="str">
            <v>NA</v>
          </cell>
          <cell r="AD204" t="str">
            <v>NA</v>
          </cell>
          <cell r="AE204" t="str">
            <v>NA</v>
          </cell>
          <cell r="AF204" t="str">
            <v>NA</v>
          </cell>
          <cell r="AG204" t="str">
            <v>NA</v>
          </cell>
          <cell r="AH204" t="str">
            <v>NA</v>
          </cell>
          <cell r="AI204">
            <v>55.589986414048532</v>
          </cell>
          <cell r="AJ204">
            <v>8.708015857934047</v>
          </cell>
          <cell r="AK204">
            <v>1.965818618474664</v>
          </cell>
          <cell r="AL204">
            <v>0.59657064825524841</v>
          </cell>
          <cell r="AM204">
            <v>1.2207323021598881E-2</v>
          </cell>
          <cell r="AN204">
            <v>-0.23241538640010895</v>
          </cell>
          <cell r="AO204">
            <v>-0.17810526315789477</v>
          </cell>
          <cell r="AP204">
            <v>-0.11662318731554111</v>
          </cell>
          <cell r="AQ204">
            <v>0.22155689600000028</v>
          </cell>
          <cell r="AR204">
            <v>0.55198803636800098</v>
          </cell>
          <cell r="AS204">
            <v>0.13218799374386903</v>
          </cell>
          <cell r="AT204">
            <v>0.15278870761499785</v>
          </cell>
          <cell r="AU204">
            <v>7.8248560176532145E-2</v>
          </cell>
          <cell r="AV204">
            <v>-8.370749859130755E-2</v>
          </cell>
          <cell r="AW204">
            <v>0.10555648641778115</v>
          </cell>
          <cell r="AX204">
            <v>0.17590609271910185</v>
          </cell>
          <cell r="AY204">
            <v>0.10789064796274972</v>
          </cell>
          <cell r="AZ204">
            <v>0.13298476275864468</v>
          </cell>
          <cell r="BA204">
            <v>0.64414623086241662</v>
          </cell>
          <cell r="BB204">
            <v>0.4461899455916416</v>
          </cell>
          <cell r="BC204">
            <v>0.44750556350360027</v>
          </cell>
          <cell r="BD204">
            <v>0.74822264352279011</v>
          </cell>
          <cell r="BE204">
            <v>0.323831853679724</v>
          </cell>
          <cell r="BF204">
            <v>0.28101397972013453</v>
          </cell>
          <cell r="BG204">
            <v>0.49637985539078944</v>
          </cell>
          <cell r="BH204">
            <v>0.16668324877390961</v>
          </cell>
          <cell r="BI204">
            <v>0.1095084306582419</v>
          </cell>
          <cell r="BJ204">
            <v>0.38824551368892957</v>
          </cell>
          <cell r="BK204">
            <v>0.34368851172402981</v>
          </cell>
          <cell r="BL204">
            <v>0.53602584621912297</v>
          </cell>
          <cell r="BM204">
            <v>0.31157868296979574</v>
          </cell>
          <cell r="BN204">
            <v>0.29027379036486578</v>
          </cell>
          <cell r="BO204">
            <v>0.22700545385141013</v>
          </cell>
          <cell r="BP204">
            <v>0.15574014987623186</v>
          </cell>
          <cell r="BQ204">
            <v>4.6454753664923354E-2</v>
          </cell>
          <cell r="BR204">
            <v>4.0102871693606268E-2</v>
          </cell>
          <cell r="BS204">
            <v>-4.868716153487973E-2</v>
          </cell>
          <cell r="BT204">
            <v>7.5484905453711004E-3</v>
          </cell>
          <cell r="BU204">
            <v>0.24643159617723609</v>
          </cell>
          <cell r="BV204">
            <v>0.19049230465325895</v>
          </cell>
          <cell r="BW204">
            <v>0.12732526618923989</v>
          </cell>
          <cell r="BX204">
            <v>2.9337066235109122E-2</v>
          </cell>
          <cell r="BY204">
            <v>-0.1239278792002817</v>
          </cell>
          <cell r="BZ204">
            <v>-0.25589193367435958</v>
          </cell>
          <cell r="CA204">
            <v>3.1987025838005056E-2</v>
          </cell>
          <cell r="CB204">
            <v>6.448085722791741E-2</v>
          </cell>
          <cell r="CC204">
            <v>-3.7526535951470819E-2</v>
          </cell>
          <cell r="CD204">
            <v>0.2524605594737086</v>
          </cell>
          <cell r="CE204">
            <v>0.18268665702029652</v>
          </cell>
          <cell r="CF204">
            <v>0.11402637222151801</v>
          </cell>
          <cell r="CG204">
            <v>0.14114378125137605</v>
          </cell>
          <cell r="CH204">
            <v>-5.1861217445223984E-2</v>
          </cell>
          <cell r="CI204">
            <v>-0.30000000000000004</v>
          </cell>
          <cell r="CJ204">
            <v>0</v>
          </cell>
          <cell r="CK204">
            <v>0</v>
          </cell>
          <cell r="CL204">
            <v>0</v>
          </cell>
          <cell r="CM204">
            <v>5.0000000000000044E-2</v>
          </cell>
          <cell r="CN204">
            <v>5.0000000000000044E-2</v>
          </cell>
          <cell r="CO204">
            <v>5.0000000000000044E-2</v>
          </cell>
          <cell r="CP204">
            <v>5.0000000000000044E-2</v>
          </cell>
          <cell r="CQ204">
            <v>4.4999999999999929E-2</v>
          </cell>
          <cell r="CR204">
            <v>4.4999999999999929E-2</v>
          </cell>
          <cell r="CS204">
            <v>4.4999999999999929E-2</v>
          </cell>
          <cell r="CT204">
            <v>4.4999999999999929E-2</v>
          </cell>
          <cell r="CU204">
            <v>4.049999999999998E-2</v>
          </cell>
          <cell r="CV204">
            <v>4.049999999999998E-2</v>
          </cell>
          <cell r="CW204">
            <v>4.049999999999998E-2</v>
          </cell>
          <cell r="CX204">
            <v>4.049999999999998E-2</v>
          </cell>
          <cell r="CY204">
            <v>3.6450000000000093E-2</v>
          </cell>
          <cell r="CZ204">
            <v>3.6450000000000093E-2</v>
          </cell>
          <cell r="DA204">
            <v>3.6450000000000093E-2</v>
          </cell>
          <cell r="DB204">
            <v>3.6450000000000093E-2</v>
          </cell>
          <cell r="DC204"/>
          <cell r="DD204" t="str">
            <v>NA</v>
          </cell>
          <cell r="DE204" t="str">
            <v>NA</v>
          </cell>
          <cell r="DF204" t="str">
            <v>NA</v>
          </cell>
          <cell r="DG204" t="str">
            <v>NA</v>
          </cell>
          <cell r="DH204" t="str">
            <v>NA</v>
          </cell>
          <cell r="DI204" t="str">
            <v>NA</v>
          </cell>
          <cell r="DJ204" t="str">
            <v>NA</v>
          </cell>
          <cell r="DK204" t="str">
            <v>NA</v>
          </cell>
          <cell r="DL204">
            <v>2.3395803466776073</v>
          </cell>
          <cell r="DM204">
            <v>-0.13697454678033294</v>
          </cell>
          <cell r="DN204">
            <v>0.2498045892746672</v>
          </cell>
          <cell r="DO204">
            <v>6.7132934127851707E-2</v>
          </cell>
        </row>
        <row r="205">
          <cell r="A205" t="str">
            <v>% growth in revenue seq</v>
          </cell>
          <cell r="B205"/>
          <cell r="C205" t="str">
            <v>NA</v>
          </cell>
          <cell r="D205" t="str">
            <v>NA</v>
          </cell>
          <cell r="E205" t="str">
            <v>NA</v>
          </cell>
          <cell r="F205" t="str">
            <v>NA</v>
          </cell>
          <cell r="G205" t="str">
            <v>NA</v>
          </cell>
          <cell r="H205" t="str">
            <v>NA</v>
          </cell>
          <cell r="I205" t="str">
            <v>NA</v>
          </cell>
          <cell r="J205" t="str">
            <v>NA</v>
          </cell>
          <cell r="K205" t="str">
            <v>NA</v>
          </cell>
          <cell r="L205" t="str">
            <v>NA</v>
          </cell>
          <cell r="M205" t="str">
            <v>NA</v>
          </cell>
          <cell r="N205" t="str">
            <v>NA</v>
          </cell>
          <cell r="O205" t="str">
            <v>NA</v>
          </cell>
          <cell r="P205" t="str">
            <v>NA</v>
          </cell>
          <cell r="Q205" t="str">
            <v>NA</v>
          </cell>
          <cell r="R205" t="str">
            <v>NA</v>
          </cell>
          <cell r="S205" t="str">
            <v>NA</v>
          </cell>
          <cell r="T205" t="str">
            <v>NA</v>
          </cell>
          <cell r="U205" t="str">
            <v>NA</v>
          </cell>
          <cell r="V205" t="str">
            <v>NA</v>
          </cell>
          <cell r="W205" t="str">
            <v>NA</v>
          </cell>
          <cell r="X205" t="str">
            <v>NA</v>
          </cell>
          <cell r="Y205" t="str">
            <v>NA</v>
          </cell>
          <cell r="Z205" t="str">
            <v>NA</v>
          </cell>
          <cell r="AA205" t="str">
            <v>NA</v>
          </cell>
          <cell r="AB205" t="str">
            <v>NA</v>
          </cell>
          <cell r="AC205" t="str">
            <v>NA</v>
          </cell>
          <cell r="AD205" t="str">
            <v>NA</v>
          </cell>
          <cell r="AE205" t="str">
            <v>NA</v>
          </cell>
          <cell r="AF205">
            <v>6.3208756120180567</v>
          </cell>
          <cell r="AG205">
            <v>2.7295444001636118</v>
          </cell>
          <cell r="AH205">
            <v>0.88416295406012346</v>
          </cell>
          <cell r="AI205">
            <v>0.10002440243100041</v>
          </cell>
          <cell r="AJ205">
            <v>0.25589668842525826</v>
          </cell>
          <cell r="AK205">
            <v>0.1393834108123384</v>
          </cell>
          <cell r="AL205">
            <v>1.4289697368421006E-2</v>
          </cell>
          <cell r="AM205">
            <v>-0.30259725314384833</v>
          </cell>
          <cell r="AN205">
            <v>-4.7619047619047672E-2</v>
          </cell>
          <cell r="AO205">
            <v>0.21999999999999997</v>
          </cell>
          <cell r="AP205">
            <v>9.0163934426229497E-2</v>
          </cell>
          <cell r="AQ205">
            <v>-3.5612976842105071E-2</v>
          </cell>
          <cell r="AR205">
            <v>0.21000000000000041</v>
          </cell>
          <cell r="AS205">
            <v>-0.11000000000000043</v>
          </cell>
          <cell r="AT205">
            <v>0.10999999999999988</v>
          </cell>
          <cell r="AU205">
            <v>-9.7970935780353652E-2</v>
          </cell>
          <cell r="AV205">
            <v>2.8254493122623403E-2</v>
          </cell>
          <cell r="AW205">
            <v>7.3833160698274725E-2</v>
          </cell>
          <cell r="AX205">
            <v>0.18063235931751143</v>
          </cell>
          <cell r="AY205">
            <v>-0.1501450918340812</v>
          </cell>
          <cell r="AZ205">
            <v>5.1544820861432195E-2</v>
          </cell>
          <cell r="BA205">
            <v>0.55830757991689794</v>
          </cell>
          <cell r="BB205">
            <v>3.8483448391033681E-2</v>
          </cell>
          <cell r="BC205">
            <v>-0.14937196770667505</v>
          </cell>
          <cell r="BD205">
            <v>0.27000165861849523</v>
          </cell>
          <cell r="BE205">
            <v>0.18001973019156758</v>
          </cell>
          <cell r="BF205">
            <v>4.894852317649967E-3</v>
          </cell>
          <cell r="BG205">
            <v>-6.3631840828762831E-3</v>
          </cell>
          <cell r="BH205">
            <v>-9.8171559264097485E-3</v>
          </cell>
          <cell r="BI205">
            <v>0.12219134059438685</v>
          </cell>
          <cell r="BJ205">
            <v>0.257350311102581</v>
          </cell>
          <cell r="BK205">
            <v>-3.8254861111653327E-2</v>
          </cell>
          <cell r="BL205">
            <v>0.13191891402593936</v>
          </cell>
          <cell r="BM205">
            <v>-4.1785498492888928E-2</v>
          </cell>
          <cell r="BN205">
            <v>0.23692628798247317</v>
          </cell>
          <cell r="BO205">
            <v>-8.5413856002312438E-2</v>
          </cell>
          <cell r="BP205">
            <v>6.6176300388721687E-2</v>
          </cell>
          <cell r="BQ205">
            <v>-0.13239310736054011</v>
          </cell>
          <cell r="BR205">
            <v>0.2294182617052094</v>
          </cell>
          <cell r="BS205">
            <v>-0.16348895446217848</v>
          </cell>
          <cell r="BT205">
            <v>0.12920196036152931</v>
          </cell>
          <cell r="BU205">
            <v>7.3310767863511206E-2</v>
          </cell>
          <cell r="BV205">
            <v>0.1742425210088463</v>
          </cell>
          <cell r="BW205">
            <v>-0.20787389099854225</v>
          </cell>
          <cell r="BX205">
            <v>3.1050636339019722E-2</v>
          </cell>
          <cell r="BY205">
            <v>-8.650171889895919E-2</v>
          </cell>
          <cell r="BZ205">
            <v>-2.635387018562807E-3</v>
          </cell>
          <cell r="CA205">
            <v>9.8582187602980431E-2</v>
          </cell>
          <cell r="CB205">
            <v>6.3514983944995329E-2</v>
          </cell>
          <cell r="CC205">
            <v>-0.17404070815954054</v>
          </cell>
          <cell r="CD205">
            <v>0.29786418829623473</v>
          </cell>
          <cell r="CE205">
            <v>3.7380766276726263E-2</v>
          </cell>
          <cell r="CF205">
            <v>1.7731512693786033E-3</v>
          </cell>
          <cell r="CG205">
            <v>-0.15393537087368692</v>
          </cell>
          <cell r="CH205">
            <v>7.835260694599766E-2</v>
          </cell>
          <cell r="CI205">
            <v>-0.23411366589494387</v>
          </cell>
          <cell r="CJ205">
            <v>0.4311045018133981</v>
          </cell>
          <cell r="CK205">
            <v>-0.15393537087368692</v>
          </cell>
          <cell r="CL205">
            <v>7.835260694599766E-2</v>
          </cell>
          <cell r="CM205">
            <v>-0.19581934918969102</v>
          </cell>
          <cell r="CN205">
            <v>0.4311045018133981</v>
          </cell>
          <cell r="CO205">
            <v>-0.15393537087368681</v>
          </cell>
          <cell r="CP205">
            <v>7.8352606945997438E-2</v>
          </cell>
          <cell r="CQ205">
            <v>-0.19964878086021631</v>
          </cell>
          <cell r="CR205">
            <v>0.43110450181339788</v>
          </cell>
          <cell r="CS205">
            <v>-0.15393537087368681</v>
          </cell>
          <cell r="CT205">
            <v>7.835260694599766E-2</v>
          </cell>
          <cell r="CU205">
            <v>-0.20309526936368905</v>
          </cell>
          <cell r="CV205">
            <v>0.43110450181339788</v>
          </cell>
          <cell r="CW205">
            <v>-0.15393537087368669</v>
          </cell>
          <cell r="CX205">
            <v>7.835260694599766E-2</v>
          </cell>
          <cell r="CY205">
            <v>-0.20619710901681443</v>
          </cell>
          <cell r="CZ205">
            <v>0.43110450181339766</v>
          </cell>
          <cell r="DA205">
            <v>-0.15393537087368669</v>
          </cell>
          <cell r="DB205">
            <v>7.835260694599766E-2</v>
          </cell>
          <cell r="DC205"/>
          <cell r="DD205"/>
          <cell r="DE205"/>
          <cell r="DF205"/>
          <cell r="DG205"/>
          <cell r="DH205"/>
          <cell r="DI205"/>
          <cell r="DJ205"/>
          <cell r="DK205"/>
          <cell r="DL205"/>
          <cell r="DM205"/>
          <cell r="DN205"/>
          <cell r="DO205"/>
        </row>
        <row r="206">
          <cell r="A206"/>
          <cell r="B206"/>
          <cell r="C206"/>
          <cell r="D206"/>
          <cell r="E206"/>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cell r="AP206"/>
          <cell r="AQ206"/>
          <cell r="AR206"/>
          <cell r="AS206"/>
          <cell r="AT206"/>
          <cell r="AU206"/>
          <cell r="AV206"/>
          <cell r="AW206"/>
          <cell r="AX206"/>
          <cell r="AY206"/>
          <cell r="AZ206"/>
          <cell r="BA206"/>
          <cell r="BB206"/>
          <cell r="BC206"/>
          <cell r="BD206"/>
          <cell r="BE206"/>
          <cell r="BF206"/>
          <cell r="BG206"/>
          <cell r="BH206"/>
          <cell r="BI206"/>
          <cell r="BJ206"/>
          <cell r="BK206"/>
          <cell r="BL206"/>
          <cell r="BM206"/>
          <cell r="BN206"/>
          <cell r="BO206"/>
          <cell r="BP206"/>
          <cell r="BQ206"/>
          <cell r="BR206"/>
          <cell r="BS206"/>
          <cell r="BT206"/>
          <cell r="BU206"/>
          <cell r="BV206"/>
          <cell r="BW206"/>
          <cell r="BX206"/>
          <cell r="BY206"/>
          <cell r="BZ206"/>
          <cell r="CA206"/>
          <cell r="CB206"/>
          <cell r="CC206"/>
          <cell r="CD206"/>
          <cell r="CE206"/>
          <cell r="CF206"/>
          <cell r="CG206"/>
          <cell r="CH206"/>
          <cell r="CI206"/>
          <cell r="CJ206"/>
          <cell r="CK206"/>
          <cell r="CL206"/>
          <cell r="CM206"/>
          <cell r="CN206"/>
          <cell r="CO206"/>
          <cell r="CP206"/>
          <cell r="CQ206"/>
          <cell r="CR206"/>
          <cell r="CS206"/>
          <cell r="CT206"/>
          <cell r="CU206"/>
          <cell r="CV206"/>
          <cell r="CW206"/>
          <cell r="CX206"/>
          <cell r="CY206"/>
          <cell r="CZ206"/>
          <cell r="DA206"/>
          <cell r="DB206"/>
          <cell r="DC206"/>
          <cell r="DD206"/>
          <cell r="DE206"/>
          <cell r="DF206"/>
          <cell r="DG206"/>
          <cell r="DH206"/>
          <cell r="DI206"/>
          <cell r="DJ206"/>
          <cell r="DK206"/>
          <cell r="DL206"/>
          <cell r="DM206"/>
          <cell r="DN206"/>
          <cell r="DO206"/>
        </row>
        <row r="207">
          <cell r="A207" t="str">
            <v>Product -- CloudBridge/WANScaler</v>
          </cell>
          <cell r="B207">
            <v>0</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0.25</v>
          </cell>
          <cell r="AL207">
            <v>1.734375</v>
          </cell>
          <cell r="AM207">
            <v>2.0064000000000006</v>
          </cell>
          <cell r="AN207">
            <v>4.160000000000001</v>
          </cell>
          <cell r="AO207">
            <v>4.3733333333333331</v>
          </cell>
          <cell r="AP207">
            <v>6.2933333333333339</v>
          </cell>
          <cell r="AQ207">
            <v>3.0096000000000007</v>
          </cell>
          <cell r="AR207">
            <v>6.240000000000002</v>
          </cell>
          <cell r="AS207">
            <v>6.56</v>
          </cell>
          <cell r="AT207">
            <v>9.4400000000000013</v>
          </cell>
          <cell r="AU207">
            <v>6.1359999999999983</v>
          </cell>
          <cell r="AV207">
            <v>5.9170681439999999</v>
          </cell>
          <cell r="AW207">
            <v>4.6493504000000003</v>
          </cell>
          <cell r="AX207">
            <v>6.6253243199999989</v>
          </cell>
          <cell r="AY207">
            <v>10.269252695999999</v>
          </cell>
          <cell r="AZ207">
            <v>12.194737576499998</v>
          </cell>
          <cell r="BA207">
            <v>7.9225440000000011</v>
          </cell>
          <cell r="BB207">
            <v>9.3023999999999987</v>
          </cell>
          <cell r="BC207">
            <v>11.219879999999998</v>
          </cell>
          <cell r="BD207">
            <v>5.5860000000000012</v>
          </cell>
          <cell r="BE207">
            <v>6.9999283200000013</v>
          </cell>
          <cell r="BF207">
            <v>7.349924736000002</v>
          </cell>
          <cell r="BG207">
            <v>7.7174209727999994</v>
          </cell>
          <cell r="BH207">
            <v>8.8603840000000016</v>
          </cell>
          <cell r="BI207">
            <v>8.8179000000000016</v>
          </cell>
          <cell r="BJ207">
            <v>10.058220000000002</v>
          </cell>
          <cell r="BK207">
            <v>8.0240000000000009</v>
          </cell>
          <cell r="BL207">
            <v>7.6271186440677976</v>
          </cell>
          <cell r="BM207">
            <v>7.8559322033898304</v>
          </cell>
          <cell r="BN207">
            <v>8.6440677966101696</v>
          </cell>
          <cell r="BO207">
            <v>8.6440677966101696</v>
          </cell>
          <cell r="BP207">
            <v>7.6271186440677976</v>
          </cell>
          <cell r="BQ207">
            <v>8.2957118644067798</v>
          </cell>
          <cell r="BR207">
            <v>8.1449661016949175</v>
          </cell>
          <cell r="BS207">
            <v>8.0363559322033904</v>
          </cell>
          <cell r="BT207">
            <v>5.5744067796610182</v>
          </cell>
          <cell r="BU207">
            <v>7.881355932203391</v>
          </cell>
          <cell r="BV207">
            <v>8.1449661016949175</v>
          </cell>
          <cell r="BW207">
            <v>8.1694915254237301</v>
          </cell>
          <cell r="BX207">
            <v>7.9796610169491533</v>
          </cell>
          <cell r="BY207">
            <v>8.6694915254237301</v>
          </cell>
          <cell r="BZ207">
            <v>7.7372881355932215</v>
          </cell>
          <cell r="CA207">
            <v>8.2203389830508478</v>
          </cell>
          <cell r="CB207">
            <v>7.9326271186440698</v>
          </cell>
          <cell r="CC207">
            <v>8.6694915254237301</v>
          </cell>
          <cell r="CD207">
            <v>7.7372881355932215</v>
          </cell>
          <cell r="CE207">
            <v>8.2203389830508478</v>
          </cell>
          <cell r="CF207">
            <v>7.9326271186440698</v>
          </cell>
          <cell r="CG207">
            <v>8.6694915254237301</v>
          </cell>
          <cell r="CH207">
            <v>7.7372881355932215</v>
          </cell>
          <cell r="CI207">
            <v>8.2203389830508478</v>
          </cell>
          <cell r="CJ207">
            <v>7.9326271186440698</v>
          </cell>
          <cell r="CK207">
            <v>8.6694915254237301</v>
          </cell>
          <cell r="CL207">
            <v>7.7372881355932215</v>
          </cell>
          <cell r="CM207">
            <v>8.2203389830508478</v>
          </cell>
          <cell r="CN207">
            <v>7.9326271186440698</v>
          </cell>
          <cell r="CO207">
            <v>8.6694915254237301</v>
          </cell>
          <cell r="CP207">
            <v>7.7372881355932215</v>
          </cell>
          <cell r="CQ207">
            <v>8.2203389830508478</v>
          </cell>
          <cell r="CR207">
            <v>7.9326271186440698</v>
          </cell>
          <cell r="CS207">
            <v>8.6694915254237301</v>
          </cell>
          <cell r="CT207">
            <v>7.7372881355932215</v>
          </cell>
          <cell r="CU207">
            <v>8.2203389830508478</v>
          </cell>
          <cell r="CV207">
            <v>7.9326271186440698</v>
          </cell>
          <cell r="CW207">
            <v>8.6694915254237301</v>
          </cell>
          <cell r="CX207">
            <v>7.7372881355932215</v>
          </cell>
          <cell r="CY207">
            <v>8.2203389830508478</v>
          </cell>
          <cell r="CZ207">
            <v>7.9326271186440698</v>
          </cell>
          <cell r="DA207">
            <v>8.6694915254237301</v>
          </cell>
          <cell r="DB207">
            <v>7.7372881355932215</v>
          </cell>
          <cell r="DC207"/>
          <cell r="DD207">
            <v>0</v>
          </cell>
          <cell r="DE207">
            <v>0</v>
          </cell>
          <cell r="DF207">
            <v>0</v>
          </cell>
          <cell r="DG207">
            <v>0</v>
          </cell>
          <cell r="DH207">
            <v>0</v>
          </cell>
          <cell r="DI207">
            <v>0</v>
          </cell>
          <cell r="DJ207">
            <v>0</v>
          </cell>
          <cell r="DK207">
            <v>0</v>
          </cell>
          <cell r="DL207">
            <v>1.984375</v>
          </cell>
          <cell r="DM207">
            <v>16.833066666666667</v>
          </cell>
          <cell r="DN207">
            <v>25.249600000000004</v>
          </cell>
          <cell r="DO207">
            <v>23.327742863999994</v>
          </cell>
        </row>
        <row r="208">
          <cell r="A208" t="str">
            <v>% of revenue</v>
          </cell>
          <cell r="B208"/>
          <cell r="C208" t="e">
            <v>#DIV/0!</v>
          </cell>
          <cell r="D208" t="e">
            <v>#DIV/0!</v>
          </cell>
          <cell r="E208" t="e">
            <v>#DIV/0!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8.9976282251998379E-4</v>
          </cell>
          <cell r="AL208">
            <v>5.4030037196029926E-3</v>
          </cell>
          <cell r="AM208">
            <v>6.512425021422452E-3</v>
          </cell>
          <cell r="AN208">
            <v>1.2441530786807197E-2</v>
          </cell>
          <cell r="AO208">
            <v>1.2497701927903882E-2</v>
          </cell>
          <cell r="AP208">
            <v>1.5750698478405777E-2</v>
          </cell>
          <cell r="AQ208">
            <v>7.9823039831951517E-3</v>
          </cell>
          <cell r="AR208">
            <v>1.5929339085594674E-2</v>
          </cell>
          <cell r="AS208">
            <v>1.6445512957108797E-2</v>
          </cell>
          <cell r="AT208">
            <v>2.2708848031138068E-2</v>
          </cell>
          <cell r="AU208">
            <v>1.6626112968693263E-2</v>
          </cell>
          <cell r="AV208">
            <v>1.5062745384748543E-2</v>
          </cell>
          <cell r="AW208">
            <v>1.1593175777100654E-2</v>
          </cell>
          <cell r="AX208">
            <v>1.4685088039719831E-2</v>
          </cell>
          <cell r="AY208">
            <v>2.4788671925691331E-2</v>
          </cell>
          <cell r="AZ208">
            <v>2.6600915676881897E-2</v>
          </cell>
          <cell r="BA208">
            <v>1.677676909491713E-2</v>
          </cell>
          <cell r="BB208">
            <v>1.7560832297292866E-2</v>
          </cell>
          <cell r="BC208">
            <v>2.2856293085184394E-2</v>
          </cell>
          <cell r="BD208">
            <v>1.0523936019894877E-2</v>
          </cell>
          <cell r="BE208">
            <v>1.2381627457778221E-2</v>
          </cell>
          <cell r="BF208">
            <v>1.1866852129435588E-2</v>
          </cell>
          <cell r="BG208">
            <v>1.30915800351148E-2</v>
          </cell>
          <cell r="BH208">
            <v>1.4402210627265492E-2</v>
          </cell>
          <cell r="BI208">
            <v>1.3747423692982158E-2</v>
          </cell>
          <cell r="BJ208">
            <v>1.3592262660879251E-2</v>
          </cell>
          <cell r="BK208">
            <v>1.1924523591207598E-2</v>
          </cell>
          <cell r="BL208">
            <v>1.0442614630205203E-2</v>
          </cell>
          <cell r="BM208">
            <v>1.102229621468665E-2</v>
          </cell>
          <cell r="BN208">
            <v>1.0772497939495737E-2</v>
          </cell>
          <cell r="BO208">
            <v>1.1512851694762878E-2</v>
          </cell>
          <cell r="BP208">
            <v>9.7588395568706156E-3</v>
          </cell>
          <cell r="BQ208">
            <v>1.0929878054907919E-2</v>
          </cell>
          <cell r="BR208">
            <v>9.5656238605995869E-3</v>
          </cell>
          <cell r="BS208">
            <v>1.0563005791524459E-2</v>
          </cell>
          <cell r="BT208">
            <v>6.9963524474289194E-3</v>
          </cell>
          <cell r="BU208">
            <v>9.6909463427931573E-3</v>
          </cell>
          <cell r="BV208">
            <v>9.0023200569595771E-3</v>
          </cell>
          <cell r="BW208">
            <v>1.2401072183322223E-2</v>
          </cell>
          <cell r="BX208">
            <v>1.1839488027141701E-2</v>
          </cell>
          <cell r="BY208">
            <v>1.296399704131934E-2</v>
          </cell>
          <cell r="BZ208">
            <v>1.0532884102557667E-2</v>
          </cell>
          <cell r="CA208">
            <v>1.2404744669048192E-2</v>
          </cell>
          <cell r="CB208">
            <v>1.1443044080285489E-2</v>
          </cell>
          <cell r="CC208">
            <v>1.2547659334115469E-2</v>
          </cell>
          <cell r="CD208">
            <v>9.9469287228799389E-3</v>
          </cell>
          <cell r="CE208">
            <v>1.1790638709352442E-2</v>
          </cell>
          <cell r="CF208">
            <v>1.0685615726285682E-2</v>
          </cell>
          <cell r="CG208">
            <v>1.1835871107618174E-2</v>
          </cell>
          <cell r="CH208">
            <v>9.6490555022550051E-3</v>
          </cell>
          <cell r="CI208">
            <v>1.157430549304338E-2</v>
          </cell>
          <cell r="CJ208">
            <v>1.0275599018296198E-2</v>
          </cell>
          <cell r="CK208">
            <v>1.1364887677598969E-2</v>
          </cell>
          <cell r="CL208">
            <v>9.0397120714183436E-3</v>
          </cell>
          <cell r="CM208">
            <v>1.0746915743021666E-2</v>
          </cell>
          <cell r="CN208">
            <v>9.5919093639793753E-3</v>
          </cell>
          <cell r="CO208">
            <v>1.0585568390494635E-2</v>
          </cell>
          <cell r="CP208">
            <v>8.6016326924884638E-3</v>
          </cell>
          <cell r="CQ208">
            <v>9.9808504929356223E-3</v>
          </cell>
          <cell r="CR208">
            <v>8.9703733935579105E-3</v>
          </cell>
          <cell r="CS208">
            <v>9.8884479401828932E-3</v>
          </cell>
          <cell r="CT208">
            <v>8.201799331679107E-3</v>
          </cell>
          <cell r="CU208">
            <v>9.1974696200191747E-3</v>
          </cell>
          <cell r="CV208">
            <v>8.3027551063108128E-3</v>
          </cell>
          <cell r="CW208">
            <v>9.1503773423734971E-3</v>
          </cell>
          <cell r="CX208">
            <v>7.6497836919207215E-3</v>
          </cell>
          <cell r="CY208">
            <v>8.4644472487332492E-3</v>
          </cell>
          <cell r="CZ208">
            <v>7.680278384007924E-3</v>
          </cell>
          <cell r="DA208">
            <v>8.4748892113826815E-3</v>
          </cell>
          <cell r="DB208">
            <v>7.1108779394663457E-3</v>
          </cell>
          <cell r="DC208"/>
          <cell r="DD208"/>
          <cell r="DE208">
            <v>0</v>
          </cell>
          <cell r="DF208">
            <v>0</v>
          </cell>
          <cell r="DG208">
            <v>0</v>
          </cell>
          <cell r="DH208">
            <v>0</v>
          </cell>
          <cell r="DI208">
            <v>0</v>
          </cell>
          <cell r="DJ208">
            <v>0</v>
          </cell>
          <cell r="DK208">
            <v>0</v>
          </cell>
          <cell r="DL208">
            <v>1.7493976562148743E-3</v>
          </cell>
          <cell r="DM208">
            <v>1.2093224190854696E-2</v>
          </cell>
          <cell r="DN208">
            <v>1.5946907640363436E-2</v>
          </cell>
          <cell r="DO208">
            <v>1.4452584285367337E-2</v>
          </cell>
        </row>
        <row r="209">
          <cell r="A209" t="str">
            <v>% growth in revenue y-o-y</v>
          </cell>
          <cell r="B209"/>
          <cell r="C209" t="str">
            <v>NA</v>
          </cell>
          <cell r="D209" t="str">
            <v>NA</v>
          </cell>
          <cell r="E209" t="str">
            <v>NA</v>
          </cell>
          <cell r="F209" t="str">
            <v>NA</v>
          </cell>
          <cell r="G209" t="str">
            <v>NA</v>
          </cell>
          <cell r="H209" t="str">
            <v>NA</v>
          </cell>
          <cell r="I209" t="str">
            <v>NA</v>
          </cell>
          <cell r="J209" t="str">
            <v>NA</v>
          </cell>
          <cell r="K209" t="str">
            <v>NA</v>
          </cell>
          <cell r="L209" t="str">
            <v>NA</v>
          </cell>
          <cell r="M209" t="str">
            <v>NA</v>
          </cell>
          <cell r="N209" t="str">
            <v>NA</v>
          </cell>
          <cell r="O209" t="str">
            <v>NA</v>
          </cell>
          <cell r="P209" t="str">
            <v>NA</v>
          </cell>
          <cell r="Q209" t="str">
            <v>NA</v>
          </cell>
          <cell r="R209" t="str">
            <v>NA</v>
          </cell>
          <cell r="S209" t="str">
            <v>NA</v>
          </cell>
          <cell r="T209" t="str">
            <v>NA</v>
          </cell>
          <cell r="U209" t="str">
            <v>NA</v>
          </cell>
          <cell r="V209" t="str">
            <v>NA</v>
          </cell>
          <cell r="W209" t="str">
            <v>NA</v>
          </cell>
          <cell r="X209" t="str">
            <v>NA</v>
          </cell>
          <cell r="Y209" t="str">
            <v>NA</v>
          </cell>
          <cell r="Z209" t="str">
            <v>NA</v>
          </cell>
          <cell r="AA209" t="str">
            <v>NA</v>
          </cell>
          <cell r="AB209" t="str">
            <v>NA</v>
          </cell>
          <cell r="AC209" t="str">
            <v>NA</v>
          </cell>
          <cell r="AD209" t="str">
            <v>NA</v>
          </cell>
          <cell r="AE209" t="str">
            <v>NA</v>
          </cell>
          <cell r="AF209" t="str">
            <v>NA</v>
          </cell>
          <cell r="AG209" t="str">
            <v>NA</v>
          </cell>
          <cell r="AH209" t="str">
            <v>NA</v>
          </cell>
          <cell r="AI209" t="str">
            <v>NA</v>
          </cell>
          <cell r="AJ209" t="str">
            <v>NA</v>
          </cell>
          <cell r="AK209" t="str">
            <v>NA</v>
          </cell>
          <cell r="AL209" t="str">
            <v>NA</v>
          </cell>
          <cell r="AM209" t="str">
            <v>NA</v>
          </cell>
          <cell r="AN209" t="str">
            <v>NA</v>
          </cell>
          <cell r="AO209">
            <v>16.493333333333332</v>
          </cell>
          <cell r="AP209">
            <v>2.6285885885885891</v>
          </cell>
          <cell r="AQ209">
            <v>0.5</v>
          </cell>
          <cell r="AR209">
            <v>0.5</v>
          </cell>
          <cell r="AS209">
            <v>0.5</v>
          </cell>
          <cell r="AT209">
            <v>0.5</v>
          </cell>
          <cell r="AU209">
            <v>1.0388091440723008</v>
          </cell>
          <cell r="AV209">
            <v>-5.1751900000000295E-2</v>
          </cell>
          <cell r="AW209">
            <v>-0.29125756097560962</v>
          </cell>
          <cell r="AX209">
            <v>-0.2981647966101697</v>
          </cell>
          <cell r="AY209">
            <v>0.67360702346805756</v>
          </cell>
          <cell r="AZ209">
            <v>1.0609425613706431</v>
          </cell>
          <cell r="BA209">
            <v>0.70401095172349248</v>
          </cell>
          <cell r="BB209">
            <v>0.40406711440806875</v>
          </cell>
          <cell r="BC209">
            <v>9.2570251423482963E-2</v>
          </cell>
          <cell r="BD209">
            <v>-0.54193356232900303</v>
          </cell>
          <cell r="BE209">
            <v>-0.11645447219983884</v>
          </cell>
          <cell r="BF209">
            <v>-0.20988941176470555</v>
          </cell>
          <cell r="BG209">
            <v>-0.31216546230440956</v>
          </cell>
          <cell r="BH209">
            <v>0.58617687074829927</v>
          </cell>
          <cell r="BI209">
            <v>0.25971289946009057</v>
          </cell>
          <cell r="BJ209">
            <v>0.36847931935067901</v>
          </cell>
          <cell r="BK209">
            <v>3.9725580382427905E-2</v>
          </cell>
          <cell r="BL209">
            <v>-0.13918870287475171</v>
          </cell>
          <cell r="BM209">
            <v>-0.10909261803946191</v>
          </cell>
          <cell r="BN209">
            <v>-0.14059666654635039</v>
          </cell>
          <cell r="BO209">
            <v>7.7276644642344072E-2</v>
          </cell>
          <cell r="BP209">
            <v>0</v>
          </cell>
          <cell r="BQ209">
            <v>5.5980582524271849E-2</v>
          </cell>
          <cell r="BR209">
            <v>-5.773921568627427E-2</v>
          </cell>
          <cell r="BS209">
            <v>-7.0303921568627414E-2</v>
          </cell>
          <cell r="BT209">
            <v>-0.26913333333333322</v>
          </cell>
          <cell r="BU209">
            <v>-4.9948206853857369E-2</v>
          </cell>
          <cell r="BV209">
            <v>0</v>
          </cell>
          <cell r="BW209">
            <v>1.6566662097037943E-2</v>
          </cell>
          <cell r="BX209">
            <v>0.43148165039982955</v>
          </cell>
          <cell r="BY209">
            <v>0.10000000000000009</v>
          </cell>
          <cell r="BZ209">
            <v>-5.0052751725616185E-2</v>
          </cell>
          <cell r="CA209">
            <v>6.2240663900414717E-3</v>
          </cell>
          <cell r="CB209">
            <v>-5.894222599829968E-3</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cell r="DD209" t="str">
            <v>NA</v>
          </cell>
          <cell r="DE209" t="str">
            <v>NA</v>
          </cell>
          <cell r="DF209" t="str">
            <v>NA</v>
          </cell>
          <cell r="DG209" t="str">
            <v>NA</v>
          </cell>
          <cell r="DH209" t="str">
            <v>NA</v>
          </cell>
          <cell r="DI209" t="str">
            <v>NA</v>
          </cell>
          <cell r="DJ209" t="str">
            <v>NA</v>
          </cell>
          <cell r="DK209" t="str">
            <v>NA</v>
          </cell>
          <cell r="DL209" t="str">
            <v>NA</v>
          </cell>
          <cell r="DM209">
            <v>7.4828052493438317</v>
          </cell>
          <cell r="DN209">
            <v>0.50000000000000022</v>
          </cell>
          <cell r="DO209">
            <v>-7.6114359673024934E-2</v>
          </cell>
        </row>
        <row r="210">
          <cell r="A210" t="str">
            <v>% growth in revenue seq</v>
          </cell>
          <cell r="B210"/>
          <cell r="C210" t="str">
            <v>NA</v>
          </cell>
          <cell r="D210" t="str">
            <v>NA</v>
          </cell>
          <cell r="E210" t="str">
            <v>NA</v>
          </cell>
          <cell r="F210" t="str">
            <v>NA</v>
          </cell>
          <cell r="G210" t="str">
            <v>NA</v>
          </cell>
          <cell r="H210" t="str">
            <v>NA</v>
          </cell>
          <cell r="I210" t="str">
            <v>NA</v>
          </cell>
          <cell r="J210" t="str">
            <v>NA</v>
          </cell>
          <cell r="K210" t="str">
            <v>NA</v>
          </cell>
          <cell r="L210" t="str">
            <v>NA</v>
          </cell>
          <cell r="M210" t="str">
            <v>NA</v>
          </cell>
          <cell r="N210" t="str">
            <v>NA</v>
          </cell>
          <cell r="O210" t="str">
            <v>NA</v>
          </cell>
          <cell r="P210" t="str">
            <v>NA</v>
          </cell>
          <cell r="Q210" t="str">
            <v>NA</v>
          </cell>
          <cell r="R210" t="str">
            <v>NA</v>
          </cell>
          <cell r="S210" t="str">
            <v>NA</v>
          </cell>
          <cell r="T210" t="str">
            <v>NA</v>
          </cell>
          <cell r="U210" t="str">
            <v>NA</v>
          </cell>
          <cell r="V210" t="str">
            <v>NA</v>
          </cell>
          <cell r="W210" t="str">
            <v>NA</v>
          </cell>
          <cell r="X210" t="str">
            <v>NA</v>
          </cell>
          <cell r="Y210" t="str">
            <v>NA</v>
          </cell>
          <cell r="Z210" t="str">
            <v>NA</v>
          </cell>
          <cell r="AA210" t="str">
            <v>NA</v>
          </cell>
          <cell r="AB210" t="str">
            <v>NA</v>
          </cell>
          <cell r="AC210" t="str">
            <v>NA</v>
          </cell>
          <cell r="AD210" t="str">
            <v>NA</v>
          </cell>
          <cell r="AE210" t="str">
            <v>NA</v>
          </cell>
          <cell r="AF210" t="str">
            <v>NA</v>
          </cell>
          <cell r="AG210" t="str">
            <v>NA</v>
          </cell>
          <cell r="AH210" t="str">
            <v>NA</v>
          </cell>
          <cell r="AI210" t="str">
            <v>NA</v>
          </cell>
          <cell r="AJ210" t="str">
            <v>NA</v>
          </cell>
          <cell r="AK210" t="str">
            <v>NA</v>
          </cell>
          <cell r="AL210">
            <v>5.9375</v>
          </cell>
          <cell r="AM210">
            <v>0.15684324324324361</v>
          </cell>
          <cell r="AN210">
            <v>1.073365231259968</v>
          </cell>
          <cell r="AO210">
            <v>5.1282051282050878E-2</v>
          </cell>
          <cell r="AP210">
            <v>0.43902439024390261</v>
          </cell>
          <cell r="AQ210">
            <v>-0.52177966101694906</v>
          </cell>
          <cell r="AR210">
            <v>1.0733652312599684</v>
          </cell>
          <cell r="AS210">
            <v>5.1282051282050878E-2</v>
          </cell>
          <cell r="AT210">
            <v>0.43902439024390283</v>
          </cell>
          <cell r="AU210">
            <v>-0.35000000000000031</v>
          </cell>
          <cell r="AV210">
            <v>-3.5679898305084445E-2</v>
          </cell>
          <cell r="AW210">
            <v>-0.21424761607410003</v>
          </cell>
          <cell r="AX210">
            <v>0.4249999999999996</v>
          </cell>
          <cell r="AY210">
            <v>0.55000000000000004</v>
          </cell>
          <cell r="AZ210">
            <v>0.1875</v>
          </cell>
          <cell r="BA210">
            <v>-0.3503309152574775</v>
          </cell>
          <cell r="BB210">
            <v>0.1741682974559684</v>
          </cell>
          <cell r="BC210">
            <v>0.20612745098039209</v>
          </cell>
          <cell r="BD210">
            <v>-0.50213371266002826</v>
          </cell>
          <cell r="BE210">
            <v>0.25312000000000001</v>
          </cell>
          <cell r="BF210">
            <v>5.0000000000000044E-2</v>
          </cell>
          <cell r="BG210">
            <v>4.99999999999996E-2</v>
          </cell>
          <cell r="BH210">
            <v>0.14810168205523166</v>
          </cell>
          <cell r="BI210">
            <v>-4.7948260481712746E-3</v>
          </cell>
          <cell r="BJ210">
            <v>0.1406593406593406</v>
          </cell>
          <cell r="BK210">
            <v>-0.20224453233275874</v>
          </cell>
          <cell r="BL210">
            <v>-4.9461784139108067E-2</v>
          </cell>
          <cell r="BM210">
            <v>2.9999999999999805E-2</v>
          </cell>
          <cell r="BN210">
            <v>0.10032362459546929</v>
          </cell>
          <cell r="BO210">
            <v>0</v>
          </cell>
          <cell r="BP210">
            <v>-0.11764705882352933</v>
          </cell>
          <cell r="BQ210">
            <v>8.7659999999999849E-2</v>
          </cell>
          <cell r="BR210">
            <v>-1.8171528275788495E-2</v>
          </cell>
          <cell r="BS210">
            <v>-1.3334637386511194E-2</v>
          </cell>
          <cell r="BT210">
            <v>-0.3063514325786415</v>
          </cell>
          <cell r="BU210">
            <v>0.41384657484265253</v>
          </cell>
          <cell r="BV210">
            <v>3.3447311827957016E-2</v>
          </cell>
          <cell r="BW210">
            <v>3.0111142787578871E-3</v>
          </cell>
          <cell r="BX210">
            <v>-2.3236514522821605E-2</v>
          </cell>
          <cell r="BY210">
            <v>8.6448598130841159E-2</v>
          </cell>
          <cell r="BZ210">
            <v>-0.10752688172043012</v>
          </cell>
          <cell r="CA210">
            <v>6.2431544359255131E-2</v>
          </cell>
          <cell r="CB210">
            <v>-3.4999999999999809E-2</v>
          </cell>
          <cell r="CC210">
            <v>9.2890337054644334E-2</v>
          </cell>
          <cell r="CD210">
            <v>-0.10752688172043012</v>
          </cell>
          <cell r="CE210">
            <v>6.2431544359255131E-2</v>
          </cell>
          <cell r="CF210">
            <v>-3.4999999999999809E-2</v>
          </cell>
          <cell r="CG210">
            <v>9.2890337054644334E-2</v>
          </cell>
          <cell r="CH210">
            <v>-0.10752688172043012</v>
          </cell>
          <cell r="CI210">
            <v>6.2431544359255131E-2</v>
          </cell>
          <cell r="CJ210">
            <v>-3.4999999999999809E-2</v>
          </cell>
          <cell r="CK210">
            <v>9.2890337054644334E-2</v>
          </cell>
          <cell r="CL210">
            <v>-0.10752688172043012</v>
          </cell>
          <cell r="CM210">
            <v>6.2431544359255131E-2</v>
          </cell>
          <cell r="CN210">
            <v>-3.4999999999999809E-2</v>
          </cell>
          <cell r="CO210">
            <v>9.2890337054644334E-2</v>
          </cell>
          <cell r="CP210">
            <v>-0.10752688172043012</v>
          </cell>
          <cell r="CQ210">
            <v>6.2431544359255131E-2</v>
          </cell>
          <cell r="CR210">
            <v>-3.4999999999999809E-2</v>
          </cell>
          <cell r="CS210">
            <v>9.2890337054644334E-2</v>
          </cell>
          <cell r="CT210">
            <v>-0.10752688172043012</v>
          </cell>
          <cell r="CU210">
            <v>6.2431544359255131E-2</v>
          </cell>
          <cell r="CV210">
            <v>-3.4999999999999809E-2</v>
          </cell>
          <cell r="CW210">
            <v>9.2890337054644334E-2</v>
          </cell>
          <cell r="CX210">
            <v>-0.10752688172043012</v>
          </cell>
          <cell r="CY210">
            <v>6.2431544359255131E-2</v>
          </cell>
          <cell r="CZ210">
            <v>-3.4999999999999809E-2</v>
          </cell>
          <cell r="DA210">
            <v>9.2890337054644334E-2</v>
          </cell>
          <cell r="DB210">
            <v>-0.10752688172043012</v>
          </cell>
          <cell r="DC210"/>
          <cell r="DD210"/>
          <cell r="DE210"/>
          <cell r="DF210"/>
          <cell r="DG210"/>
          <cell r="DH210"/>
          <cell r="DI210"/>
          <cell r="DJ210"/>
          <cell r="DK210"/>
          <cell r="DL210"/>
          <cell r="DM210"/>
          <cell r="DN210"/>
          <cell r="DO210"/>
        </row>
        <row r="211">
          <cell r="A211"/>
          <cell r="B211"/>
          <cell r="C211"/>
          <cell r="D211"/>
          <cell r="E211"/>
          <cell r="F211"/>
          <cell r="G211"/>
          <cell r="H211"/>
          <cell r="I211"/>
          <cell r="J211"/>
          <cell r="K211"/>
          <cell r="L211"/>
          <cell r="M211"/>
          <cell r="N211"/>
          <cell r="O211"/>
          <cell r="P211"/>
          <cell r="Q211"/>
          <cell r="R211"/>
          <cell r="S211"/>
          <cell r="T211"/>
          <cell r="U211"/>
          <cell r="V211"/>
          <cell r="W211"/>
          <cell r="X211"/>
          <cell r="Y211"/>
          <cell r="Z211"/>
          <cell r="AA211"/>
          <cell r="AB211"/>
          <cell r="AC211"/>
          <cell r="AD211"/>
          <cell r="AE211"/>
          <cell r="AF211"/>
          <cell r="AG211"/>
          <cell r="AH211"/>
          <cell r="AI211"/>
          <cell r="AJ211"/>
          <cell r="AK211"/>
          <cell r="AL211"/>
          <cell r="AM211"/>
          <cell r="AN211"/>
          <cell r="AO211"/>
          <cell r="AP211"/>
          <cell r="AQ211"/>
          <cell r="AR211"/>
          <cell r="AS211"/>
          <cell r="AT211"/>
          <cell r="AU211"/>
          <cell r="AV211"/>
          <cell r="AW211"/>
          <cell r="AX211"/>
          <cell r="AY211"/>
          <cell r="AZ211"/>
          <cell r="BA211"/>
          <cell r="BB211"/>
          <cell r="BC211"/>
          <cell r="BD211"/>
          <cell r="BE211"/>
          <cell r="BF211"/>
          <cell r="BG211"/>
          <cell r="BH211"/>
          <cell r="BI211"/>
          <cell r="BJ211"/>
          <cell r="BK211"/>
          <cell r="BL211"/>
          <cell r="BM211"/>
          <cell r="BN211"/>
          <cell r="BO211"/>
          <cell r="BP211"/>
          <cell r="BQ211"/>
          <cell r="BR211"/>
          <cell r="BS211"/>
          <cell r="BT211"/>
          <cell r="BU211"/>
          <cell r="BV211"/>
          <cell r="BW211"/>
          <cell r="BX211"/>
          <cell r="BY211"/>
          <cell r="BZ211"/>
          <cell r="CA211"/>
          <cell r="CB211"/>
          <cell r="CC211"/>
          <cell r="CD211"/>
          <cell r="CE211"/>
          <cell r="CF211"/>
          <cell r="CG211"/>
          <cell r="CH211"/>
          <cell r="CI211"/>
          <cell r="CJ211"/>
          <cell r="CK211"/>
          <cell r="CL211"/>
          <cell r="CM211"/>
          <cell r="CN211"/>
          <cell r="CO211"/>
          <cell r="CP211"/>
          <cell r="CQ211"/>
          <cell r="CR211"/>
          <cell r="CS211"/>
          <cell r="CT211"/>
          <cell r="CU211"/>
          <cell r="CV211"/>
          <cell r="CW211"/>
          <cell r="CX211"/>
          <cell r="CY211"/>
          <cell r="CZ211"/>
          <cell r="DA211"/>
          <cell r="DB211"/>
          <cell r="DC211"/>
          <cell r="DD211"/>
          <cell r="DE211"/>
          <cell r="DF211"/>
          <cell r="DG211"/>
          <cell r="DH211"/>
          <cell r="DI211"/>
          <cell r="DJ211"/>
          <cell r="DK211"/>
          <cell r="DL211"/>
          <cell r="DM211"/>
          <cell r="DN211"/>
          <cell r="DO211"/>
        </row>
        <row r="212">
          <cell r="A212" t="str">
            <v>Product -- Bytemobile</v>
          </cell>
          <cell r="B212"/>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1</v>
          </cell>
          <cell r="BJ212">
            <v>14.9375</v>
          </cell>
          <cell r="BK212">
            <v>3</v>
          </cell>
          <cell r="BL212">
            <v>13</v>
          </cell>
          <cell r="BM212">
            <v>12</v>
          </cell>
          <cell r="BN212">
            <v>4.9898937500000002</v>
          </cell>
          <cell r="BO212">
            <v>10</v>
          </cell>
          <cell r="BP212">
            <v>14</v>
          </cell>
          <cell r="BQ212">
            <v>14</v>
          </cell>
          <cell r="BR212">
            <v>14</v>
          </cell>
          <cell r="BS212">
            <v>7</v>
          </cell>
          <cell r="BT212">
            <v>10</v>
          </cell>
          <cell r="BU212">
            <v>10</v>
          </cell>
          <cell r="BV212">
            <v>4.8999999999999995</v>
          </cell>
          <cell r="BW212">
            <v>0</v>
          </cell>
          <cell r="BX212">
            <v>0</v>
          </cell>
          <cell r="BY212">
            <v>0</v>
          </cell>
          <cell r="BZ212">
            <v>0</v>
          </cell>
          <cell r="CA212">
            <v>0</v>
          </cell>
          <cell r="CB212">
            <v>0</v>
          </cell>
          <cell r="CC212">
            <v>0</v>
          </cell>
          <cell r="CD212">
            <v>0</v>
          </cell>
          <cell r="CE212">
            <v>0</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cell r="DD212">
            <v>0</v>
          </cell>
          <cell r="DE212">
            <v>0</v>
          </cell>
          <cell r="DF212">
            <v>0</v>
          </cell>
          <cell r="DG212">
            <v>0</v>
          </cell>
          <cell r="DH212">
            <v>0</v>
          </cell>
          <cell r="DI212">
            <v>0</v>
          </cell>
          <cell r="DJ212">
            <v>0</v>
          </cell>
          <cell r="DK212">
            <v>0</v>
          </cell>
          <cell r="DL212">
            <v>0</v>
          </cell>
          <cell r="DM212">
            <v>0</v>
          </cell>
          <cell r="DN212">
            <v>0</v>
          </cell>
          <cell r="DO212">
            <v>0</v>
          </cell>
        </row>
        <row r="213">
          <cell r="A213" t="str">
            <v>% of revenue</v>
          </cell>
          <cell r="B213"/>
          <cell r="C213" t="e">
            <v>#DIV/0!</v>
          </cell>
          <cell r="D213" t="e">
            <v>#DIV/0!</v>
          </cell>
          <cell r="E213" t="e">
            <v>#DIV/0!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1.5590360168500612E-3</v>
          </cell>
          <cell r="BJ213">
            <v>2.0185919923891481E-2</v>
          </cell>
          <cell r="BK213">
            <v>4.4583213825551832E-3</v>
          </cell>
          <cell r="BL213">
            <v>1.7798856491927535E-2</v>
          </cell>
          <cell r="BM213">
            <v>1.6836646645087699E-2</v>
          </cell>
          <cell r="BN213">
            <v>6.2185560554323177E-3</v>
          </cell>
          <cell r="BO213">
            <v>1.3318789215509996E-2</v>
          </cell>
          <cell r="BP213">
            <v>1.7912892164389172E-2</v>
          </cell>
          <cell r="BQ213">
            <v>1.8445468607129967E-2</v>
          </cell>
          <cell r="BR213">
            <v>1.6441901952240972E-2</v>
          </cell>
          <cell r="BS213">
            <v>9.200817032552492E-3</v>
          </cell>
          <cell r="BT213">
            <v>1.2550846617358573E-2</v>
          </cell>
          <cell r="BU213">
            <v>1.2296039445694542E-2</v>
          </cell>
          <cell r="BV213">
            <v>5.4157829177364676E-3</v>
          </cell>
          <cell r="BW213">
            <v>0</v>
          </cell>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cell r="DD213"/>
          <cell r="DE213">
            <v>0</v>
          </cell>
          <cell r="DF213">
            <v>0</v>
          </cell>
          <cell r="DG213">
            <v>0</v>
          </cell>
          <cell r="DH213">
            <v>0</v>
          </cell>
          <cell r="DI213">
            <v>0</v>
          </cell>
          <cell r="DJ213">
            <v>0</v>
          </cell>
          <cell r="DK213">
            <v>0</v>
          </cell>
          <cell r="DL213">
            <v>0</v>
          </cell>
          <cell r="DM213">
            <v>0</v>
          </cell>
          <cell r="DN213">
            <v>0</v>
          </cell>
          <cell r="DO213">
            <v>0</v>
          </cell>
        </row>
        <row r="214">
          <cell r="A214" t="str">
            <v>% of delivery networking revenue</v>
          </cell>
          <cell r="B214"/>
          <cell r="C214" t="e">
            <v>#DIV/0!</v>
          </cell>
          <cell r="D214" t="e">
            <v>#DIV/0!</v>
          </cell>
          <cell r="E214" t="e">
            <v>#DIV/0!</v>
          </cell>
          <cell r="F214" t="e">
            <v>#DIV/0!</v>
          </cell>
          <cell r="G214" t="e">
            <v>#DIV/0!</v>
          </cell>
          <cell r="H214" t="e">
            <v>#DIV/0!</v>
          </cell>
          <cell r="I214" t="e">
            <v>#DIV/0!</v>
          </cell>
          <cell r="J214" t="e">
            <v>#DIV/0!</v>
          </cell>
          <cell r="K214" t="e">
            <v>#DIV/0!</v>
          </cell>
          <cell r="L214" t="e">
            <v>#DIV/0!</v>
          </cell>
          <cell r="M214" t="e">
            <v>#DIV/0!</v>
          </cell>
          <cell r="N214" t="e">
            <v>#DIV/0!</v>
          </cell>
          <cell r="O214" t="e">
            <v>#DIV/0!</v>
          </cell>
          <cell r="P214" t="e">
            <v>#DIV/0!</v>
          </cell>
          <cell r="Q214" t="e">
            <v>#DIV/0!</v>
          </cell>
          <cell r="R214" t="e">
            <v>#DIV/0!</v>
          </cell>
          <cell r="S214" t="e">
            <v>#DIV/0!</v>
          </cell>
          <cell r="T214" t="e">
            <v>#DIV/0!</v>
          </cell>
          <cell r="U214" t="e">
            <v>#DIV/0!</v>
          </cell>
          <cell r="V214" t="e">
            <v>#DIV/0!</v>
          </cell>
          <cell r="W214" t="e">
            <v>#DIV/0!</v>
          </cell>
          <cell r="X214" t="e">
            <v>#DIV/0!</v>
          </cell>
          <cell r="Y214" t="e">
            <v>#DIV/0!</v>
          </cell>
          <cell r="Z214" t="e">
            <v>#DIV/0!</v>
          </cell>
          <cell r="AA214" t="e">
            <v>#DIV/0!</v>
          </cell>
          <cell r="AB214" t="e">
            <v>#DIV/0!</v>
          </cell>
          <cell r="AC214" t="e">
            <v>#DIV/0!</v>
          </cell>
          <cell r="AD214" t="e">
            <v>#DIV/0!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7.8554595443833461E-3</v>
          </cell>
          <cell r="BJ214">
            <v>9.5569417786308369E-2</v>
          </cell>
          <cell r="BK214">
            <v>2.0215633423180591E-2</v>
          </cell>
          <cell r="BL214">
            <v>7.840772014475271E-2</v>
          </cell>
          <cell r="BM214">
            <v>8.1300813008130079E-2</v>
          </cell>
          <cell r="BN214">
            <v>2.8175571710897799E-2</v>
          </cell>
          <cell r="BO214">
            <v>5.9523809523809521E-2</v>
          </cell>
          <cell r="BP214">
            <v>7.7433628318584066E-2</v>
          </cell>
          <cell r="BQ214">
            <v>8.9171974522292988E-2</v>
          </cell>
          <cell r="BR214">
            <v>7.1355759429153925E-2</v>
          </cell>
          <cell r="BS214">
            <v>4.2944785276073622E-2</v>
          </cell>
          <cell r="BT214">
            <v>5.7045065601825436E-2</v>
          </cell>
          <cell r="BU214">
            <v>5.2714812862414341E-2</v>
          </cell>
          <cell r="BV214">
            <v>2.2082018927444793E-2</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cell r="DD214"/>
          <cell r="DE214" t="e">
            <v>#DIV/0!</v>
          </cell>
          <cell r="DF214" t="e">
            <v>#DIV/0!</v>
          </cell>
          <cell r="DG214" t="e">
            <v>#DIV/0!</v>
          </cell>
          <cell r="DH214" t="e">
            <v>#DIV/0!</v>
          </cell>
          <cell r="DI214" t="e">
            <v>#DIV/0!</v>
          </cell>
          <cell r="DJ214" t="e">
            <v>#DIV/0!</v>
          </cell>
          <cell r="DK214">
            <v>0</v>
          </cell>
          <cell r="DL214">
            <v>0</v>
          </cell>
          <cell r="DM214">
            <v>0</v>
          </cell>
          <cell r="DN214">
            <v>0</v>
          </cell>
          <cell r="DO214">
            <v>0</v>
          </cell>
        </row>
        <row r="215">
          <cell r="A215" t="str">
            <v>% of delivery networking product revenue</v>
          </cell>
          <cell r="B215"/>
          <cell r="C215" t="e">
            <v>#DIV/0!</v>
          </cell>
          <cell r="D215" t="e">
            <v>#DIV/0!</v>
          </cell>
          <cell r="E215" t="e">
            <v>#DIV/0!</v>
          </cell>
          <cell r="F215" t="e">
            <v>#DIV/0!</v>
          </cell>
          <cell r="G215" t="e">
            <v>#DIV/0!</v>
          </cell>
          <cell r="H215" t="e">
            <v>#DIV/0!</v>
          </cell>
          <cell r="I215" t="e">
            <v>#DIV/0!</v>
          </cell>
          <cell r="J215" t="e">
            <v>#DIV/0!</v>
          </cell>
          <cell r="K215" t="e">
            <v>#DIV/0!</v>
          </cell>
          <cell r="L215" t="e">
            <v>#DIV/0!</v>
          </cell>
          <cell r="M215" t="e">
            <v>#DIV/0!</v>
          </cell>
          <cell r="N215" t="e">
            <v>#DIV/0!</v>
          </cell>
          <cell r="O215" t="e">
            <v>#DIV/0!</v>
          </cell>
          <cell r="P215" t="e">
            <v>#DIV/0!</v>
          </cell>
          <cell r="Q215" t="e">
            <v>#DIV/0!</v>
          </cell>
          <cell r="R215" t="e">
            <v>#DIV/0!</v>
          </cell>
          <cell r="S215" t="e">
            <v>#DIV/0!</v>
          </cell>
          <cell r="T215" t="e">
            <v>#DIV/0!</v>
          </cell>
          <cell r="U215" t="e">
            <v>#DIV/0!</v>
          </cell>
          <cell r="V215" t="e">
            <v>#DIV/0!</v>
          </cell>
          <cell r="W215" t="e">
            <v>#DIV/0!</v>
          </cell>
          <cell r="X215" t="e">
            <v>#DIV/0!</v>
          </cell>
          <cell r="Y215" t="e">
            <v>#DIV/0!</v>
          </cell>
          <cell r="Z215" t="e">
            <v>#DIV/0!</v>
          </cell>
          <cell r="AA215" t="e">
            <v>#DIV/0!</v>
          </cell>
          <cell r="AB215" t="e">
            <v>#DIV/0!</v>
          </cell>
          <cell r="AC215" t="e">
            <v>#DIV/0!</v>
          </cell>
          <cell r="AD215" t="e">
            <v>#DIV/0!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1.2714558169103623E-2</v>
          </cell>
          <cell r="BJ215">
            <v>0.14992472398795578</v>
          </cell>
          <cell r="BK215">
            <v>3.4479822918440317E-2</v>
          </cell>
          <cell r="BL215">
            <v>0.12286441294074883</v>
          </cell>
          <cell r="BM215">
            <v>0.13460459899046551</v>
          </cell>
          <cell r="BN215">
            <v>4.3377807157345682E-2</v>
          </cell>
          <cell r="BO215">
            <v>9.3626465080796167E-2</v>
          </cell>
          <cell r="BP215">
            <v>0.11665918851355683</v>
          </cell>
          <cell r="BQ215">
            <v>0.1507808292945611</v>
          </cell>
          <cell r="BR215">
            <v>0.1115241635687732</v>
          </cell>
          <cell r="BS215">
            <v>7.5751503006012022E-2</v>
          </cell>
          <cell r="BT215">
            <v>9.9297280782157049E-2</v>
          </cell>
          <cell r="BU215">
            <v>8.8300220750551883E-2</v>
          </cell>
          <cell r="BV215">
            <v>3.5484961135518737E-2</v>
          </cell>
          <cell r="BW215">
            <v>0</v>
          </cell>
          <cell r="BX215">
            <v>0</v>
          </cell>
          <cell r="BY215">
            <v>0</v>
          </cell>
          <cell r="BZ215">
            <v>0</v>
          </cell>
          <cell r="CA215">
            <v>0</v>
          </cell>
          <cell r="CB215">
            <v>0</v>
          </cell>
          <cell r="CC215">
            <v>0</v>
          </cell>
          <cell r="CD215">
            <v>0</v>
          </cell>
          <cell r="CE215">
            <v>0</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cell r="DD215"/>
          <cell r="DE215" t="e">
            <v>#DIV/0!</v>
          </cell>
          <cell r="DF215" t="e">
            <v>#DIV/0!</v>
          </cell>
          <cell r="DG215" t="e">
            <v>#DIV/0!</v>
          </cell>
          <cell r="DH215" t="e">
            <v>#DIV/0!</v>
          </cell>
          <cell r="DI215" t="e">
            <v>#DIV/0!</v>
          </cell>
          <cell r="DJ215" t="e">
            <v>#DIV/0!</v>
          </cell>
          <cell r="DK215">
            <v>0</v>
          </cell>
          <cell r="DL215">
            <v>0</v>
          </cell>
          <cell r="DM215">
            <v>0</v>
          </cell>
          <cell r="DN215">
            <v>0</v>
          </cell>
          <cell r="DO215">
            <v>0</v>
          </cell>
        </row>
        <row r="216">
          <cell r="A216" t="str">
            <v>% growth in revenue y-o-y</v>
          </cell>
          <cell r="B216"/>
          <cell r="C216" t="str">
            <v>NA</v>
          </cell>
          <cell r="D216" t="str">
            <v>NA</v>
          </cell>
          <cell r="E216" t="str">
            <v>NA</v>
          </cell>
          <cell r="F216" t="str">
            <v>NA</v>
          </cell>
          <cell r="G216" t="str">
            <v>NA</v>
          </cell>
          <cell r="H216" t="str">
            <v>NA</v>
          </cell>
          <cell r="I216" t="str">
            <v>NA</v>
          </cell>
          <cell r="J216" t="str">
            <v>NA</v>
          </cell>
          <cell r="K216" t="str">
            <v>NA</v>
          </cell>
          <cell r="L216" t="str">
            <v>NA</v>
          </cell>
          <cell r="M216" t="str">
            <v>NA</v>
          </cell>
          <cell r="N216" t="str">
            <v>NA</v>
          </cell>
          <cell r="O216" t="str">
            <v>NA</v>
          </cell>
          <cell r="P216" t="str">
            <v>NA</v>
          </cell>
          <cell r="Q216" t="str">
            <v>NA</v>
          </cell>
          <cell r="R216" t="str">
            <v>NA</v>
          </cell>
          <cell r="S216" t="str">
            <v>NA</v>
          </cell>
          <cell r="T216" t="str">
            <v>NA</v>
          </cell>
          <cell r="U216" t="str">
            <v>NA</v>
          </cell>
          <cell r="V216" t="str">
            <v>NA</v>
          </cell>
          <cell r="W216" t="str">
            <v>NA</v>
          </cell>
          <cell r="X216" t="str">
            <v>NA</v>
          </cell>
          <cell r="Y216" t="str">
            <v>NA</v>
          </cell>
          <cell r="Z216" t="str">
            <v>NA</v>
          </cell>
          <cell r="AA216" t="str">
            <v>NA</v>
          </cell>
          <cell r="AB216" t="str">
            <v>NA</v>
          </cell>
          <cell r="AC216" t="str">
            <v>NA</v>
          </cell>
          <cell r="AD216" t="str">
            <v>NA</v>
          </cell>
          <cell r="AE216" t="str">
            <v>NA</v>
          </cell>
          <cell r="AF216" t="str">
            <v>NA</v>
          </cell>
          <cell r="AG216" t="str">
            <v>NA</v>
          </cell>
          <cell r="AH216" t="str">
            <v>NA</v>
          </cell>
          <cell r="AI216" t="str">
            <v>NA</v>
          </cell>
          <cell r="AJ216" t="str">
            <v>NA</v>
          </cell>
          <cell r="AK216" t="str">
            <v>NA</v>
          </cell>
          <cell r="AL216" t="str">
            <v>NA</v>
          </cell>
          <cell r="AM216" t="str">
            <v>NA</v>
          </cell>
          <cell r="AN216" t="str">
            <v>NA</v>
          </cell>
          <cell r="AO216" t="str">
            <v>NA</v>
          </cell>
          <cell r="AP216" t="str">
            <v>NA</v>
          </cell>
          <cell r="AQ216" t="str">
            <v>NA</v>
          </cell>
          <cell r="AR216" t="str">
            <v>NA</v>
          </cell>
          <cell r="AS216" t="str">
            <v>NA</v>
          </cell>
          <cell r="AT216" t="str">
            <v>NA</v>
          </cell>
          <cell r="AU216" t="str">
            <v>NA</v>
          </cell>
          <cell r="AV216" t="str">
            <v>NA</v>
          </cell>
          <cell r="AW216" t="str">
            <v>NA</v>
          </cell>
          <cell r="AX216" t="str">
            <v>NA</v>
          </cell>
          <cell r="AY216" t="str">
            <v>NA</v>
          </cell>
          <cell r="AZ216" t="str">
            <v>NA</v>
          </cell>
          <cell r="BA216" t="str">
            <v>NA</v>
          </cell>
          <cell r="BB216" t="str">
            <v>NA</v>
          </cell>
          <cell r="BC216" t="str">
            <v>NA</v>
          </cell>
          <cell r="BD216" t="str">
            <v>NA</v>
          </cell>
          <cell r="BE216" t="str">
            <v>NA</v>
          </cell>
          <cell r="BF216" t="str">
            <v>NA</v>
          </cell>
          <cell r="BG216" t="str">
            <v>NA</v>
          </cell>
          <cell r="BH216" t="str">
            <v>NA</v>
          </cell>
          <cell r="BI216" t="str">
            <v>NA</v>
          </cell>
          <cell r="BJ216" t="str">
            <v>NA</v>
          </cell>
          <cell r="BK216" t="str">
            <v>NA</v>
          </cell>
          <cell r="BL216" t="str">
            <v>NA</v>
          </cell>
          <cell r="BM216">
            <v>11</v>
          </cell>
          <cell r="BN216">
            <v>-0.66594853556485356</v>
          </cell>
          <cell r="BO216">
            <v>2.3333333333333335</v>
          </cell>
          <cell r="BP216">
            <v>7.6923076923076872E-2</v>
          </cell>
          <cell r="BQ216">
            <v>0.16666666666666674</v>
          </cell>
          <cell r="BR216">
            <v>1.8056709624328171</v>
          </cell>
          <cell r="BS216">
            <v>-0.30000000000000004</v>
          </cell>
          <cell r="BT216">
            <v>-0.2857142857142857</v>
          </cell>
          <cell r="BU216">
            <v>-0.2857142857142857</v>
          </cell>
          <cell r="BV216">
            <v>-0.65</v>
          </cell>
          <cell r="BW216">
            <v>-1</v>
          </cell>
          <cell r="BX216">
            <v>-1</v>
          </cell>
          <cell r="BY216">
            <v>-1</v>
          </cell>
          <cell r="BZ216">
            <v>-1</v>
          </cell>
          <cell r="CA216" t="str">
            <v>NA</v>
          </cell>
          <cell r="CB216" t="str">
            <v>NA</v>
          </cell>
          <cell r="CC216" t="str">
            <v>NA</v>
          </cell>
          <cell r="CD216" t="str">
            <v>NA</v>
          </cell>
          <cell r="CE216" t="str">
            <v>NA</v>
          </cell>
          <cell r="CF216" t="str">
            <v>NA</v>
          </cell>
          <cell r="CG216" t="str">
            <v>NA</v>
          </cell>
          <cell r="CH216" t="str">
            <v>NA</v>
          </cell>
          <cell r="CI216" t="str">
            <v>NA</v>
          </cell>
          <cell r="CJ216" t="str">
            <v>NA</v>
          </cell>
          <cell r="CK216" t="str">
            <v>NA</v>
          </cell>
          <cell r="CL216" t="str">
            <v>NA</v>
          </cell>
          <cell r="CM216" t="str">
            <v>NA</v>
          </cell>
          <cell r="CN216" t="str">
            <v>NA</v>
          </cell>
          <cell r="CO216" t="str">
            <v>NA</v>
          </cell>
          <cell r="CP216" t="str">
            <v>NA</v>
          </cell>
          <cell r="CQ216" t="str">
            <v>NA</v>
          </cell>
          <cell r="CR216" t="str">
            <v>NA</v>
          </cell>
          <cell r="CS216" t="str">
            <v>NA</v>
          </cell>
          <cell r="CT216" t="str">
            <v>NA</v>
          </cell>
          <cell r="CU216" t="str">
            <v>NA</v>
          </cell>
          <cell r="CV216" t="str">
            <v>NA</v>
          </cell>
          <cell r="CW216" t="str">
            <v>NA</v>
          </cell>
          <cell r="CX216" t="str">
            <v>NA</v>
          </cell>
          <cell r="CY216" t="str">
            <v>NA</v>
          </cell>
          <cell r="CZ216" t="str">
            <v>NA</v>
          </cell>
          <cell r="DA216" t="str">
            <v>NA</v>
          </cell>
          <cell r="DB216" t="str">
            <v>NA</v>
          </cell>
          <cell r="DC216"/>
          <cell r="DD216" t="str">
            <v>NA</v>
          </cell>
          <cell r="DE216" t="str">
            <v>NA</v>
          </cell>
          <cell r="DF216" t="str">
            <v>NA</v>
          </cell>
          <cell r="DG216" t="str">
            <v>NA</v>
          </cell>
          <cell r="DH216" t="str">
            <v>NA</v>
          </cell>
          <cell r="DI216" t="str">
            <v>NA</v>
          </cell>
          <cell r="DJ216" t="str">
            <v>NA</v>
          </cell>
          <cell r="DK216" t="str">
            <v>NA</v>
          </cell>
          <cell r="DL216" t="str">
            <v>NA</v>
          </cell>
          <cell r="DM216" t="str">
            <v>NA</v>
          </cell>
          <cell r="DN216" t="str">
            <v>NA</v>
          </cell>
          <cell r="DO216" t="str">
            <v>NA</v>
          </cell>
        </row>
        <row r="217">
          <cell r="A217" t="str">
            <v>% growth in revenue seq</v>
          </cell>
          <cell r="B217"/>
          <cell r="C217" t="str">
            <v>NA</v>
          </cell>
          <cell r="D217" t="str">
            <v>NA</v>
          </cell>
          <cell r="E217" t="str">
            <v>NA</v>
          </cell>
          <cell r="F217" t="str">
            <v>NA</v>
          </cell>
          <cell r="G217" t="str">
            <v>NA</v>
          </cell>
          <cell r="H217" t="str">
            <v>NA</v>
          </cell>
          <cell r="I217" t="str">
            <v>NA</v>
          </cell>
          <cell r="J217" t="str">
            <v>NA</v>
          </cell>
          <cell r="K217" t="str">
            <v>NA</v>
          </cell>
          <cell r="L217" t="str">
            <v>NA</v>
          </cell>
          <cell r="M217" t="str">
            <v>NA</v>
          </cell>
          <cell r="N217" t="str">
            <v>NA</v>
          </cell>
          <cell r="O217" t="str">
            <v>NA</v>
          </cell>
          <cell r="P217" t="str">
            <v>NA</v>
          </cell>
          <cell r="Q217" t="str">
            <v>NA</v>
          </cell>
          <cell r="R217" t="str">
            <v>NA</v>
          </cell>
          <cell r="S217" t="str">
            <v>NA</v>
          </cell>
          <cell r="T217" t="str">
            <v>NA</v>
          </cell>
          <cell r="U217" t="str">
            <v>NA</v>
          </cell>
          <cell r="V217" t="str">
            <v>NA</v>
          </cell>
          <cell r="W217" t="str">
            <v>NA</v>
          </cell>
          <cell r="X217" t="str">
            <v>NA</v>
          </cell>
          <cell r="Y217" t="str">
            <v>NA</v>
          </cell>
          <cell r="Z217" t="str">
            <v>NA</v>
          </cell>
          <cell r="AA217" t="str">
            <v>NA</v>
          </cell>
          <cell r="AB217" t="str">
            <v>NA</v>
          </cell>
          <cell r="AC217" t="str">
            <v>NA</v>
          </cell>
          <cell r="AD217" t="str">
            <v>NA</v>
          </cell>
          <cell r="AE217" t="str">
            <v>NA</v>
          </cell>
          <cell r="AF217" t="str">
            <v>NA</v>
          </cell>
          <cell r="AG217" t="str">
            <v>NA</v>
          </cell>
          <cell r="AH217" t="str">
            <v>NA</v>
          </cell>
          <cell r="AI217" t="str">
            <v>NA</v>
          </cell>
          <cell r="AJ217" t="str">
            <v>NA</v>
          </cell>
          <cell r="AK217" t="str">
            <v>NA</v>
          </cell>
          <cell r="AL217" t="str">
            <v>NA</v>
          </cell>
          <cell r="AM217" t="str">
            <v>NA</v>
          </cell>
          <cell r="AN217" t="str">
            <v>NA</v>
          </cell>
          <cell r="AO217" t="str">
            <v>NA</v>
          </cell>
          <cell r="AP217" t="str">
            <v>NA</v>
          </cell>
          <cell r="AQ217" t="str">
            <v>NA</v>
          </cell>
          <cell r="AR217" t="str">
            <v>NA</v>
          </cell>
          <cell r="AS217" t="str">
            <v>NA</v>
          </cell>
          <cell r="AT217" t="str">
            <v>NA</v>
          </cell>
          <cell r="AU217" t="str">
            <v>NA</v>
          </cell>
          <cell r="AV217" t="str">
            <v>NA</v>
          </cell>
          <cell r="AW217" t="str">
            <v>NA</v>
          </cell>
          <cell r="AX217" t="str">
            <v>NA</v>
          </cell>
          <cell r="AY217" t="str">
            <v>NA</v>
          </cell>
          <cell r="AZ217" t="str">
            <v>NA</v>
          </cell>
          <cell r="BA217" t="str">
            <v>NA</v>
          </cell>
          <cell r="BB217" t="str">
            <v>NA</v>
          </cell>
          <cell r="BC217" t="str">
            <v>NA</v>
          </cell>
          <cell r="BD217" t="str">
            <v>NA</v>
          </cell>
          <cell r="BE217" t="str">
            <v>NA</v>
          </cell>
          <cell r="BF217" t="str">
            <v>NA</v>
          </cell>
          <cell r="BG217" t="str">
            <v>NA</v>
          </cell>
          <cell r="BH217" t="str">
            <v>NA</v>
          </cell>
          <cell r="BI217" t="str">
            <v>NA</v>
          </cell>
          <cell r="BJ217">
            <v>13.9375</v>
          </cell>
          <cell r="BK217">
            <v>-0.79916317991631802</v>
          </cell>
          <cell r="BL217">
            <v>3.333333333333333</v>
          </cell>
          <cell r="BM217">
            <v>-7.6923076923076872E-2</v>
          </cell>
          <cell r="BN217">
            <v>-0.58417552083333324</v>
          </cell>
          <cell r="BO217">
            <v>1.0040506874520121</v>
          </cell>
          <cell r="BP217">
            <v>0.39999999999999991</v>
          </cell>
          <cell r="BQ217">
            <v>0</v>
          </cell>
          <cell r="BR217">
            <v>0</v>
          </cell>
          <cell r="BS217">
            <v>-0.5</v>
          </cell>
          <cell r="BT217">
            <v>0.4285714285714286</v>
          </cell>
          <cell r="BU217">
            <v>0</v>
          </cell>
          <cell r="BV217">
            <v>-0.51</v>
          </cell>
          <cell r="BW217">
            <v>-1</v>
          </cell>
          <cell r="BX217" t="str">
            <v>NA</v>
          </cell>
          <cell r="BY217" t="str">
            <v>NA</v>
          </cell>
          <cell r="BZ217" t="str">
            <v>NA</v>
          </cell>
          <cell r="CA217" t="str">
            <v>NA</v>
          </cell>
          <cell r="CB217" t="str">
            <v>NA</v>
          </cell>
          <cell r="CC217" t="str">
            <v>NA</v>
          </cell>
          <cell r="CD217" t="str">
            <v>NA</v>
          </cell>
          <cell r="CE217" t="str">
            <v>NA</v>
          </cell>
          <cell r="CF217" t="str">
            <v>NA</v>
          </cell>
          <cell r="CG217" t="str">
            <v>NA</v>
          </cell>
          <cell r="CH217" t="str">
            <v>NA</v>
          </cell>
          <cell r="CI217" t="str">
            <v>NA</v>
          </cell>
          <cell r="CJ217" t="str">
            <v>NA</v>
          </cell>
          <cell r="CK217" t="str">
            <v>NA</v>
          </cell>
          <cell r="CL217" t="str">
            <v>NA</v>
          </cell>
          <cell r="CM217" t="str">
            <v>NA</v>
          </cell>
          <cell r="CN217" t="str">
            <v>NA</v>
          </cell>
          <cell r="CO217" t="str">
            <v>NA</v>
          </cell>
          <cell r="CP217" t="str">
            <v>NA</v>
          </cell>
          <cell r="CQ217" t="str">
            <v>NA</v>
          </cell>
          <cell r="CR217" t="str">
            <v>NA</v>
          </cell>
          <cell r="CS217" t="str">
            <v>NA</v>
          </cell>
          <cell r="CT217" t="str">
            <v>NA</v>
          </cell>
          <cell r="CU217" t="str">
            <v>NA</v>
          </cell>
          <cell r="CV217" t="str">
            <v>NA</v>
          </cell>
          <cell r="CW217" t="str">
            <v>NA</v>
          </cell>
          <cell r="CX217" t="str">
            <v>NA</v>
          </cell>
          <cell r="CY217" t="str">
            <v>NA</v>
          </cell>
          <cell r="CZ217" t="str">
            <v>NA</v>
          </cell>
          <cell r="DA217" t="str">
            <v>NA</v>
          </cell>
          <cell r="DB217" t="str">
            <v>NA</v>
          </cell>
          <cell r="DC217"/>
          <cell r="DD217"/>
          <cell r="DE217"/>
          <cell r="DF217"/>
          <cell r="DG217"/>
          <cell r="DH217"/>
          <cell r="DI217"/>
          <cell r="DJ217"/>
          <cell r="DK217"/>
          <cell r="DL217"/>
          <cell r="DM217"/>
          <cell r="DN217"/>
          <cell r="DO217"/>
        </row>
        <row r="218">
          <cell r="A218"/>
          <cell r="B218"/>
          <cell r="C218"/>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cell r="AD218"/>
          <cell r="AE218"/>
          <cell r="AF218"/>
          <cell r="AG218"/>
          <cell r="AH218"/>
          <cell r="AI218"/>
          <cell r="AJ218"/>
          <cell r="AK218"/>
          <cell r="AL218"/>
          <cell r="AM218"/>
          <cell r="AN218"/>
          <cell r="AO218"/>
          <cell r="AP218"/>
          <cell r="AQ218"/>
          <cell r="AR218"/>
          <cell r="AS218"/>
          <cell r="AT218"/>
          <cell r="AU218"/>
          <cell r="AV218"/>
          <cell r="AW218"/>
          <cell r="AX218"/>
          <cell r="AY218"/>
          <cell r="AZ218"/>
          <cell r="BA218"/>
          <cell r="BB218"/>
          <cell r="BC218"/>
          <cell r="BD218"/>
          <cell r="BE218"/>
          <cell r="BF218"/>
          <cell r="BG218"/>
          <cell r="BH218"/>
          <cell r="BI218"/>
          <cell r="BJ218"/>
          <cell r="BK218"/>
          <cell r="BL218"/>
          <cell r="BM218"/>
          <cell r="BN218"/>
          <cell r="BO218"/>
          <cell r="BP218"/>
          <cell r="BQ218"/>
          <cell r="BR218"/>
          <cell r="BS218"/>
          <cell r="BT218"/>
          <cell r="BU218"/>
          <cell r="BV218"/>
          <cell r="BW218"/>
          <cell r="BX218"/>
          <cell r="BY218"/>
          <cell r="BZ218"/>
          <cell r="CA218"/>
          <cell r="CB218"/>
          <cell r="CC218"/>
          <cell r="CD218"/>
          <cell r="CE218"/>
          <cell r="CF218"/>
          <cell r="CG218"/>
          <cell r="CH218"/>
          <cell r="CI218"/>
          <cell r="CJ218"/>
          <cell r="CK218"/>
          <cell r="CL218"/>
          <cell r="CM218"/>
          <cell r="CN218"/>
          <cell r="CO218"/>
          <cell r="CP218"/>
          <cell r="CQ218"/>
          <cell r="CR218"/>
          <cell r="CS218"/>
          <cell r="CT218"/>
          <cell r="CU218"/>
          <cell r="CV218"/>
          <cell r="CW218"/>
          <cell r="CX218"/>
          <cell r="CY218"/>
          <cell r="CZ218"/>
          <cell r="DA218"/>
          <cell r="DB218"/>
          <cell r="DC218"/>
          <cell r="DD218"/>
          <cell r="DE218"/>
          <cell r="DF218"/>
          <cell r="DG218"/>
          <cell r="DH218"/>
          <cell r="DI218"/>
          <cell r="DJ218"/>
          <cell r="DK218"/>
          <cell r="DL218"/>
          <cell r="DM218"/>
          <cell r="DN218"/>
          <cell r="DO218"/>
        </row>
        <row r="219">
          <cell r="A219" t="str">
            <v>Product -- Other</v>
          </cell>
          <cell r="B219"/>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-0.12412300000000087</v>
          </cell>
          <cell r="AL219">
            <v>7.7576874999998324E-3</v>
          </cell>
          <cell r="AM219">
            <v>5.1502999999999659</v>
          </cell>
          <cell r="AN219">
            <v>0.68839192000000082</v>
          </cell>
          <cell r="AO219">
            <v>11.160666666666671</v>
          </cell>
          <cell r="AP219">
            <v>11.643031666666683</v>
          </cell>
          <cell r="AQ219">
            <v>4.6932281472000206</v>
          </cell>
          <cell r="AR219">
            <v>8.8394340216622744</v>
          </cell>
          <cell r="AS219">
            <v>10.362703058077233</v>
          </cell>
          <cell r="AT219">
            <v>10.853606061952839</v>
          </cell>
          <cell r="AU219">
            <v>2.3434224074074095</v>
          </cell>
          <cell r="AV219">
            <v>12.837424163692297</v>
          </cell>
          <cell r="AW219">
            <v>7.7675089280000087</v>
          </cell>
          <cell r="AX219">
            <v>10.56145249621337</v>
          </cell>
          <cell r="AY219">
            <v>2.6227670716474023</v>
          </cell>
          <cell r="AZ219">
            <v>9.3339258271923029</v>
          </cell>
          <cell r="BA219">
            <v>8.1557998559999945</v>
          </cell>
          <cell r="BB219">
            <v>4.3133333333333823</v>
          </cell>
          <cell r="BC219">
            <v>0.80136740740741175</v>
          </cell>
          <cell r="BD219">
            <v>8.9542102496910019</v>
          </cell>
          <cell r="BE219">
            <v>14.069553661503996</v>
          </cell>
          <cell r="BF219">
            <v>2.8425797969607061</v>
          </cell>
          <cell r="BG219">
            <v>-2.8107885345670098</v>
          </cell>
          <cell r="BH219">
            <v>7.2678319262034563</v>
          </cell>
          <cell r="BI219">
            <v>9.8278669117061384</v>
          </cell>
          <cell r="BJ219">
            <v>0.44862250339787124</v>
          </cell>
          <cell r="BK219">
            <v>4.6325061176848266</v>
          </cell>
          <cell r="BL219">
            <v>4.4171389609897176</v>
          </cell>
          <cell r="BM219">
            <v>-8.0946265269771231</v>
          </cell>
          <cell r="BN219">
            <v>5.6752613852380662</v>
          </cell>
          <cell r="BO219">
            <v>0.61539459109401662</v>
          </cell>
          <cell r="BP219">
            <v>5.0390295358821078</v>
          </cell>
          <cell r="BQ219">
            <v>-10.429478919246378</v>
          </cell>
          <cell r="BR219">
            <v>3.8254451127379525</v>
          </cell>
          <cell r="BS219">
            <v>-5.9144326032781436</v>
          </cell>
          <cell r="BT219">
            <v>-8.9128463630497095</v>
          </cell>
          <cell r="BU219">
            <v>-5.5720819668125756</v>
          </cell>
          <cell r="BV219">
            <v>6.5128079536290278</v>
          </cell>
          <cell r="BW219">
            <v>13.449937225360927</v>
          </cell>
          <cell r="BX219">
            <v>12.036092568448467</v>
          </cell>
          <cell r="BY219">
            <v>13.88415254237286</v>
          </cell>
          <cell r="BZ219">
            <v>14.533740112994408</v>
          </cell>
          <cell r="CA219">
            <v>0</v>
          </cell>
          <cell r="CB219">
            <v>0</v>
          </cell>
          <cell r="CC219">
            <v>1.4210854715202004E-14</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cell r="DD219">
            <v>0</v>
          </cell>
          <cell r="DE219">
            <v>0</v>
          </cell>
          <cell r="DF219">
            <v>0</v>
          </cell>
          <cell r="DG219">
            <v>0</v>
          </cell>
          <cell r="DH219">
            <v>0</v>
          </cell>
          <cell r="DI219">
            <v>0</v>
          </cell>
          <cell r="DJ219">
            <v>0</v>
          </cell>
          <cell r="DK219">
            <v>0</v>
          </cell>
          <cell r="DL219">
            <v>-0.11636531250000104</v>
          </cell>
          <cell r="DM219">
            <v>28.642390253333321</v>
          </cell>
          <cell r="DN219">
            <v>34.748971288892363</v>
          </cell>
          <cell r="DO219">
            <v>33.509807995313082</v>
          </cell>
        </row>
        <row r="220">
          <cell r="A220" t="str">
            <v>% of revenue</v>
          </cell>
          <cell r="B220"/>
          <cell r="C220" t="e">
            <v>#DIV/0!</v>
          </cell>
          <cell r="D220" t="e">
            <v>#DIV/0!</v>
          </cell>
          <cell r="E220" t="e">
            <v>#DIV/0!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-4.4672504327859488E-4</v>
          </cell>
          <cell r="AL220">
            <v>2.4167100204982625E-5</v>
          </cell>
          <cell r="AM220">
            <v>1.6716976967619528E-2</v>
          </cell>
          <cell r="AN220">
            <v>2.0588099197282029E-3</v>
          </cell>
          <cell r="AO220">
            <v>3.189390670351204E-2</v>
          </cell>
          <cell r="AP220">
            <v>2.9139705692192347E-2</v>
          </cell>
          <cell r="AQ220">
            <v>1.24477584175433E-2</v>
          </cell>
          <cell r="AR220">
            <v>2.2565118887147458E-2</v>
          </cell>
          <cell r="AS220">
            <v>2.5978653568945142E-2</v>
          </cell>
          <cell r="AT220">
            <v>2.6109416382492149E-2</v>
          </cell>
          <cell r="AU220">
            <v>6.3497401693159601E-3</v>
          </cell>
          <cell r="AV220">
            <v>3.2679503914416229E-2</v>
          </cell>
          <cell r="AW220">
            <v>1.9368317851995574E-2</v>
          </cell>
          <cell r="AX220">
            <v>2.3409549818719233E-2</v>
          </cell>
          <cell r="AY220">
            <v>6.3310266483069151E-3</v>
          </cell>
          <cell r="AZ220">
            <v>2.0360501593891155E-2</v>
          </cell>
          <cell r="BA220">
            <v>1.7270711398822181E-2</v>
          </cell>
          <cell r="BB220">
            <v>8.1426001149155873E-3</v>
          </cell>
          <cell r="BC220">
            <v>1.6324852255655295E-3</v>
          </cell>
          <cell r="BD220">
            <v>1.6869591080636414E-2</v>
          </cell>
          <cell r="BE220">
            <v>2.4886536542985907E-2</v>
          </cell>
          <cell r="BF220">
            <v>4.5894992572416086E-3</v>
          </cell>
          <cell r="BG220">
            <v>-4.7681295593126486E-3</v>
          </cell>
          <cell r="BH220">
            <v>1.1813578983117077E-2</v>
          </cell>
          <cell r="BI220">
            <v>1.532199848415885E-2</v>
          </cell>
          <cell r="BJ220">
            <v>6.0624990323984349E-4</v>
          </cell>
          <cell r="BK220">
            <v>6.8844003597639866E-3</v>
          </cell>
          <cell r="BL220">
            <v>6.047694036273683E-3</v>
          </cell>
          <cell r="BM220">
            <v>-1.1357197213222273E-2</v>
          </cell>
          <cell r="BN220">
            <v>7.0726818688941779E-3</v>
          </cell>
          <cell r="BO220">
            <v>8.1963108431461727E-4</v>
          </cell>
          <cell r="BP220">
            <v>6.4473994778163008E-3</v>
          </cell>
          <cell r="BQ220">
            <v>-1.3741187570977345E-2</v>
          </cell>
          <cell r="BR220">
            <v>4.4926852476654877E-3</v>
          </cell>
          <cell r="BS220">
            <v>-7.7739446048750455E-3</v>
          </cell>
          <cell r="BT220">
            <v>-1.1186376762671911E-2</v>
          </cell>
          <cell r="BU220">
            <v>-6.8514539658570657E-3</v>
          </cell>
          <cell r="BV220">
            <v>7.1983579717882227E-3</v>
          </cell>
          <cell r="BW220">
            <v>2.0416649172569197E-2</v>
          </cell>
          <cell r="BX220">
            <v>1.7858048550563242E-2</v>
          </cell>
          <cell r="BY220">
            <v>2.076178423529294E-2</v>
          </cell>
          <cell r="BZ220">
            <v>1.9784994109583665E-2</v>
          </cell>
          <cell r="CA220">
            <v>0</v>
          </cell>
          <cell r="CB220">
            <v>0</v>
          </cell>
          <cell r="CC220">
            <v>2.0567868748709346E-17</v>
          </cell>
          <cell r="CD220">
            <v>0</v>
          </cell>
          <cell r="CE220">
            <v>0</v>
          </cell>
          <cell r="CF220">
            <v>0</v>
          </cell>
          <cell r="CG220">
            <v>0</v>
          </cell>
          <cell r="CH220">
            <v>0</v>
          </cell>
          <cell r="CI220">
            <v>0</v>
          </cell>
          <cell r="CJ220">
            <v>0</v>
          </cell>
          <cell r="CK220">
            <v>0</v>
          </cell>
          <cell r="CL220">
            <v>0</v>
          </cell>
          <cell r="CM220">
            <v>0</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cell r="DD220"/>
          <cell r="DE220">
            <v>0</v>
          </cell>
          <cell r="DF220">
            <v>0</v>
          </cell>
          <cell r="DG220">
            <v>0</v>
          </cell>
          <cell r="DH220">
            <v>0</v>
          </cell>
          <cell r="DI220">
            <v>0</v>
          </cell>
          <cell r="DJ220">
            <v>0</v>
          </cell>
          <cell r="DK220">
            <v>0</v>
          </cell>
          <cell r="DL220">
            <v>-1.0258605603891061E-4</v>
          </cell>
          <cell r="DM220">
            <v>2.0577287166658756E-2</v>
          </cell>
          <cell r="DN220">
            <v>2.1946432250079494E-2</v>
          </cell>
          <cell r="DO220">
            <v>2.0760830881162044E-2</v>
          </cell>
        </row>
        <row r="221">
          <cell r="A221" t="str">
            <v>% of delivery networking product revenue</v>
          </cell>
          <cell r="B221"/>
          <cell r="C221" t="e">
            <v>#DIV/0!</v>
          </cell>
          <cell r="D221" t="e">
            <v>#DIV/0!</v>
          </cell>
          <cell r="E221" t="e">
            <v>#DIV/0!</v>
          </cell>
          <cell r="F221" t="e">
            <v>#DIV/0!</v>
          </cell>
          <cell r="G221" t="e">
            <v>#DIV/0!</v>
          </cell>
          <cell r="H221" t="e">
            <v>#DIV/0!</v>
          </cell>
          <cell r="I221" t="e">
            <v>#DIV/0!</v>
          </cell>
          <cell r="J221" t="e">
            <v>#DIV/0!</v>
          </cell>
          <cell r="K221" t="e">
            <v>#DIV/0!</v>
          </cell>
          <cell r="L221" t="e">
            <v>#DIV/0!</v>
          </cell>
          <cell r="M221" t="e">
            <v>#DIV/0!</v>
          </cell>
          <cell r="N221" t="e">
            <v>#DIV/0!</v>
          </cell>
          <cell r="O221" t="e">
            <v>#DIV/0!</v>
          </cell>
          <cell r="P221" t="e">
            <v>#DIV/0!</v>
          </cell>
          <cell r="Q221" t="e">
            <v>#DIV/0!</v>
          </cell>
          <cell r="R221" t="e">
            <v>#DIV/0!</v>
          </cell>
          <cell r="S221" t="e">
            <v>#DIV/0!</v>
          </cell>
          <cell r="T221" t="e">
            <v>#DIV/0!</v>
          </cell>
          <cell r="U221" t="e">
            <v>#DIV/0!</v>
          </cell>
          <cell r="V221" t="e">
            <v>#DIV/0!</v>
          </cell>
          <cell r="W221" t="e">
            <v>#DIV/0!</v>
          </cell>
          <cell r="X221" t="e">
            <v>#DIV/0!</v>
          </cell>
          <cell r="Y221" t="e">
            <v>#DIV/0!</v>
          </cell>
          <cell r="Z221" t="e">
            <v>#DIV/0!</v>
          </cell>
          <cell r="AA221" t="e">
            <v>#DIV/0!</v>
          </cell>
          <cell r="AB221" t="e">
            <v>#DIV/0!</v>
          </cell>
          <cell r="AC221" t="e">
            <v>#DIV/0!</v>
          </cell>
          <cell r="AD221" t="e">
            <v>#DIV/0!</v>
          </cell>
          <cell r="AE221">
            <v>0</v>
          </cell>
          <cell r="AF221">
            <v>0</v>
          </cell>
          <cell r="AG221">
            <v>0</v>
          </cell>
          <cell r="AH221">
            <v>0</v>
          </cell>
          <cell r="AI221">
            <v>0</v>
          </cell>
          <cell r="AJ221">
            <v>0</v>
          </cell>
          <cell r="AK221">
            <v>-5.1986781469849624E-3</v>
          </cell>
          <cell r="AL221">
            <v>3.0031874246002677E-4</v>
          </cell>
          <cell r="AM221">
            <v>0.21498369975831283</v>
          </cell>
          <cell r="AN221">
            <v>3.3018945664563315E-2</v>
          </cell>
          <cell r="AO221">
            <v>0.31838496795420412</v>
          </cell>
          <cell r="AP221">
            <v>0.29689216903878468</v>
          </cell>
          <cell r="AQ221">
            <v>0.16627921373489588</v>
          </cell>
          <cell r="AR221">
            <v>0.22147729424179755</v>
          </cell>
          <cell r="AS221">
            <v>0.26555363981804303</v>
          </cell>
          <cell r="AT221">
            <v>0.24213314504678296</v>
          </cell>
          <cell r="AU221">
            <v>7.6563897628267263E-2</v>
          </cell>
          <cell r="AV221">
            <v>0.30927819519644162</v>
          </cell>
          <cell r="AW221">
            <v>0.21078721649932181</v>
          </cell>
          <cell r="AX221">
            <v>0.22943053938189781</v>
          </cell>
          <cell r="AY221">
            <v>7.0113575182653334E-2</v>
          </cell>
          <cell r="AZ221">
            <v>0.19730249716016254</v>
          </cell>
          <cell r="BA221">
            <v>0.14499199743999991</v>
          </cell>
          <cell r="BB221">
            <v>7.7951807228916509E-2</v>
          </cell>
          <cell r="BC221">
            <v>1.6868262259296888E-2</v>
          </cell>
          <cell r="BD221">
            <v>0.1502190389030624</v>
          </cell>
          <cell r="BE221">
            <v>0.18948893820207402</v>
          </cell>
          <cell r="BF221">
            <v>4.4671238296920449E-2</v>
          </cell>
          <cell r="BG221">
            <v>-4.8455682820399228E-2</v>
          </cell>
          <cell r="BH221">
            <v>0.10577901370425991</v>
          </cell>
          <cell r="BI221">
            <v>0.12495698552709647</v>
          </cell>
          <cell r="BJ221">
            <v>4.5027350625413626E-3</v>
          </cell>
          <cell r="BK221">
            <v>5.3242663535454753E-2</v>
          </cell>
          <cell r="BL221">
            <v>4.1746860409208532E-2</v>
          </cell>
          <cell r="BM221">
            <v>-9.0797829803445015E-2</v>
          </cell>
          <cell r="BN221">
            <v>4.9335798770542429E-2</v>
          </cell>
          <cell r="BO221">
            <v>5.7617220193974788E-3</v>
          </cell>
          <cell r="BP221">
            <v>4.1989221182275119E-2</v>
          </cell>
          <cell r="BQ221">
            <v>-0.11232610575386513</v>
          </cell>
          <cell r="BR221">
            <v>3.0473540462596531E-2</v>
          </cell>
          <cell r="BS221">
            <v>-6.4003879875154254E-2</v>
          </cell>
          <cell r="BT221">
            <v>-8.8502140787997424E-2</v>
          </cell>
          <cell r="BU221">
            <v>-4.9201606770971969E-2</v>
          </cell>
          <cell r="BV221">
            <v>4.7164640228086405E-2</v>
          </cell>
          <cell r="BW221">
            <v>0.11644033830372587</v>
          </cell>
          <cell r="BX221">
            <v>0.10303028131803978</v>
          </cell>
          <cell r="BY221">
            <v>0.12509936065569996</v>
          </cell>
          <cell r="BZ221">
            <v>0.13156357221003476</v>
          </cell>
          <cell r="CA221">
            <v>0</v>
          </cell>
          <cell r="CB221">
            <v>0</v>
          </cell>
          <cell r="CC221">
            <v>1.5153020268160343E-16</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cell r="DD221"/>
          <cell r="DE221" t="e">
            <v>#DIV/0!</v>
          </cell>
          <cell r="DF221" t="e">
            <v>#DIV/0!</v>
          </cell>
          <cell r="DG221" t="e">
            <v>#DIV/0!</v>
          </cell>
          <cell r="DH221" t="e">
            <v>#DIV/0!</v>
          </cell>
          <cell r="DI221" t="e">
            <v>#DIV/0!</v>
          </cell>
          <cell r="DJ221" t="e">
            <v>#DIV/0!</v>
          </cell>
          <cell r="DK221">
            <v>0</v>
          </cell>
          <cell r="DL221">
            <v>-1.3352395861001604E-3</v>
          </cell>
          <cell r="DM221">
            <v>0.24053983074426924</v>
          </cell>
          <cell r="DN221">
            <v>0.22863543572474343</v>
          </cell>
          <cell r="DO221">
            <v>0.21619449523623324</v>
          </cell>
        </row>
        <row r="222">
          <cell r="A222" t="str">
            <v>% growth in revenue y-o-y</v>
          </cell>
          <cell r="B222"/>
          <cell r="C222" t="str">
            <v>NA</v>
          </cell>
          <cell r="D222" t="str">
            <v>NA</v>
          </cell>
          <cell r="E222" t="str">
            <v>NA</v>
          </cell>
          <cell r="F222" t="str">
            <v>NA</v>
          </cell>
          <cell r="G222" t="str">
            <v>NA</v>
          </cell>
          <cell r="H222" t="str">
            <v>NA</v>
          </cell>
          <cell r="I222" t="str">
            <v>NA</v>
          </cell>
          <cell r="J222" t="str">
            <v>NA</v>
          </cell>
          <cell r="K222" t="str">
            <v>NA</v>
          </cell>
          <cell r="L222" t="str">
            <v>NA</v>
          </cell>
          <cell r="M222" t="str">
            <v>NA</v>
          </cell>
          <cell r="N222" t="str">
            <v>NA</v>
          </cell>
          <cell r="O222" t="str">
            <v>NA</v>
          </cell>
          <cell r="P222" t="str">
            <v>NA</v>
          </cell>
          <cell r="Q222" t="str">
            <v>NA</v>
          </cell>
          <cell r="R222" t="str">
            <v>NA</v>
          </cell>
          <cell r="S222" t="str">
            <v>NA</v>
          </cell>
          <cell r="T222" t="str">
            <v>NA</v>
          </cell>
          <cell r="U222" t="str">
            <v>NA</v>
          </cell>
          <cell r="V222" t="str">
            <v>NA</v>
          </cell>
          <cell r="W222" t="str">
            <v>NA</v>
          </cell>
          <cell r="X222" t="str">
            <v>NA</v>
          </cell>
          <cell r="Y222" t="str">
            <v>NA</v>
          </cell>
          <cell r="Z222" t="str">
            <v>NA</v>
          </cell>
          <cell r="AA222" t="str">
            <v>NA</v>
          </cell>
          <cell r="AB222" t="str">
            <v>NA</v>
          </cell>
          <cell r="AC222" t="str">
            <v>NA</v>
          </cell>
          <cell r="AD222" t="str">
            <v>NA</v>
          </cell>
          <cell r="AE222" t="str">
            <v>NA</v>
          </cell>
          <cell r="AF222" t="str">
            <v>NA</v>
          </cell>
          <cell r="AG222" t="str">
            <v>NA</v>
          </cell>
          <cell r="AH222" t="str">
            <v>NA</v>
          </cell>
          <cell r="AI222" t="str">
            <v>NA</v>
          </cell>
          <cell r="AJ222" t="str">
            <v>NA</v>
          </cell>
          <cell r="AK222" t="str">
            <v>NA</v>
          </cell>
          <cell r="AL222" t="str">
            <v>NA</v>
          </cell>
          <cell r="AM222" t="str">
            <v>NA</v>
          </cell>
          <cell r="AN222" t="str">
            <v>NA</v>
          </cell>
          <cell r="AO222">
            <v>-90.916185289322627</v>
          </cell>
          <cell r="AP222">
            <v>1499.8379322661469</v>
          </cell>
          <cell r="AQ222">
            <v>-8.8746646370104321E-2</v>
          </cell>
          <cell r="AR222">
            <v>11.840699846770811</v>
          </cell>
          <cell r="AS222">
            <v>-7.1497844387082954E-2</v>
          </cell>
          <cell r="AT222">
            <v>-6.780240982886987E-2</v>
          </cell>
          <cell r="AU222">
            <v>-0.50068005775395874</v>
          </cell>
          <cell r="AV222">
            <v>0.4522902860332898</v>
          </cell>
          <cell r="AW222">
            <v>-0.25043602190785486</v>
          </cell>
          <cell r="AX222">
            <v>-2.6917649679916833E-2</v>
          </cell>
          <cell r="AY222">
            <v>0.1192037181845671</v>
          </cell>
          <cell r="AZ222">
            <v>-0.27291287503055595</v>
          </cell>
          <cell r="BA222">
            <v>4.99891189825723E-2</v>
          </cell>
          <cell r="BB222">
            <v>-0.59159657870166482</v>
          </cell>
          <cell r="BC222">
            <v>-0.69445727145565384</v>
          </cell>
          <cell r="BD222">
            <v>-4.0681229370291838E-2</v>
          </cell>
          <cell r="BE222">
            <v>0.72509795604577243</v>
          </cell>
          <cell r="BF222">
            <v>-0.34097840874172947</v>
          </cell>
          <cell r="BG222">
            <v>-4.5074904576672115</v>
          </cell>
          <cell r="BH222">
            <v>-0.18833356336989526</v>
          </cell>
          <cell r="BI222">
            <v>-0.3014798373742037</v>
          </cell>
          <cell r="BJ222">
            <v>-0.84217769229291661</v>
          </cell>
          <cell r="BK222">
            <v>-2.6481161996764886</v>
          </cell>
          <cell r="BL222">
            <v>-0.39223429960396361</v>
          </cell>
          <cell r="BM222">
            <v>-1.8236402262769225</v>
          </cell>
          <cell r="BN222">
            <v>11.650416201268508</v>
          </cell>
          <cell r="BO222">
            <v>-0.86715730633474686</v>
          </cell>
          <cell r="BP222">
            <v>0.14079035782769389</v>
          </cell>
          <cell r="BQ222">
            <v>0.28844473361282885</v>
          </cell>
          <cell r="BR222">
            <v>-0.32594380186817029</v>
          </cell>
          <cell r="BS222">
            <v>-10.610797184232268</v>
          </cell>
          <cell r="BT222">
            <v>-2.7687624768981376</v>
          </cell>
          <cell r="BU222">
            <v>-0.46573726166415153</v>
          </cell>
          <cell r="BV222">
            <v>0.70249677140647093</v>
          </cell>
          <cell r="BW222">
            <v>-3.2740874953763344</v>
          </cell>
          <cell r="BX222">
            <v>-2.3504207385809885</v>
          </cell>
          <cell r="BY222">
            <v>-3.4917351584321858</v>
          </cell>
          <cell r="BZ222">
            <v>1.231562824587205</v>
          </cell>
          <cell r="CA222">
            <v>-1</v>
          </cell>
          <cell r="CB222">
            <v>-1</v>
          </cell>
          <cell r="CC222">
            <v>-0.999999999999999</v>
          </cell>
          <cell r="CD222">
            <v>-1</v>
          </cell>
          <cell r="CE222" t="str">
            <v>NA</v>
          </cell>
          <cell r="CF222" t="str">
            <v>NA</v>
          </cell>
          <cell r="CG222">
            <v>-1</v>
          </cell>
          <cell r="CH222" t="str">
            <v>NA</v>
          </cell>
          <cell r="CI222" t="str">
            <v>NA</v>
          </cell>
          <cell r="CJ222" t="str">
            <v>NA</v>
          </cell>
          <cell r="CK222" t="str">
            <v>NA</v>
          </cell>
          <cell r="CL222" t="str">
            <v>NA</v>
          </cell>
          <cell r="CM222" t="str">
            <v>NA</v>
          </cell>
          <cell r="CN222" t="str">
            <v>NA</v>
          </cell>
          <cell r="CO222" t="str">
            <v>NA</v>
          </cell>
          <cell r="CP222" t="str">
            <v>NA</v>
          </cell>
          <cell r="CQ222" t="str">
            <v>NA</v>
          </cell>
          <cell r="CR222" t="str">
            <v>NA</v>
          </cell>
          <cell r="CS222" t="str">
            <v>NA</v>
          </cell>
          <cell r="CT222" t="str">
            <v>NA</v>
          </cell>
          <cell r="CU222" t="str">
            <v>NA</v>
          </cell>
          <cell r="CV222" t="str">
            <v>NA</v>
          </cell>
          <cell r="CW222" t="str">
            <v>NA</v>
          </cell>
          <cell r="CX222" t="str">
            <v>NA</v>
          </cell>
          <cell r="CY222" t="str">
            <v>NA</v>
          </cell>
          <cell r="CZ222" t="str">
            <v>NA</v>
          </cell>
          <cell r="DA222" t="str">
            <v>NA</v>
          </cell>
          <cell r="DB222" t="str">
            <v>NA</v>
          </cell>
          <cell r="DC222"/>
          <cell r="DD222" t="str">
            <v>NA</v>
          </cell>
          <cell r="DE222" t="str">
            <v>NA</v>
          </cell>
          <cell r="DF222" t="str">
            <v>NA</v>
          </cell>
          <cell r="DG222" t="str">
            <v>NA</v>
          </cell>
          <cell r="DH222" t="str">
            <v>NA</v>
          </cell>
          <cell r="DI222" t="str">
            <v>NA</v>
          </cell>
          <cell r="DJ222" t="str">
            <v>NA</v>
          </cell>
          <cell r="DK222" t="str">
            <v>NA</v>
          </cell>
          <cell r="DL222" t="str">
            <v>NA</v>
          </cell>
          <cell r="DM222">
            <v>-247.14199573720103</v>
          </cell>
          <cell r="DN222">
            <v>0.21320081814220715</v>
          </cell>
          <cell r="DO222">
            <v>-3.5660431017576211E-2</v>
          </cell>
        </row>
        <row r="223">
          <cell r="A223" t="str">
            <v>% growth in revenue seq</v>
          </cell>
          <cell r="B223"/>
          <cell r="C223" t="str">
            <v>NA</v>
          </cell>
          <cell r="D223" t="str">
            <v>NA</v>
          </cell>
          <cell r="E223" t="str">
            <v>NA</v>
          </cell>
          <cell r="F223" t="str">
            <v>NA</v>
          </cell>
          <cell r="G223" t="str">
            <v>NA</v>
          </cell>
          <cell r="H223" t="str">
            <v>NA</v>
          </cell>
          <cell r="I223" t="str">
            <v>NA</v>
          </cell>
          <cell r="J223" t="str">
            <v>NA</v>
          </cell>
          <cell r="K223" t="str">
            <v>NA</v>
          </cell>
          <cell r="L223" t="str">
            <v>NA</v>
          </cell>
          <cell r="M223" t="str">
            <v>NA</v>
          </cell>
          <cell r="N223" t="str">
            <v>NA</v>
          </cell>
          <cell r="O223" t="str">
            <v>NA</v>
          </cell>
          <cell r="P223" t="str">
            <v>NA</v>
          </cell>
          <cell r="Q223" t="str">
            <v>NA</v>
          </cell>
          <cell r="R223" t="str">
            <v>NA</v>
          </cell>
          <cell r="S223" t="str">
            <v>NA</v>
          </cell>
          <cell r="T223" t="str">
            <v>NA</v>
          </cell>
          <cell r="U223" t="str">
            <v>NA</v>
          </cell>
          <cell r="V223" t="str">
            <v>NA</v>
          </cell>
          <cell r="W223" t="str">
            <v>NA</v>
          </cell>
          <cell r="X223" t="str">
            <v>NA</v>
          </cell>
          <cell r="Y223" t="str">
            <v>NA</v>
          </cell>
          <cell r="Z223" t="str">
            <v>NA</v>
          </cell>
          <cell r="AA223" t="str">
            <v>NA</v>
          </cell>
          <cell r="AB223" t="str">
            <v>NA</v>
          </cell>
          <cell r="AC223" t="str">
            <v>NA</v>
          </cell>
          <cell r="AD223" t="str">
            <v>NA</v>
          </cell>
          <cell r="AE223" t="str">
            <v>NA</v>
          </cell>
          <cell r="AF223" t="str">
            <v>NA</v>
          </cell>
          <cell r="AG223" t="str">
            <v>NA</v>
          </cell>
          <cell r="AH223" t="str">
            <v>NA</v>
          </cell>
          <cell r="AI223" t="str">
            <v>NA</v>
          </cell>
          <cell r="AJ223" t="str">
            <v>NA</v>
          </cell>
          <cell r="AK223" t="str">
            <v>NA</v>
          </cell>
          <cell r="AL223">
            <v>-1.0624999999999982</v>
          </cell>
          <cell r="AM223">
            <v>662.89629641566216</v>
          </cell>
          <cell r="AN223">
            <v>-0.86633945207075214</v>
          </cell>
          <cell r="AO223">
            <v>15.212663662099139</v>
          </cell>
          <cell r="AP223">
            <v>4.3220088405711676E-2</v>
          </cell>
          <cell r="AQ223">
            <v>-0.59690669221174952</v>
          </cell>
          <cell r="AR223">
            <v>0.88344434670960537</v>
          </cell>
          <cell r="AS223">
            <v>0.1723265350114016</v>
          </cell>
          <cell r="AT223">
            <v>4.7372099839623427E-2</v>
          </cell>
          <cell r="AU223">
            <v>-0.78408812757427748</v>
          </cell>
          <cell r="AV223">
            <v>4.4780666614409821</v>
          </cell>
          <cell r="AW223">
            <v>-0.39493243901929942</v>
          </cell>
          <cell r="AX223">
            <v>0.35969621587969658</v>
          </cell>
          <cell r="AY223">
            <v>-0.75166606367942745</v>
          </cell>
          <cell r="AZ223">
            <v>2.5588085301564782</v>
          </cell>
          <cell r="BA223">
            <v>-0.12621977000932472</v>
          </cell>
          <cell r="BB223">
            <v>-0.47113300847369577</v>
          </cell>
          <cell r="BC223">
            <v>-0.81421157478962847</v>
          </cell>
          <cell r="BD223">
            <v>10.173664123251172</v>
          </cell>
          <cell r="BE223">
            <v>0.57127800991600775</v>
          </cell>
          <cell r="BF223">
            <v>-0.79796233303844244</v>
          </cell>
          <cell r="BG223">
            <v>-1.9888160527884962</v>
          </cell>
          <cell r="BH223">
            <v>-3.5856914658729515</v>
          </cell>
          <cell r="BI223">
            <v>0.35224190810917433</v>
          </cell>
          <cell r="BJ223">
            <v>-0.95435199647814628</v>
          </cell>
          <cell r="BK223">
            <v>9.3260672003704226</v>
          </cell>
          <cell r="BL223">
            <v>-4.6490420352157558E-2</v>
          </cell>
          <cell r="BM223">
            <v>-2.8325496658505434</v>
          </cell>
          <cell r="BN223">
            <v>-1.7011146674060884</v>
          </cell>
          <cell r="BO223">
            <v>-0.89156541887309004</v>
          </cell>
          <cell r="BP223">
            <v>7.1882902593017306</v>
          </cell>
          <cell r="BQ223">
            <v>-3.0697395887402048</v>
          </cell>
          <cell r="BR223">
            <v>-1.3667915858843669</v>
          </cell>
          <cell r="BS223">
            <v>-2.5460769737838582</v>
          </cell>
          <cell r="BT223">
            <v>0.50696558079124276</v>
          </cell>
          <cell r="BU223">
            <v>-0.3748257582546306</v>
          </cell>
          <cell r="BV223">
            <v>-2.168828454502183</v>
          </cell>
          <cell r="BW223">
            <v>1.0651518240863274</v>
          </cell>
          <cell r="BX223">
            <v>-0.10511905247011433</v>
          </cell>
          <cell r="BY223">
            <v>0.1535431838376613</v>
          </cell>
          <cell r="BZ223">
            <v>4.6786259992396495E-2</v>
          </cell>
          <cell r="CA223">
            <v>-1</v>
          </cell>
          <cell r="CB223" t="str">
            <v>NA</v>
          </cell>
          <cell r="CC223" t="str">
            <v>NA</v>
          </cell>
          <cell r="CD223">
            <v>-1</v>
          </cell>
          <cell r="CE223" t="str">
            <v>NA</v>
          </cell>
          <cell r="CF223" t="str">
            <v>NA</v>
          </cell>
          <cell r="CG223" t="str">
            <v>NA</v>
          </cell>
          <cell r="CH223" t="str">
            <v>NA</v>
          </cell>
          <cell r="CI223" t="str">
            <v>NA</v>
          </cell>
          <cell r="CJ223" t="str">
            <v>NA</v>
          </cell>
          <cell r="CK223" t="str">
            <v>NA</v>
          </cell>
          <cell r="CL223" t="str">
            <v>NA</v>
          </cell>
          <cell r="CM223" t="str">
            <v>NA</v>
          </cell>
          <cell r="CN223" t="str">
            <v>NA</v>
          </cell>
          <cell r="CO223" t="str">
            <v>NA</v>
          </cell>
          <cell r="CP223" t="str">
            <v>NA</v>
          </cell>
          <cell r="CQ223" t="str">
            <v>NA</v>
          </cell>
          <cell r="CR223" t="str">
            <v>NA</v>
          </cell>
          <cell r="CS223" t="str">
            <v>NA</v>
          </cell>
          <cell r="CT223" t="str">
            <v>NA</v>
          </cell>
          <cell r="CU223" t="str">
            <v>NA</v>
          </cell>
          <cell r="CV223" t="str">
            <v>NA</v>
          </cell>
          <cell r="CW223" t="str">
            <v>NA</v>
          </cell>
          <cell r="CX223" t="str">
            <v>NA</v>
          </cell>
          <cell r="CY223" t="str">
            <v>NA</v>
          </cell>
          <cell r="CZ223" t="str">
            <v>NA</v>
          </cell>
          <cell r="DA223" t="str">
            <v>NA</v>
          </cell>
          <cell r="DB223" t="str">
            <v>NA</v>
          </cell>
          <cell r="DC223"/>
          <cell r="DD223"/>
          <cell r="DE223"/>
          <cell r="DF223"/>
          <cell r="DG223"/>
          <cell r="DH223"/>
          <cell r="DI223"/>
          <cell r="DJ223"/>
          <cell r="DK223"/>
          <cell r="DL223"/>
          <cell r="DM223"/>
          <cell r="DN223"/>
          <cell r="DO223"/>
        </row>
        <row r="224">
          <cell r="A224"/>
          <cell r="B224"/>
          <cell r="C224"/>
          <cell r="D224"/>
          <cell r="E224"/>
          <cell r="F224"/>
          <cell r="G224"/>
          <cell r="H224"/>
          <cell r="I224"/>
          <cell r="J224"/>
          <cell r="K224"/>
          <cell r="L224"/>
          <cell r="M224"/>
          <cell r="N224"/>
          <cell r="O224"/>
          <cell r="P224"/>
          <cell r="Q224"/>
          <cell r="R224"/>
          <cell r="S224"/>
          <cell r="T224"/>
          <cell r="U224"/>
          <cell r="V224"/>
          <cell r="W224"/>
          <cell r="X224"/>
          <cell r="Y224"/>
          <cell r="Z224"/>
          <cell r="AA224"/>
          <cell r="AB224"/>
          <cell r="AC224"/>
          <cell r="AD224"/>
          <cell r="AE224"/>
          <cell r="AF224"/>
          <cell r="AG224"/>
          <cell r="AH224"/>
          <cell r="AI224"/>
          <cell r="AJ224"/>
          <cell r="AK224"/>
          <cell r="AL224"/>
          <cell r="AM224"/>
          <cell r="AN224"/>
          <cell r="AO224"/>
          <cell r="AP224"/>
          <cell r="AQ224"/>
          <cell r="AR224"/>
          <cell r="AS224"/>
          <cell r="AT224"/>
          <cell r="AU224"/>
          <cell r="AV224"/>
          <cell r="AW224"/>
          <cell r="AX224"/>
          <cell r="AY224"/>
          <cell r="AZ224"/>
          <cell r="BA224"/>
          <cell r="BB224"/>
          <cell r="BC224"/>
          <cell r="BD224"/>
          <cell r="BE224"/>
          <cell r="BF224"/>
          <cell r="BG224"/>
          <cell r="BH224"/>
          <cell r="BI224"/>
          <cell r="BJ224"/>
          <cell r="BK224"/>
          <cell r="BL224"/>
          <cell r="BM224"/>
          <cell r="BN224"/>
          <cell r="BO224"/>
          <cell r="BP224"/>
          <cell r="BQ224"/>
          <cell r="BR224"/>
          <cell r="BS224"/>
          <cell r="BT224"/>
          <cell r="BU224"/>
          <cell r="BV224"/>
          <cell r="BW224"/>
          <cell r="BX224"/>
          <cell r="BY224"/>
          <cell r="BZ224"/>
          <cell r="CA224"/>
          <cell r="CB224"/>
          <cell r="CC224"/>
          <cell r="CD224"/>
          <cell r="CE224"/>
          <cell r="CF224"/>
          <cell r="CG224"/>
          <cell r="CH224"/>
          <cell r="CI224"/>
          <cell r="CJ224"/>
          <cell r="CK224"/>
          <cell r="CL224"/>
          <cell r="CM224"/>
          <cell r="CN224"/>
          <cell r="CO224"/>
          <cell r="CP224"/>
          <cell r="CQ224"/>
          <cell r="CR224"/>
          <cell r="CS224"/>
          <cell r="CT224"/>
          <cell r="CU224"/>
          <cell r="CV224"/>
          <cell r="CW224"/>
          <cell r="CX224"/>
          <cell r="CY224"/>
          <cell r="CZ224"/>
          <cell r="DA224"/>
          <cell r="DB224"/>
          <cell r="DC224"/>
          <cell r="DD224"/>
          <cell r="DE224"/>
          <cell r="DF224"/>
          <cell r="DG224"/>
          <cell r="DH224"/>
          <cell r="DI224"/>
          <cell r="DJ224"/>
          <cell r="DK224"/>
          <cell r="DL224"/>
          <cell r="DM224"/>
          <cell r="DN224"/>
          <cell r="DO224"/>
        </row>
        <row r="225">
          <cell r="A225" t="str">
            <v>Updates and maintenance</v>
          </cell>
          <cell r="B225">
            <v>0</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1.8330750000000062E-2</v>
          </cell>
          <cell r="AG225">
            <v>1.6525278906250005</v>
          </cell>
          <cell r="AH225">
            <v>3.4717720849609375</v>
          </cell>
          <cell r="AI225">
            <v>4.4147847046508772</v>
          </cell>
          <cell r="AJ225">
            <v>5.699208491569518</v>
          </cell>
          <cell r="AK225">
            <v>5.7424999999999997</v>
          </cell>
          <cell r="AL225">
            <v>6.2024000000000008</v>
          </cell>
          <cell r="AM225">
            <v>8.1403000000000354</v>
          </cell>
          <cell r="AN225">
            <v>8.901608079999999</v>
          </cell>
          <cell r="AO225">
            <v>10.933999999999997</v>
          </cell>
          <cell r="AP225">
            <v>10.333015999999979</v>
          </cell>
          <cell r="AQ225">
            <v>12.07176599999995</v>
          </cell>
          <cell r="AR225">
            <v>17.282069896449755</v>
          </cell>
          <cell r="AS225">
            <v>12.438231179042404</v>
          </cell>
          <cell r="AT225">
            <v>14.079319771249985</v>
          </cell>
          <cell r="AU225">
            <v>18.692592592592593</v>
          </cell>
          <cell r="AV225">
            <v>20.292307692307702</v>
          </cell>
          <cell r="AW225">
            <v>23.049999999999997</v>
          </cell>
          <cell r="AX225">
            <v>24.366666666666639</v>
          </cell>
          <cell r="AY225">
            <v>20.797319592592594</v>
          </cell>
          <cell r="AZ225">
            <v>23.435712582307694</v>
          </cell>
          <cell r="BA225">
            <v>27.989774999999995</v>
          </cell>
          <cell r="BB225">
            <v>30.128029666666642</v>
          </cell>
          <cell r="BC225">
            <v>30.162592592592596</v>
          </cell>
          <cell r="BD225">
            <v>34.392307692307703</v>
          </cell>
          <cell r="BE225">
            <v>37.549999999999997</v>
          </cell>
          <cell r="BF225">
            <v>40.366666666666632</v>
          </cell>
          <cell r="BG225">
            <v>42.292592592592591</v>
          </cell>
          <cell r="BH225">
            <v>43.992307692307705</v>
          </cell>
          <cell r="BI225">
            <v>48.649999999999991</v>
          </cell>
          <cell r="BJ225">
            <v>56.666666666666643</v>
          </cell>
          <cell r="BK225">
            <v>61.392592592592592</v>
          </cell>
          <cell r="BL225">
            <v>59.992307692307719</v>
          </cell>
          <cell r="BM225">
            <v>58.449999999999989</v>
          </cell>
          <cell r="BN225">
            <v>62.06666666666662</v>
          </cell>
          <cell r="BO225">
            <v>61.19259259259259</v>
          </cell>
          <cell r="BP225">
            <v>60.792307692307716</v>
          </cell>
          <cell r="BQ225">
            <v>64.149999999999991</v>
          </cell>
          <cell r="BR225">
            <v>70.666666666666615</v>
          </cell>
          <cell r="BS225">
            <v>70.592592592592595</v>
          </cell>
          <cell r="BT225">
            <v>74.592307692307713</v>
          </cell>
          <cell r="BU225">
            <v>76.449999999999989</v>
          </cell>
          <cell r="BV225">
            <v>83.813333333333276</v>
          </cell>
          <cell r="BW225">
            <v>79.990740740740748</v>
          </cell>
          <cell r="BX225">
            <v>78.079076923076954</v>
          </cell>
          <cell r="BY225">
            <v>80.214999999999989</v>
          </cell>
          <cell r="BZ225">
            <v>90.730666666666593</v>
          </cell>
          <cell r="CA225">
            <v>88.306574074074064</v>
          </cell>
          <cell r="CB225">
            <v>85.888123076923108</v>
          </cell>
          <cell r="CC225">
            <v>91.756674999999987</v>
          </cell>
          <cell r="CD225">
            <v>96.397813333333261</v>
          </cell>
          <cell r="CE225">
            <v>85.785499932103193</v>
          </cell>
          <cell r="CF225">
            <v>84.670019014319109</v>
          </cell>
          <cell r="CG225">
            <v>89.604527850379725</v>
          </cell>
          <cell r="CH225">
            <v>93.333230366117903</v>
          </cell>
          <cell r="CI225">
            <v>84.643482160326002</v>
          </cell>
          <cell r="CJ225">
            <v>87.060592345428489</v>
          </cell>
          <cell r="CK225">
            <v>91.008199414276959</v>
          </cell>
          <cell r="CL225">
            <v>93.991161426867507</v>
          </cell>
          <cell r="CM225">
            <v>87.105540990260494</v>
          </cell>
          <cell r="CN225">
            <v>89.248244630964905</v>
          </cell>
          <cell r="CO225">
            <v>92.65004544931918</v>
          </cell>
          <cell r="CP225">
            <v>95.261226826667937</v>
          </cell>
          <cell r="CQ225">
            <v>89.964517685899182</v>
          </cell>
          <cell r="CR225">
            <v>91.876200238990918</v>
          </cell>
          <cell r="CS225">
            <v>94.827951722969672</v>
          </cell>
          <cell r="CT225">
            <v>97.129343944924784</v>
          </cell>
          <cell r="CU225">
            <v>93.0918341218688</v>
          </cell>
          <cell r="CV225">
            <v>94.806947386258955</v>
          </cell>
          <cell r="CW225">
            <v>97.384955908394218</v>
          </cell>
          <cell r="CX225">
            <v>99.425876202389901</v>
          </cell>
          <cell r="CY225">
            <v>96.383596102809179</v>
          </cell>
          <cell r="CZ225">
            <v>97.929648429285265</v>
          </cell>
          <cell r="DA225">
            <v>100.19489718580952</v>
          </cell>
          <cell r="DB225">
            <v>102.01474223331843</v>
          </cell>
          <cell r="DC225"/>
          <cell r="DD225"/>
          <cell r="DE225">
            <v>0</v>
          </cell>
          <cell r="DF225">
            <v>0</v>
          </cell>
          <cell r="DG225">
            <v>0</v>
          </cell>
          <cell r="DH225">
            <v>0</v>
          </cell>
          <cell r="DI225">
            <v>0</v>
          </cell>
          <cell r="DJ225">
            <v>0</v>
          </cell>
          <cell r="DK225">
            <v>5.1426307255859385</v>
          </cell>
          <cell r="DL225">
            <v>22.058893196220396</v>
          </cell>
          <cell r="DM225">
            <v>38.308924080000011</v>
          </cell>
          <cell r="DN225">
            <v>55.871386846742098</v>
          </cell>
          <cell r="DO225">
            <v>86.401566951566934</v>
          </cell>
        </row>
        <row r="226">
          <cell r="A226" t="str">
            <v>% of revenue</v>
          </cell>
          <cell r="B226"/>
          <cell r="C226" t="e">
            <v>#DIV/0!</v>
          </cell>
          <cell r="D226" t="e">
            <v>#DIV/0!</v>
          </cell>
          <cell r="E226" t="e">
            <v>#DIV/0!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8.6781407855929173E-5</v>
          </cell>
          <cell r="AG226">
            <v>7.2815586486051831E-3</v>
          </cell>
          <cell r="AH226">
            <v>1.2922741665776821E-2</v>
          </cell>
          <cell r="AI226">
            <v>1.6980071787670973E-2</v>
          </cell>
          <cell r="AJ226">
            <v>2.0689185283116432E-2</v>
          </cell>
          <cell r="AK226">
            <v>2.0667552033284027E-2</v>
          </cell>
          <cell r="AL226">
            <v>1.9321997993781974E-2</v>
          </cell>
          <cell r="AM226">
            <v>2.6421996312741926E-2</v>
          </cell>
          <cell r="AN226">
            <v>2.6622507446973954E-2</v>
          </cell>
          <cell r="AO226">
            <v>3.124615995724871E-2</v>
          </cell>
          <cell r="AP226">
            <v>2.5861051809620051E-2</v>
          </cell>
          <cell r="AQ226">
            <v>3.2017711930488899E-2</v>
          </cell>
          <cell r="AR226">
            <v>4.4117299916906424E-2</v>
          </cell>
          <cell r="AS226">
            <v>3.1181873783301298E-2</v>
          </cell>
          <cell r="AT226">
            <v>3.3869187824906083E-2</v>
          </cell>
          <cell r="AU226">
            <v>5.0649471336734586E-2</v>
          </cell>
          <cell r="AV226">
            <v>5.1656978861760627E-2</v>
          </cell>
          <cell r="AW226">
            <v>5.7475276903665946E-2</v>
          </cell>
          <cell r="AX226">
            <v>5.4008925141117645E-2</v>
          </cell>
          <cell r="AY226">
            <v>5.0202088465048554E-2</v>
          </cell>
          <cell r="AZ226">
            <v>5.1121347246615524E-2</v>
          </cell>
          <cell r="BA226">
            <v>5.9271111929915937E-2</v>
          </cell>
          <cell r="BB226">
            <v>5.6874922216223478E-2</v>
          </cell>
          <cell r="BC226">
            <v>6.1444958101629282E-2</v>
          </cell>
          <cell r="BD226">
            <v>6.4794566009735877E-2</v>
          </cell>
          <cell r="BE226">
            <v>6.6419267424665876E-2</v>
          </cell>
          <cell r="BF226">
            <v>6.5174172729317775E-2</v>
          </cell>
          <cell r="BG226">
            <v>7.1743768127961377E-2</v>
          </cell>
          <cell r="BH226">
            <v>7.1507790335507734E-2</v>
          </cell>
          <cell r="BI226">
            <v>7.5847102219755463E-2</v>
          </cell>
          <cell r="BJ226">
            <v>7.6576990506254952E-2</v>
          </cell>
          <cell r="BK226">
            <v>9.1235969428684824E-2</v>
          </cell>
          <cell r="BL226">
            <v>8.2138036556534261E-2</v>
          </cell>
          <cell r="BM226">
            <v>8.2008499700447976E-2</v>
          </cell>
          <cell r="BN226">
            <v>7.7349351544909933E-2</v>
          </cell>
          <cell r="BO226">
            <v>8.1501124229131916E-2</v>
          </cell>
          <cell r="BP226">
            <v>7.7783289436905323E-2</v>
          </cell>
          <cell r="BQ226">
            <v>8.4519772224813369E-2</v>
          </cell>
          <cell r="BR226">
            <v>8.2992457473216277E-2</v>
          </cell>
          <cell r="BS226">
            <v>9.2787075471137834E-2</v>
          </cell>
          <cell r="BT226">
            <v>9.3619661268097024E-2</v>
          </cell>
          <cell r="BU226">
            <v>9.400322156233476E-2</v>
          </cell>
          <cell r="BV226">
            <v>9.2635677335758948E-2</v>
          </cell>
          <cell r="BW226">
            <v>0.12142382996986938</v>
          </cell>
          <cell r="BX226">
            <v>0.11584656220828733</v>
          </cell>
          <cell r="BY226">
            <v>0.11995017465786198</v>
          </cell>
          <cell r="BZ226">
            <v>0.12351299057244179</v>
          </cell>
          <cell r="CA226">
            <v>0.13325733966030823</v>
          </cell>
          <cell r="CB226">
            <v>0.12389610196504622</v>
          </cell>
          <cell r="CC226">
            <v>0.13280265585989795</v>
          </cell>
          <cell r="CD226">
            <v>0.1239274228210754</v>
          </cell>
          <cell r="CE226">
            <v>0.12304429759966148</v>
          </cell>
          <cell r="CF226">
            <v>0.11405443281178276</v>
          </cell>
          <cell r="CG226">
            <v>0.12233100859329142</v>
          </cell>
          <cell r="CH226">
            <v>0.11639446589362104</v>
          </cell>
          <cell r="CI226">
            <v>0.11917872517648713</v>
          </cell>
          <cell r="CJ226">
            <v>0.11277471181449975</v>
          </cell>
          <cell r="CK226">
            <v>0.11930318647300756</v>
          </cell>
          <cell r="CL226">
            <v>0.10981276923738877</v>
          </cell>
          <cell r="CM226">
            <v>0.1138780178898687</v>
          </cell>
          <cell r="CN226">
            <v>0.10791646456978574</v>
          </cell>
          <cell r="CO226">
            <v>0.11312697977846736</v>
          </cell>
          <cell r="CP226">
            <v>0.10590300744125021</v>
          </cell>
          <cell r="CQ226">
            <v>0.10923179719758622</v>
          </cell>
          <cell r="CR226">
            <v>0.10389544469927361</v>
          </cell>
          <cell r="CS226">
            <v>0.10816104510130786</v>
          </cell>
          <cell r="CT226">
            <v>0.10296054306019919</v>
          </cell>
          <cell r="CU226">
            <v>0.10415742197166476</v>
          </cell>
          <cell r="CV226">
            <v>9.9230539233962092E-2</v>
          </cell>
          <cell r="CW226">
            <v>0.10278677721974687</v>
          </cell>
          <cell r="CX226">
            <v>9.8301424607558099E-2</v>
          </cell>
          <cell r="CY226">
            <v>9.9245769126744238E-2</v>
          </cell>
          <cell r="CZ226">
            <v>9.4814359825033195E-2</v>
          </cell>
          <cell r="DA226">
            <v>9.7945842695095264E-2</v>
          </cell>
          <cell r="DB226">
            <v>9.3755637289786919E-2</v>
          </cell>
          <cell r="DC226"/>
          <cell r="DD226"/>
          <cell r="DE226">
            <v>0</v>
          </cell>
          <cell r="DF226">
            <v>0</v>
          </cell>
          <cell r="DG226">
            <v>0</v>
          </cell>
          <cell r="DH226">
            <v>0</v>
          </cell>
          <cell r="DI226">
            <v>0</v>
          </cell>
          <cell r="DJ226">
            <v>0</v>
          </cell>
          <cell r="DK226">
            <v>5.6591902975672856E-3</v>
          </cell>
          <cell r="DL226">
            <v>1.9446816280270715E-2</v>
          </cell>
          <cell r="DM226">
            <v>2.7521925540000956E-2</v>
          </cell>
          <cell r="DN226">
            <v>3.5286731107978447E-2</v>
          </cell>
          <cell r="DO226">
            <v>5.3529650769702106E-2</v>
          </cell>
        </row>
        <row r="227">
          <cell r="A227" t="str">
            <v>% of delivery networking revenue</v>
          </cell>
          <cell r="B227"/>
          <cell r="C227" t="e">
            <v>#DIV/0!</v>
          </cell>
          <cell r="D227" t="e">
            <v>#DIV/0!</v>
          </cell>
          <cell r="E227" t="e">
            <v>#DIV/0!</v>
          </cell>
          <cell r="F227" t="e">
            <v>#DIV/0!</v>
          </cell>
          <cell r="G227" t="e">
            <v>#DIV/0!</v>
          </cell>
          <cell r="H227" t="e">
            <v>#DIV/0!</v>
          </cell>
          <cell r="I227" t="e">
            <v>#DIV/0!</v>
          </cell>
          <cell r="J227" t="e">
            <v>#DIV/0!</v>
          </cell>
          <cell r="K227" t="e">
            <v>#DIV/0!</v>
          </cell>
          <cell r="L227" t="e">
            <v>#DIV/0!</v>
          </cell>
          <cell r="M227" t="e">
            <v>#DIV/0!</v>
          </cell>
          <cell r="N227" t="e">
            <v>#DIV/0!</v>
          </cell>
          <cell r="O227" t="e">
            <v>#DIV/0!</v>
          </cell>
          <cell r="P227" t="e">
            <v>#DIV/0!</v>
          </cell>
          <cell r="Q227" t="e">
            <v>#DIV/0!</v>
          </cell>
          <cell r="R227" t="e">
            <v>#DIV/0!</v>
          </cell>
          <cell r="S227" t="e">
            <v>#DIV/0!</v>
          </cell>
          <cell r="T227" t="e">
            <v>#DIV/0!</v>
          </cell>
          <cell r="U227" t="e">
            <v>#DIV/0!</v>
          </cell>
          <cell r="V227" t="e">
            <v>#DIV/0!</v>
          </cell>
          <cell r="W227" t="e">
            <v>#DIV/0!</v>
          </cell>
          <cell r="X227" t="e">
            <v>#DIV/0!</v>
          </cell>
          <cell r="Y227" t="e">
            <v>#DIV/0!</v>
          </cell>
          <cell r="Z227" t="e">
            <v>#DIV/0!</v>
          </cell>
          <cell r="AA227" t="e">
            <v>#DIV/0!</v>
          </cell>
          <cell r="AB227" t="e">
            <v>#DIV/0!</v>
          </cell>
          <cell r="AC227" t="e">
            <v>#DIV/0!</v>
          </cell>
          <cell r="AD227" t="e">
            <v>#DIV/0!</v>
          </cell>
          <cell r="AE227">
            <v>0</v>
          </cell>
          <cell r="AF227">
            <v>8.4649628143349236E-3</v>
          </cell>
          <cell r="AG227">
            <v>0.17106143673913241</v>
          </cell>
          <cell r="AH227">
            <v>0.18705694765310218</v>
          </cell>
          <cell r="AI227">
            <v>0.21010603160552763</v>
          </cell>
          <cell r="AJ227">
            <v>0.21470946346107575</v>
          </cell>
          <cell r="AK227">
            <v>0.19388300716139847</v>
          </cell>
          <cell r="AL227">
            <v>0.19361980536065018</v>
          </cell>
          <cell r="AM227">
            <v>0.25361560270430367</v>
          </cell>
          <cell r="AN227">
            <v>0.29921371697478988</v>
          </cell>
          <cell r="AO227">
            <v>0.23775767591545616</v>
          </cell>
          <cell r="AP227">
            <v>0.20853975955824716</v>
          </cell>
          <cell r="AQ227">
            <v>0.29957170243257725</v>
          </cell>
          <cell r="AR227">
            <v>0.30216941703542249</v>
          </cell>
          <cell r="AS227">
            <v>0.24170094312634635</v>
          </cell>
          <cell r="AT227">
            <v>0.23902036105855795</v>
          </cell>
          <cell r="AU227">
            <v>0.37916009315603638</v>
          </cell>
          <cell r="AV227">
            <v>0.32835449340303724</v>
          </cell>
          <cell r="AW227">
            <v>0.38480801335559262</v>
          </cell>
          <cell r="AX227">
            <v>0.34611742424242381</v>
          </cell>
          <cell r="AY227">
            <v>0.35731324008430781</v>
          </cell>
          <cell r="AZ227">
            <v>0.33127770169881199</v>
          </cell>
          <cell r="BA227">
            <v>0.33226317377984443</v>
          </cell>
          <cell r="BB227">
            <v>0.35253392420931362</v>
          </cell>
          <cell r="BC227">
            <v>0.38834289420101192</v>
          </cell>
          <cell r="BD227">
            <v>0.3658756137479543</v>
          </cell>
          <cell r="BE227">
            <v>0.33586762075134169</v>
          </cell>
          <cell r="BF227">
            <v>0.38814102564102532</v>
          </cell>
          <cell r="BG227">
            <v>0.42166094309663599</v>
          </cell>
          <cell r="BH227">
            <v>0.39034878165312958</v>
          </cell>
          <cell r="BI227">
            <v>0.38216810683424973</v>
          </cell>
          <cell r="BJ227">
            <v>0.36255065045851975</v>
          </cell>
          <cell r="BK227">
            <v>0.41369671558350801</v>
          </cell>
          <cell r="BL227">
            <v>0.36183539018279681</v>
          </cell>
          <cell r="BM227">
            <v>0.39600271002710019</v>
          </cell>
          <cell r="BN227">
            <v>0.35046113306982846</v>
          </cell>
          <cell r="BO227">
            <v>0.3642416225749559</v>
          </cell>
          <cell r="BP227">
            <v>0.33624063989108249</v>
          </cell>
          <cell r="BQ227">
            <v>0.40859872611464965</v>
          </cell>
          <cell r="BR227">
            <v>0.36017669045191958</v>
          </cell>
          <cell r="BS227">
            <v>0.43308339013860486</v>
          </cell>
          <cell r="BT227">
            <v>0.42551230856992417</v>
          </cell>
          <cell r="BU227">
            <v>0.40300474433315758</v>
          </cell>
          <cell r="BV227">
            <v>0.3777076761303888</v>
          </cell>
          <cell r="BW227">
            <v>0.40915979918537465</v>
          </cell>
          <cell r="BX227">
            <v>0.40061096420254977</v>
          </cell>
          <cell r="BY227">
            <v>0.41953451882845183</v>
          </cell>
          <cell r="BZ227">
            <v>0.45094764744864113</v>
          </cell>
          <cell r="CA227">
            <v>0.45655347985768829</v>
          </cell>
          <cell r="CB227">
            <v>0.43627264500540014</v>
          </cell>
          <cell r="CC227">
            <v>0.49454117463174857</v>
          </cell>
          <cell r="CD227">
            <v>0.44919763901832832</v>
          </cell>
          <cell r="CE227">
            <v>0.41124400734469413</v>
          </cell>
          <cell r="CF227">
            <v>0.40824502899864562</v>
          </cell>
          <cell r="CG227">
            <v>0.45856974334892386</v>
          </cell>
          <cell r="CH227">
            <v>0.45349975487387795</v>
          </cell>
          <cell r="CI227">
            <v>0.48904328803669289</v>
          </cell>
          <cell r="CJ227">
            <v>0.4149881043893332</v>
          </cell>
          <cell r="CK227">
            <v>0.46243141040551589</v>
          </cell>
          <cell r="CL227">
            <v>0.45524126239241336</v>
          </cell>
          <cell r="CM227">
            <v>0.48512550991711434</v>
          </cell>
          <cell r="CN227">
            <v>0.40992571299018726</v>
          </cell>
          <cell r="CO227">
            <v>0.45572659893083955</v>
          </cell>
          <cell r="CP227">
            <v>0.44729592475922014</v>
          </cell>
          <cell r="CQ227">
            <v>0.4831560900969466</v>
          </cell>
          <cell r="CR227">
            <v>0.4069456045030575</v>
          </cell>
          <cell r="CS227">
            <v>0.45141351345777359</v>
          </cell>
          <cell r="CT227">
            <v>0.44192233246108453</v>
          </cell>
          <cell r="CU227">
            <v>0.48260674758034661</v>
          </cell>
          <cell r="CV227">
            <v>0.40550030413068755</v>
          </cell>
          <cell r="CW227">
            <v>0.44889842618622267</v>
          </cell>
          <cell r="CX227">
            <v>0.43850339300575114</v>
          </cell>
          <cell r="CY227">
            <v>0.48306845787461367</v>
          </cell>
          <cell r="CZ227">
            <v>0.40516630836763945</v>
          </cell>
          <cell r="DA227">
            <v>0.4477106418851497</v>
          </cell>
          <cell r="DB227">
            <v>0.43654522816759384</v>
          </cell>
          <cell r="DC227"/>
          <cell r="DD227"/>
          <cell r="DE227" t="e">
            <v>#DIV/0!</v>
          </cell>
          <cell r="DF227" t="e">
            <v>#DIV/0!</v>
          </cell>
          <cell r="DG227" t="e">
            <v>#DIV/0!</v>
          </cell>
          <cell r="DH227" t="e">
            <v>#DIV/0!</v>
          </cell>
          <cell r="DI227" t="e">
            <v>#DIV/0!</v>
          </cell>
          <cell r="DJ227" t="e">
            <v>#DIV/0!</v>
          </cell>
          <cell r="DK227">
            <v>0.16762604866980299</v>
          </cell>
          <cell r="DL227">
            <v>0.20198919893465217</v>
          </cell>
          <cell r="DM227">
            <v>0.24340994853866729</v>
          </cell>
          <cell r="DN227">
            <v>0.26879907648925438</v>
          </cell>
          <cell r="DO227">
            <v>0.35791867005620104</v>
          </cell>
        </row>
        <row r="228">
          <cell r="A228" t="str">
            <v>% growth in revenue y-o-y</v>
          </cell>
          <cell r="B228"/>
          <cell r="C228" t="str">
            <v>NA</v>
          </cell>
          <cell r="D228" t="str">
            <v>NA</v>
          </cell>
          <cell r="E228" t="str">
            <v>NA</v>
          </cell>
          <cell r="F228" t="str">
            <v>NA</v>
          </cell>
          <cell r="G228" t="str">
            <v>NA</v>
          </cell>
          <cell r="H228" t="str">
            <v>NA</v>
          </cell>
          <cell r="I228" t="str">
            <v>NA</v>
          </cell>
          <cell r="J228" t="str">
            <v>NA</v>
          </cell>
          <cell r="K228" t="str">
            <v>NA</v>
          </cell>
          <cell r="L228" t="str">
            <v>NA</v>
          </cell>
          <cell r="M228" t="str">
            <v>NA</v>
          </cell>
          <cell r="N228" t="str">
            <v>NA</v>
          </cell>
          <cell r="O228" t="str">
            <v>NA</v>
          </cell>
          <cell r="P228" t="str">
            <v>NA</v>
          </cell>
          <cell r="Q228" t="str">
            <v>NA</v>
          </cell>
          <cell r="R228" t="str">
            <v>NA</v>
          </cell>
          <cell r="S228" t="str">
            <v>NA</v>
          </cell>
          <cell r="T228" t="str">
            <v>NA</v>
          </cell>
          <cell r="U228" t="str">
            <v>NA</v>
          </cell>
          <cell r="V228" t="str">
            <v>NA</v>
          </cell>
          <cell r="W228" t="str">
            <v>NA</v>
          </cell>
          <cell r="X228" t="str">
            <v>NA</v>
          </cell>
          <cell r="Y228" t="str">
            <v>NA</v>
          </cell>
          <cell r="Z228" t="str">
            <v>NA</v>
          </cell>
          <cell r="AA228" t="str">
            <v>NA</v>
          </cell>
          <cell r="AB228" t="str">
            <v>NA</v>
          </cell>
          <cell r="AC228" t="str">
            <v>NA</v>
          </cell>
          <cell r="AD228" t="str">
            <v>NA</v>
          </cell>
          <cell r="AE228" t="str">
            <v>NA</v>
          </cell>
          <cell r="AF228" t="str">
            <v>NA</v>
          </cell>
          <cell r="AG228" t="str">
            <v>NA</v>
          </cell>
          <cell r="AH228" t="str">
            <v>NA</v>
          </cell>
          <cell r="AI228" t="str">
            <v>NA</v>
          </cell>
          <cell r="AJ228">
            <v>309.90972772906173</v>
          </cell>
          <cell r="AK228">
            <v>2.4749791713519196</v>
          </cell>
          <cell r="AL228">
            <v>0.78652280397887542</v>
          </cell>
          <cell r="AM228">
            <v>0.843872475009803</v>
          </cell>
          <cell r="AN228">
            <v>0.56190251561556126</v>
          </cell>
          <cell r="AO228">
            <v>0.90404875925119677</v>
          </cell>
          <cell r="AP228">
            <v>0.66597059202888853</v>
          </cell>
          <cell r="AQ228">
            <v>0.482963281451531</v>
          </cell>
          <cell r="AR228">
            <v>0.94145481817817323</v>
          </cell>
          <cell r="AS228">
            <v>0.13757373139220852</v>
          </cell>
          <cell r="AT228">
            <v>0.36255666024808364</v>
          </cell>
          <cell r="AU228">
            <v>0.54845551119800273</v>
          </cell>
          <cell r="AV228">
            <v>0.17418271155565335</v>
          </cell>
          <cell r="AW228">
            <v>0.85315738775121996</v>
          </cell>
          <cell r="AX228">
            <v>0.73067073285908668</v>
          </cell>
          <cell r="AY228">
            <v>0.11259684763225675</v>
          </cell>
          <cell r="AZ228">
            <v>0.15490623036391149</v>
          </cell>
          <cell r="BA228">
            <v>0.21430694143167028</v>
          </cell>
          <cell r="BB228">
            <v>0.23644444596443259</v>
          </cell>
          <cell r="BC228">
            <v>0.45031153934546664</v>
          </cell>
          <cell r="BD228">
            <v>0.46751704568486052</v>
          </cell>
          <cell r="BE228">
            <v>0.34156133802433231</v>
          </cell>
          <cell r="BF228">
            <v>0.33983759022011051</v>
          </cell>
          <cell r="BG228">
            <v>0.40215375925539343</v>
          </cell>
          <cell r="BH228">
            <v>0.27913218519346894</v>
          </cell>
          <cell r="BI228">
            <v>0.29560585885486002</v>
          </cell>
          <cell r="BJ228">
            <v>0.40379851362510388</v>
          </cell>
          <cell r="BK228">
            <v>0.4516157281723443</v>
          </cell>
          <cell r="BL228">
            <v>0.36369994754327695</v>
          </cell>
          <cell r="BM228">
            <v>0.20143884892086339</v>
          </cell>
          <cell r="BN228">
            <v>9.5294117647058529E-2</v>
          </cell>
          <cell r="BO228">
            <v>-3.2577220077220082E-3</v>
          </cell>
          <cell r="BP228">
            <v>1.333504295422494E-2</v>
          </cell>
          <cell r="BQ228">
            <v>9.7519247219846061E-2</v>
          </cell>
          <cell r="BR228">
            <v>0.13856068743286798</v>
          </cell>
          <cell r="BS228">
            <v>0.15361336399951586</v>
          </cell>
          <cell r="BT228">
            <v>0.22700240415032247</v>
          </cell>
          <cell r="BU228">
            <v>0.1917381137957912</v>
          </cell>
          <cell r="BV228">
            <v>0.18603773584905658</v>
          </cell>
          <cell r="BW228">
            <v>0.1331322140608604</v>
          </cell>
          <cell r="BX228">
            <v>4.6744353923894089E-2</v>
          </cell>
          <cell r="BY228">
            <v>4.9247874427730487E-2</v>
          </cell>
          <cell r="BZ228">
            <v>8.2532612153992879E-2</v>
          </cell>
          <cell r="CA228">
            <v>0.10395994906817907</v>
          </cell>
          <cell r="CB228">
            <v>0.10001458087855708</v>
          </cell>
          <cell r="CC228">
            <v>0.14388424858193605</v>
          </cell>
          <cell r="CD228">
            <v>6.2461203856101655E-2</v>
          </cell>
          <cell r="CE228">
            <v>-2.8549110509667353E-2</v>
          </cell>
          <cell r="CF228">
            <v>-1.4182450599287688E-2</v>
          </cell>
          <cell r="CG228">
            <v>-2.3454938287816751E-2</v>
          </cell>
          <cell r="CH228">
            <v>-3.1791000866569052E-2</v>
          </cell>
          <cell r="CI228">
            <v>-1.3312480228955592E-2</v>
          </cell>
          <cell r="CJ228">
            <v>2.8234000168407825E-2</v>
          </cell>
          <cell r="CK228">
            <v>1.5665185650451274E-2</v>
          </cell>
          <cell r="CL228">
            <v>7.0492691420702691E-3</v>
          </cell>
          <cell r="CM228">
            <v>2.9087400082040915E-2</v>
          </cell>
          <cell r="CN228">
            <v>2.5127927878741296E-2</v>
          </cell>
          <cell r="CO228">
            <v>1.8040638597500491E-2</v>
          </cell>
          <cell r="CP228">
            <v>1.35126045951528E-2</v>
          </cell>
          <cell r="CQ228">
            <v>3.2821984263416315E-2</v>
          </cell>
          <cell r="CR228">
            <v>2.9445459895512949E-2</v>
          </cell>
          <cell r="CS228">
            <v>2.3506801999809479E-2</v>
          </cell>
          <cell r="CT228">
            <v>1.9610466718594344E-2</v>
          </cell>
          <cell r="CU228">
            <v>3.4761665114331874E-2</v>
          </cell>
          <cell r="CV228">
            <v>3.1898871956442365E-2</v>
          </cell>
          <cell r="CW228">
            <v>2.6964667473727388E-2</v>
          </cell>
          <cell r="CX228">
            <v>2.3644062280162359E-2</v>
          </cell>
          <cell r="CY228">
            <v>3.5360373033697545E-2</v>
          </cell>
          <cell r="CZ228">
            <v>3.2937470608603414E-2</v>
          </cell>
          <cell r="DA228">
            <v>2.8853956457694396E-2</v>
          </cell>
          <cell r="DB228">
            <v>2.603815153369804E-2</v>
          </cell>
          <cell r="DC228"/>
          <cell r="DD228" t="str">
            <v>NA</v>
          </cell>
          <cell r="DE228" t="str">
            <v>NA</v>
          </cell>
          <cell r="DF228" t="str">
            <v>NA</v>
          </cell>
          <cell r="DG228" t="str">
            <v>NA</v>
          </cell>
          <cell r="DH228" t="str">
            <v>NA</v>
          </cell>
          <cell r="DI228" t="str">
            <v>NA</v>
          </cell>
          <cell r="DJ228" t="str">
            <v>NA</v>
          </cell>
          <cell r="DK228" t="str">
            <v>NA</v>
          </cell>
          <cell r="DL228">
            <v>3.2894180767192962</v>
          </cell>
          <cell r="DM228">
            <v>0.73666574017249054</v>
          </cell>
          <cell r="DN228">
            <v>0.45844312228833761</v>
          </cell>
          <cell r="DO228">
            <v>0.54643676894168736</v>
          </cell>
        </row>
        <row r="229">
          <cell r="A229" t="str">
            <v>% growth in revenue seq</v>
          </cell>
          <cell r="B229"/>
          <cell r="C229" t="str">
            <v>NA</v>
          </cell>
          <cell r="D229" t="str">
            <v>NA</v>
          </cell>
          <cell r="E229" t="str">
            <v>NA</v>
          </cell>
          <cell r="F229" t="str">
            <v>NA</v>
          </cell>
          <cell r="G229" t="str">
            <v>NA</v>
          </cell>
          <cell r="H229" t="str">
            <v>NA</v>
          </cell>
          <cell r="I229" t="str">
            <v>NA</v>
          </cell>
          <cell r="J229" t="str">
            <v>NA</v>
          </cell>
          <cell r="K229" t="str">
            <v>NA</v>
          </cell>
          <cell r="L229" t="str">
            <v>NA</v>
          </cell>
          <cell r="M229" t="str">
            <v>NA</v>
          </cell>
          <cell r="N229" t="str">
            <v>NA</v>
          </cell>
          <cell r="O229" t="str">
            <v>NA</v>
          </cell>
          <cell r="P229" t="str">
            <v>NA</v>
          </cell>
          <cell r="Q229" t="str">
            <v>NA</v>
          </cell>
          <cell r="R229" t="str">
            <v>NA</v>
          </cell>
          <cell r="S229" t="str">
            <v>NA</v>
          </cell>
          <cell r="T229" t="str">
            <v>NA</v>
          </cell>
          <cell r="U229" t="str">
            <v>NA</v>
          </cell>
          <cell r="V229" t="str">
            <v>NA</v>
          </cell>
          <cell r="W229" t="str">
            <v>NA</v>
          </cell>
          <cell r="X229" t="str">
            <v>NA</v>
          </cell>
          <cell r="Y229" t="str">
            <v>NA</v>
          </cell>
          <cell r="Z229" t="str">
            <v>NA</v>
          </cell>
          <cell r="AA229" t="str">
            <v>NA</v>
          </cell>
          <cell r="AB229" t="str">
            <v>NA</v>
          </cell>
          <cell r="AC229" t="str">
            <v>NA</v>
          </cell>
          <cell r="AD229" t="str">
            <v>NA</v>
          </cell>
          <cell r="AE229" t="str">
            <v>NA</v>
          </cell>
          <cell r="AF229" t="str">
            <v>NA</v>
          </cell>
          <cell r="AG229">
            <v>89.150587980578806</v>
          </cell>
          <cell r="AH229">
            <v>1.1008856217536414</v>
          </cell>
          <cell r="AI229">
            <v>0.27162284752933319</v>
          </cell>
          <cell r="AJ229">
            <v>0.29093690244181758</v>
          </cell>
          <cell r="AK229">
            <v>7.5960562759758155E-3</v>
          </cell>
          <cell r="AL229">
            <v>8.0087070091423795E-2</v>
          </cell>
          <cell r="AM229">
            <v>0.31244357023088387</v>
          </cell>
          <cell r="AN229">
            <v>9.3523344348483528E-2</v>
          </cell>
          <cell r="AO229">
            <v>0.22831738959237557</v>
          </cell>
          <cell r="AP229">
            <v>-5.4964697274558105E-2</v>
          </cell>
          <cell r="AQ229">
            <v>0.1682712965894928</v>
          </cell>
          <cell r="AR229">
            <v>0.43161074332039129</v>
          </cell>
          <cell r="AS229">
            <v>-0.28028116692216465</v>
          </cell>
          <cell r="AT229">
            <v>0.13193906501534602</v>
          </cell>
          <cell r="AU229">
            <v>0.32766304738407359</v>
          </cell>
          <cell r="AV229">
            <v>8.5580161863102688E-2</v>
          </cell>
          <cell r="AW229">
            <v>0.13589840788476049</v>
          </cell>
          <cell r="AX229">
            <v>5.7122198120027834E-2</v>
          </cell>
          <cell r="AY229">
            <v>-0.14648483204134266</v>
          </cell>
          <cell r="AZ229">
            <v>0.12686216500009073</v>
          </cell>
          <cell r="BA229">
            <v>0.19432148272420346</v>
          </cell>
          <cell r="BB229">
            <v>7.6394135596540069E-2</v>
          </cell>
          <cell r="BC229">
            <v>1.147201669287945E-3</v>
          </cell>
          <cell r="BD229">
            <v>0.14023048869989552</v>
          </cell>
          <cell r="BE229">
            <v>9.1813911876537313E-2</v>
          </cell>
          <cell r="BF229">
            <v>7.5011096316022208E-2</v>
          </cell>
          <cell r="BG229">
            <v>4.7710799155886718E-2</v>
          </cell>
          <cell r="BH229">
            <v>4.0189427876616168E-2</v>
          </cell>
          <cell r="BI229">
            <v>0.10587515299877559</v>
          </cell>
          <cell r="BJ229">
            <v>0.1647824597464882</v>
          </cell>
          <cell r="BK229">
            <v>8.3398692810457975E-2</v>
          </cell>
          <cell r="BL229">
            <v>-2.2808694683694286E-2</v>
          </cell>
          <cell r="BM229">
            <v>-2.5708424156943854E-2</v>
          </cell>
          <cell r="BN229">
            <v>6.1876247504989434E-2</v>
          </cell>
          <cell r="BO229">
            <v>-1.4082826112900571E-2</v>
          </cell>
          <cell r="BP229">
            <v>-6.5413946905287235E-3</v>
          </cell>
          <cell r="BQ229">
            <v>5.5232190307477724E-2</v>
          </cell>
          <cell r="BR229">
            <v>0.10158482722785078</v>
          </cell>
          <cell r="BS229">
            <v>-1.0482180293492904E-3</v>
          </cell>
          <cell r="BT229">
            <v>5.665913310194548E-2</v>
          </cell>
          <cell r="BU229">
            <v>2.4904609673094269E-2</v>
          </cell>
          <cell r="BV229">
            <v>9.6315674732940337E-2</v>
          </cell>
          <cell r="BW229">
            <v>-4.5608406688584124E-2</v>
          </cell>
          <cell r="BX229">
            <v>-2.3898563758269487E-2</v>
          </cell>
          <cell r="BY229">
            <v>2.7355895600909008E-2</v>
          </cell>
          <cell r="BZ229">
            <v>0.13109351949967718</v>
          </cell>
          <cell r="CA229">
            <v>-2.6717455978785498E-2</v>
          </cell>
          <cell r="CB229">
            <v>-2.7386987010981634E-2</v>
          </cell>
          <cell r="CC229">
            <v>6.832786318803219E-2</v>
          </cell>
          <cell r="CD229">
            <v>5.058093412095932E-2</v>
          </cell>
          <cell r="CE229">
            <v>-0.11008873577384826</v>
          </cell>
          <cell r="CF229">
            <v>-1.3003140608458974E-2</v>
          </cell>
          <cell r="CG229">
            <v>5.827929287728284E-2</v>
          </cell>
          <cell r="CH229">
            <v>4.1612880567422961E-2</v>
          </cell>
          <cell r="CI229">
            <v>-9.3104547776870716E-2</v>
          </cell>
          <cell r="CJ229">
            <v>2.8556365161397368E-2</v>
          </cell>
          <cell r="CK229">
            <v>4.5343213990385323E-2</v>
          </cell>
          <cell r="CL229">
            <v>3.2776849028864463E-2</v>
          </cell>
          <cell r="CM229">
            <v>-7.3258169513785276E-2</v>
          </cell>
          <cell r="CN229">
            <v>2.4598936145106887E-2</v>
          </cell>
          <cell r="CO229">
            <v>3.8116165000448676E-2</v>
          </cell>
          <cell r="CP229">
            <v>2.8183271413257049E-2</v>
          </cell>
          <cell r="CQ229">
            <v>-5.5601941285160605E-2</v>
          </cell>
          <cell r="CR229">
            <v>2.1249294747137437E-2</v>
          </cell>
          <cell r="CS229">
            <v>3.212748760071249E-2</v>
          </cell>
          <cell r="CT229">
            <v>2.4269133521710895E-2</v>
          </cell>
          <cell r="CU229">
            <v>-4.1568383549932864E-2</v>
          </cell>
          <cell r="CV229">
            <v>1.8423885194321699E-2</v>
          </cell>
          <cell r="CW229">
            <v>2.7192189952409684E-2</v>
          </cell>
          <cell r="CX229">
            <v>2.0957244113921414E-2</v>
          </cell>
          <cell r="CY229">
            <v>-3.0598474117420893E-2</v>
          </cell>
          <cell r="CZ229">
            <v>1.6040616754192882E-2</v>
          </cell>
          <cell r="DA229">
            <v>2.3131388633136796E-2</v>
          </cell>
          <cell r="DB229">
            <v>1.8163051199444169E-2</v>
          </cell>
          <cell r="DC229"/>
          <cell r="DD229"/>
          <cell r="DE229"/>
          <cell r="DF229"/>
          <cell r="DG229"/>
          <cell r="DH229"/>
          <cell r="DI229"/>
          <cell r="DJ229"/>
          <cell r="DK229"/>
          <cell r="DL229"/>
          <cell r="DM229"/>
          <cell r="DN229"/>
          <cell r="DO229"/>
        </row>
        <row r="230">
          <cell r="A230"/>
          <cell r="B230"/>
          <cell r="C230"/>
          <cell r="D230"/>
          <cell r="E230"/>
          <cell r="F230"/>
          <cell r="G230"/>
          <cell r="H230"/>
          <cell r="I230"/>
          <cell r="J230"/>
          <cell r="K230"/>
          <cell r="L230"/>
          <cell r="M230"/>
          <cell r="N230"/>
          <cell r="O230"/>
          <cell r="P230"/>
          <cell r="Q230"/>
          <cell r="R230"/>
          <cell r="S230"/>
          <cell r="T230"/>
          <cell r="U230"/>
          <cell r="V230"/>
          <cell r="W230"/>
          <cell r="X230"/>
          <cell r="Y230"/>
          <cell r="Z230"/>
          <cell r="AA230"/>
          <cell r="AB230"/>
          <cell r="AC230"/>
          <cell r="AD230"/>
          <cell r="AE230"/>
          <cell r="AF230"/>
          <cell r="AG230"/>
          <cell r="AH230"/>
          <cell r="AI230"/>
          <cell r="AJ230"/>
          <cell r="AK230"/>
          <cell r="AL230"/>
          <cell r="AM230"/>
          <cell r="AN230"/>
          <cell r="AO230"/>
          <cell r="AP230"/>
          <cell r="AQ230"/>
          <cell r="AR230"/>
          <cell r="AS230"/>
          <cell r="AT230"/>
          <cell r="AU230"/>
          <cell r="AV230"/>
          <cell r="AW230"/>
          <cell r="AX230"/>
          <cell r="AY230"/>
          <cell r="AZ230"/>
          <cell r="BA230"/>
          <cell r="BB230"/>
          <cell r="BC230"/>
          <cell r="BD230"/>
          <cell r="BE230"/>
          <cell r="BF230"/>
          <cell r="BG230"/>
          <cell r="BH230"/>
          <cell r="BI230"/>
          <cell r="BJ230"/>
          <cell r="BK230"/>
          <cell r="BL230"/>
          <cell r="BM230"/>
          <cell r="BN230"/>
          <cell r="BO230"/>
          <cell r="BP230"/>
          <cell r="BQ230"/>
          <cell r="BR230"/>
          <cell r="BS230"/>
          <cell r="BT230"/>
          <cell r="BU230"/>
          <cell r="BV230"/>
          <cell r="BW230"/>
          <cell r="BX230"/>
          <cell r="BY230"/>
          <cell r="BZ230"/>
          <cell r="CA230"/>
          <cell r="CB230"/>
          <cell r="CC230"/>
          <cell r="CD230"/>
          <cell r="CE230"/>
          <cell r="CF230"/>
          <cell r="CG230"/>
          <cell r="CH230"/>
          <cell r="CI230"/>
          <cell r="CJ230"/>
          <cell r="CK230"/>
          <cell r="CL230"/>
          <cell r="CM230"/>
          <cell r="CN230"/>
          <cell r="CO230"/>
          <cell r="CP230"/>
          <cell r="CQ230"/>
          <cell r="CR230"/>
          <cell r="CS230"/>
          <cell r="CT230"/>
          <cell r="CU230"/>
          <cell r="CV230"/>
          <cell r="CW230"/>
          <cell r="CX230"/>
          <cell r="CY230"/>
          <cell r="CZ230"/>
          <cell r="DA230"/>
          <cell r="DB230"/>
          <cell r="DC230"/>
          <cell r="DD230"/>
          <cell r="DE230"/>
          <cell r="DF230"/>
          <cell r="DG230"/>
          <cell r="DH230"/>
          <cell r="DI230"/>
          <cell r="DJ230"/>
          <cell r="DK230"/>
          <cell r="DL230"/>
          <cell r="DM230"/>
          <cell r="DN230"/>
          <cell r="DO230"/>
        </row>
        <row r="231">
          <cell r="A231" t="str">
            <v>Updates and maintenance -- Application Networking</v>
          </cell>
          <cell r="B231">
            <v>0</v>
          </cell>
          <cell r="C231">
            <v>0</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1.833075E-2</v>
          </cell>
          <cell r="AG231">
            <v>1.6525278906250001</v>
          </cell>
          <cell r="AH231">
            <v>3.471772084960937</v>
          </cell>
          <cell r="AI231">
            <v>4.4147847046508781</v>
          </cell>
          <cell r="AJ231">
            <v>5.6992084915695189</v>
          </cell>
          <cell r="AK231">
            <v>5.6183769999999988</v>
          </cell>
          <cell r="AL231">
            <v>6.2101576874999989</v>
          </cell>
          <cell r="AM231">
            <v>8.147572832031285</v>
          </cell>
          <cell r="AN231">
            <v>8.586987162031253</v>
          </cell>
          <cell r="AO231">
            <v>10.467697628839653</v>
          </cell>
          <cell r="AP231">
            <v>9.2747332413241192</v>
          </cell>
          <cell r="AQ231">
            <v>10.285752812882956</v>
          </cell>
          <cell r="AR231">
            <v>15.182133672474624</v>
          </cell>
          <cell r="AS231">
            <v>10.016331248397988</v>
          </cell>
          <cell r="AT231">
            <v>11.353164677230108</v>
          </cell>
          <cell r="AU231">
            <v>15.160595108778514</v>
          </cell>
          <cell r="AV231">
            <v>16.973964462624988</v>
          </cell>
          <cell r="AW231">
            <v>18.185029713149209</v>
          </cell>
          <cell r="AX231">
            <v>19.397099082623395</v>
          </cell>
          <cell r="AY231">
            <v>16.603718589563968</v>
          </cell>
          <cell r="AZ231">
            <v>19.145167553010747</v>
          </cell>
          <cell r="BA231">
            <v>22.400204190311225</v>
          </cell>
          <cell r="BB231">
            <v>24.449952746914818</v>
          </cell>
          <cell r="BC231">
            <v>25.027818929390669</v>
          </cell>
          <cell r="BD231">
            <v>29.044761239989505</v>
          </cell>
          <cell r="BE231">
            <v>31.391839517733473</v>
          </cell>
          <cell r="BF231">
            <v>33.788396289182202</v>
          </cell>
          <cell r="BG231">
            <v>36.03284791790422</v>
          </cell>
          <cell r="BH231">
            <v>38.194029739174894</v>
          </cell>
          <cell r="BI231">
            <v>42.047994181010218</v>
          </cell>
          <cell r="BJ231">
            <v>46.674300985627838</v>
          </cell>
          <cell r="BK231">
            <v>49.236167117239354</v>
          </cell>
          <cell r="BL231">
            <v>47.777215817167814</v>
          </cell>
          <cell r="BM231">
            <v>46.480082665807814</v>
          </cell>
          <cell r="BN231">
            <v>50.174181953085537</v>
          </cell>
          <cell r="BO231">
            <v>51.183986588868805</v>
          </cell>
          <cell r="BP231">
            <v>50.129508264092692</v>
          </cell>
          <cell r="BQ231">
            <v>52.945983142805666</v>
          </cell>
          <cell r="BR231">
            <v>58.759373768348659</v>
          </cell>
          <cell r="BS231">
            <v>60.224733426152177</v>
          </cell>
          <cell r="BT231">
            <v>63.303433979261015</v>
          </cell>
          <cell r="BU231">
            <v>64.993475878641874</v>
          </cell>
          <cell r="BV231">
            <v>71.694290870281463</v>
          </cell>
          <cell r="BW231">
            <v>70.044210609550163</v>
          </cell>
          <cell r="BX231">
            <v>72.178136551577481</v>
          </cell>
          <cell r="BY231">
            <v>74.215633513782564</v>
          </cell>
          <cell r="BZ231">
            <v>83.686675510421949</v>
          </cell>
          <cell r="CA231">
            <v>85.992811695040956</v>
          </cell>
          <cell r="CB231">
            <v>82.958062522519569</v>
          </cell>
          <cell r="CC231">
            <v>89.36170337371756</v>
          </cell>
          <cell r="CD231">
            <v>94.603128378676203</v>
          </cell>
          <cell r="CE231">
            <v>75.105499932103186</v>
          </cell>
          <cell r="CF231">
            <v>73.990019014319103</v>
          </cell>
          <cell r="CG231">
            <v>78.924527850379718</v>
          </cell>
          <cell r="CH231">
            <v>82.653230366117896</v>
          </cell>
          <cell r="CI231">
            <v>73.963482160326009</v>
          </cell>
          <cell r="CJ231">
            <v>76.380592345428482</v>
          </cell>
          <cell r="CK231">
            <v>80.328199414276952</v>
          </cell>
          <cell r="CL231">
            <v>83.3111614268675</v>
          </cell>
          <cell r="CM231">
            <v>76.425540990260487</v>
          </cell>
          <cell r="CN231">
            <v>78.568244630964898</v>
          </cell>
          <cell r="CO231">
            <v>81.970045449319173</v>
          </cell>
          <cell r="CP231">
            <v>84.581226826667944</v>
          </cell>
          <cell r="CQ231">
            <v>79.284517685899175</v>
          </cell>
          <cell r="CR231">
            <v>81.196200238990912</v>
          </cell>
          <cell r="CS231">
            <v>84.14795172296968</v>
          </cell>
          <cell r="CT231">
            <v>86.449343944924777</v>
          </cell>
          <cell r="CU231">
            <v>82.411834121868793</v>
          </cell>
          <cell r="CV231">
            <v>84.126947386258962</v>
          </cell>
          <cell r="CW231">
            <v>86.704955908394226</v>
          </cell>
          <cell r="CX231">
            <v>88.745876202389894</v>
          </cell>
          <cell r="CY231">
            <v>85.703596102809172</v>
          </cell>
          <cell r="CZ231">
            <v>87.249648429285259</v>
          </cell>
          <cell r="DA231">
            <v>89.514897185809531</v>
          </cell>
          <cell r="DB231">
            <v>91.334742233318423</v>
          </cell>
          <cell r="DC231"/>
          <cell r="DD231">
            <v>0</v>
          </cell>
          <cell r="DE231">
            <v>0</v>
          </cell>
          <cell r="DF231">
            <v>0</v>
          </cell>
          <cell r="DG231">
            <v>0</v>
          </cell>
          <cell r="DH231">
            <v>0</v>
          </cell>
          <cell r="DI231">
            <v>0</v>
          </cell>
          <cell r="DJ231">
            <v>0</v>
          </cell>
          <cell r="DK231">
            <v>5.1426307255859367</v>
          </cell>
          <cell r="DL231">
            <v>21.942527883720395</v>
          </cell>
          <cell r="DM231">
            <v>36.476990864226309</v>
          </cell>
          <cell r="DN231">
            <v>46.837382410985683</v>
          </cell>
          <cell r="DO231">
            <v>69.716688367176104</v>
          </cell>
        </row>
        <row r="232">
          <cell r="A232" t="str">
            <v>% of revenue</v>
          </cell>
          <cell r="B232"/>
          <cell r="C232" t="e">
            <v>#DIV/0!</v>
          </cell>
          <cell r="D232" t="e">
            <v>#DIV/0!</v>
          </cell>
          <cell r="E232" t="e">
            <v>#DIV/0!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8.6781407855928875E-5</v>
          </cell>
          <cell r="AG232">
            <v>7.2815586486051813E-3</v>
          </cell>
          <cell r="AH232">
            <v>1.2922741665776819E-2</v>
          </cell>
          <cell r="AI232">
            <v>1.6980071787670976E-2</v>
          </cell>
          <cell r="AJ232">
            <v>2.0689185283116435E-2</v>
          </cell>
          <cell r="AK232">
            <v>2.0220826990005429E-2</v>
          </cell>
          <cell r="AL232">
            <v>1.9346165093986949E-2</v>
          </cell>
          <cell r="AM232">
            <v>2.6445602659082097E-2</v>
          </cell>
          <cell r="AN232">
            <v>2.5681554120752393E-2</v>
          </cell>
          <cell r="AO232">
            <v>2.9913604764481152E-2</v>
          </cell>
          <cell r="AP232">
            <v>2.321242480165412E-2</v>
          </cell>
          <cell r="AQ232">
            <v>2.7280703631192296E-2</v>
          </cell>
          <cell r="AR232">
            <v>3.8756627453793741E-2</v>
          </cell>
          <cell r="AS232">
            <v>2.5110320934180315E-2</v>
          </cell>
          <cell r="AT232">
            <v>2.7311153742341436E-2</v>
          </cell>
          <cell r="AU232">
            <v>4.1079166713032952E-2</v>
          </cell>
          <cell r="AV232">
            <v>4.3209660366941738E-2</v>
          </cell>
          <cell r="AW232">
            <v>4.5344451985450923E-2</v>
          </cell>
          <cell r="AX232">
            <v>4.2993836072841997E-2</v>
          </cell>
          <cell r="AY232">
            <v>4.0079268185066741E-2</v>
          </cell>
          <cell r="AZ232">
            <v>4.176219328235696E-2</v>
          </cell>
          <cell r="BA232">
            <v>4.7434643894668997E-2</v>
          </cell>
          <cell r="BB232">
            <v>4.6155994137567317E-2</v>
          </cell>
          <cell r="BC232">
            <v>5.0984784572836714E-2</v>
          </cell>
          <cell r="BD232">
            <v>5.4719872718004312E-2</v>
          </cell>
          <cell r="BE232">
            <v>5.5526577466858421E-2</v>
          </cell>
          <cell r="BF232">
            <v>5.4553198414479004E-2</v>
          </cell>
          <cell r="BG232">
            <v>6.1124942396295505E-2</v>
          </cell>
          <cell r="BH232">
            <v>6.2082914353106908E-2</v>
          </cell>
          <cell r="BI232">
            <v>6.5554337364496715E-2</v>
          </cell>
          <cell r="BJ232">
            <v>6.307372064933843E-2</v>
          </cell>
          <cell r="BK232">
            <v>7.3170218884616195E-2</v>
          </cell>
          <cell r="BL232">
            <v>6.5413831377970785E-2</v>
          </cell>
          <cell r="BM232">
            <v>6.5214060656555994E-2</v>
          </cell>
          <cell r="BN232">
            <v>6.2528578491420378E-2</v>
          </cell>
          <cell r="BO232">
            <v>6.8170872858663412E-2</v>
          </cell>
          <cell r="BP232">
            <v>6.4140319699182019E-2</v>
          </cell>
          <cell r="BQ232">
            <v>6.9758104995303882E-2</v>
          </cell>
          <cell r="BR232">
            <v>6.9008275876733485E-2</v>
          </cell>
          <cell r="BS232">
            <v>7.9159536155467766E-2</v>
          </cell>
          <cell r="BT232">
            <v>7.9451169022578996E-2</v>
          </cell>
          <cell r="BU232">
            <v>7.9916234311657716E-2</v>
          </cell>
          <cell r="BV232">
            <v>7.9240962407040802E-2</v>
          </cell>
          <cell r="BW232">
            <v>0.10632526015721679</v>
          </cell>
          <cell r="BX232">
            <v>0.10709128892927829</v>
          </cell>
          <cell r="BY232">
            <v>0.11097897154300436</v>
          </cell>
          <cell r="BZ232">
            <v>0.1139239018416164</v>
          </cell>
          <cell r="CA232">
            <v>0.12976580097851739</v>
          </cell>
          <cell r="CB232">
            <v>0.1196694048594754</v>
          </cell>
          <cell r="CC232">
            <v>0.12933632937542797</v>
          </cell>
          <cell r="CD232">
            <v>0.12162020574305585</v>
          </cell>
          <cell r="CE232">
            <v>0.10772570530370856</v>
          </cell>
          <cell r="CF232">
            <v>9.9667978709016586E-2</v>
          </cell>
          <cell r="CG232">
            <v>0.10775032608628776</v>
          </cell>
          <cell r="CH232">
            <v>0.10307559874557957</v>
          </cell>
          <cell r="CI232">
            <v>0.10414119656354591</v>
          </cell>
          <cell r="CJ232">
            <v>9.8940278924357541E-2</v>
          </cell>
          <cell r="CK232">
            <v>0.10530271135392903</v>
          </cell>
          <cell r="CL232">
            <v>9.7334996246277852E-2</v>
          </cell>
          <cell r="CM232">
            <v>9.9915447687821665E-2</v>
          </cell>
          <cell r="CN232">
            <v>9.5002509271605751E-2</v>
          </cell>
          <cell r="CO232">
            <v>0.10008655288849964</v>
          </cell>
          <cell r="CP232">
            <v>9.4029927940284544E-2</v>
          </cell>
          <cell r="CQ232">
            <v>9.6264511604578801E-2</v>
          </cell>
          <cell r="CR232">
            <v>9.1818287105664906E-2</v>
          </cell>
          <cell r="CS232">
            <v>9.5979405187196346E-2</v>
          </cell>
          <cell r="CT232">
            <v>9.1639364977225163E-2</v>
          </cell>
          <cell r="CU232">
            <v>9.2207917730496747E-2</v>
          </cell>
          <cell r="CV232">
            <v>8.8052221734707642E-2</v>
          </cell>
          <cell r="CW232">
            <v>9.1514371020379556E-2</v>
          </cell>
          <cell r="CX232">
            <v>8.774220949265539E-2</v>
          </cell>
          <cell r="CY232">
            <v>8.8248619641441567E-2</v>
          </cell>
          <cell r="CZ232">
            <v>8.4474106600673227E-2</v>
          </cell>
          <cell r="DA232">
            <v>8.7505574484193105E-2</v>
          </cell>
          <cell r="DB232">
            <v>8.3940289190736456E-2</v>
          </cell>
          <cell r="DC232"/>
          <cell r="DD232"/>
          <cell r="DE232">
            <v>0</v>
          </cell>
          <cell r="DF232">
            <v>0</v>
          </cell>
          <cell r="DG232">
            <v>0</v>
          </cell>
          <cell r="DH232">
            <v>0</v>
          </cell>
          <cell r="DI232">
            <v>0</v>
          </cell>
          <cell r="DJ232">
            <v>0</v>
          </cell>
          <cell r="DK232">
            <v>5.659190297567283E-3</v>
          </cell>
          <cell r="DL232">
            <v>1.9344230224231804E-2</v>
          </cell>
          <cell r="DM232">
            <v>2.6205826725701438E-2</v>
          </cell>
          <cell r="DN232">
            <v>2.9581118569180165E-2</v>
          </cell>
          <cell r="DO232">
            <v>4.3192619217276941E-2</v>
          </cell>
        </row>
        <row r="233">
          <cell r="A233" t="str">
            <v>% of delivery networking revenue</v>
          </cell>
          <cell r="B233"/>
          <cell r="C233" t="e">
            <v>#DIV/0!</v>
          </cell>
          <cell r="D233" t="e">
            <v>#DIV/0!</v>
          </cell>
          <cell r="E233" t="e">
            <v>#DIV/0!</v>
          </cell>
          <cell r="F233" t="e">
            <v>#DIV/0!</v>
          </cell>
          <cell r="G233" t="e">
            <v>#DIV/0!</v>
          </cell>
          <cell r="H233" t="e">
            <v>#DIV/0!</v>
          </cell>
          <cell r="I233" t="e">
            <v>#DIV/0!</v>
          </cell>
          <cell r="J233" t="e">
            <v>#DIV/0!</v>
          </cell>
          <cell r="K233" t="e">
            <v>#DIV/0!</v>
          </cell>
          <cell r="L233" t="e">
            <v>#DIV/0!</v>
          </cell>
          <cell r="M233" t="e">
            <v>#DIV/0!</v>
          </cell>
          <cell r="N233" t="e">
            <v>#DIV/0!</v>
          </cell>
          <cell r="O233" t="e">
            <v>#DIV/0!</v>
          </cell>
          <cell r="P233" t="e">
            <v>#DIV/0!</v>
          </cell>
          <cell r="Q233" t="e">
            <v>#DIV/0!</v>
          </cell>
          <cell r="R233" t="e">
            <v>#DIV/0!</v>
          </cell>
          <cell r="S233" t="e">
            <v>#DIV/0!</v>
          </cell>
          <cell r="T233" t="e">
            <v>#DIV/0!</v>
          </cell>
          <cell r="U233" t="e">
            <v>#DIV/0!</v>
          </cell>
          <cell r="V233" t="e">
            <v>#DIV/0!</v>
          </cell>
          <cell r="W233" t="e">
            <v>#DIV/0!</v>
          </cell>
          <cell r="X233" t="e">
            <v>#DIV/0!</v>
          </cell>
          <cell r="Y233" t="e">
            <v>#DIV/0!</v>
          </cell>
          <cell r="Z233" t="e">
            <v>#DIV/0!</v>
          </cell>
          <cell r="AA233" t="e">
            <v>#DIV/0!</v>
          </cell>
          <cell r="AB233" t="e">
            <v>#DIV/0!</v>
          </cell>
          <cell r="AC233" t="e">
            <v>#DIV/0!</v>
          </cell>
          <cell r="AD233" t="e">
            <v>#DIV/0!</v>
          </cell>
          <cell r="AE233">
            <v>0</v>
          </cell>
          <cell r="AF233">
            <v>8.4649628143348959E-3</v>
          </cell>
          <cell r="AG233">
            <v>0.17106143673913235</v>
          </cell>
          <cell r="AH233">
            <v>0.18705694765310216</v>
          </cell>
          <cell r="AI233">
            <v>0.21010603160552765</v>
          </cell>
          <cell r="AJ233">
            <v>0.21470946346107581</v>
          </cell>
          <cell r="AK233">
            <v>0.18969226436681522</v>
          </cell>
          <cell r="AL233">
            <v>0.19386197644664888</v>
          </cell>
          <cell r="AM233">
            <v>0.25384219185691137</v>
          </cell>
          <cell r="AN233">
            <v>0.28863822393382366</v>
          </cell>
          <cell r="AO233">
            <v>0.22761802271983242</v>
          </cell>
          <cell r="AP233">
            <v>0.18718161668506253</v>
          </cell>
          <cell r="AQ233">
            <v>0.2552501830267444</v>
          </cell>
          <cell r="AR233">
            <v>0.26545295260655888</v>
          </cell>
          <cell r="AS233">
            <v>0.19463834323025281</v>
          </cell>
          <cell r="AT233">
            <v>0.1927392490829041</v>
          </cell>
          <cell r="AU233">
            <v>0.30751714216589282</v>
          </cell>
          <cell r="AV233">
            <v>0.27465961913632664</v>
          </cell>
          <cell r="AW233">
            <v>0.30358981157177312</v>
          </cell>
          <cell r="AX233">
            <v>0.27552697560544592</v>
          </cell>
          <cell r="AY233">
            <v>0.28526409185913659</v>
          </cell>
          <cell r="AZ233">
            <v>0.27062830214038835</v>
          </cell>
          <cell r="BA233">
            <v>0.26591006671505507</v>
          </cell>
          <cell r="BB233">
            <v>0.28609364382492725</v>
          </cell>
          <cell r="BC233">
            <v>0.32223276592494743</v>
          </cell>
          <cell r="BD233">
            <v>0.30898682170201602</v>
          </cell>
          <cell r="BE233">
            <v>0.2807856844162207</v>
          </cell>
          <cell r="BF233">
            <v>0.3248884258575212</v>
          </cell>
          <cell r="BG233">
            <v>0.35925072699804805</v>
          </cell>
          <cell r="BH233">
            <v>0.33889999768566897</v>
          </cell>
          <cell r="BI233">
            <v>0.33030631721139214</v>
          </cell>
          <cell r="BJ233">
            <v>0.29861996791828427</v>
          </cell>
          <cell r="BK233">
            <v>0.33178010186818968</v>
          </cell>
          <cell r="BL233">
            <v>0.28816173592984207</v>
          </cell>
          <cell r="BM233">
            <v>0.31490570911793914</v>
          </cell>
          <cell r="BN233">
            <v>0.28330989245107591</v>
          </cell>
          <cell r="BO233">
            <v>0.30466658683850478</v>
          </cell>
          <cell r="BP233">
            <v>0.27726497933679584</v>
          </cell>
          <cell r="BQ233">
            <v>0.33723556141914435</v>
          </cell>
          <cell r="BR233">
            <v>0.2994871242015732</v>
          </cell>
          <cell r="BS233">
            <v>0.3694768921849827</v>
          </cell>
          <cell r="BT233">
            <v>0.36111485441677704</v>
          </cell>
          <cell r="BU233">
            <v>0.34261189182204471</v>
          </cell>
          <cell r="BV233">
            <v>0.32309279346679343</v>
          </cell>
          <cell r="BW233">
            <v>0.35828240720997528</v>
          </cell>
          <cell r="BX233">
            <v>0.37033420498500502</v>
          </cell>
          <cell r="BY233">
            <v>0.38815707904697994</v>
          </cell>
          <cell r="BZ233">
            <v>0.41593775104583475</v>
          </cell>
          <cell r="CA233">
            <v>0.44459110585793071</v>
          </cell>
          <cell r="CB233">
            <v>0.42138926855821957</v>
          </cell>
          <cell r="CC233">
            <v>0.48163299022694728</v>
          </cell>
          <cell r="CD233">
            <v>0.44083470819513609</v>
          </cell>
          <cell r="CE233">
            <v>0.36004554138112743</v>
          </cell>
          <cell r="CF233">
            <v>0.35675033275949419</v>
          </cell>
          <cell r="CG233">
            <v>0.40391262973582248</v>
          </cell>
          <cell r="CH233">
            <v>0.40160636853062248</v>
          </cell>
          <cell r="CI233">
            <v>0.42733762349020299</v>
          </cell>
          <cell r="CJ233">
            <v>0.36408019260654823</v>
          </cell>
          <cell r="CK233">
            <v>0.40816413015036845</v>
          </cell>
          <cell r="CL233">
            <v>0.40351324234731606</v>
          </cell>
          <cell r="CM233">
            <v>0.4256443289610819</v>
          </cell>
          <cell r="CN233">
            <v>0.36087145278778276</v>
          </cell>
          <cell r="CO233">
            <v>0.4031938661838948</v>
          </cell>
          <cell r="CP233">
            <v>0.39714833968643232</v>
          </cell>
          <cell r="CQ233">
            <v>0.42579895447319643</v>
          </cell>
          <cell r="CR233">
            <v>0.3596408722134411</v>
          </cell>
          <cell r="CS233">
            <v>0.40057305728285408</v>
          </cell>
          <cell r="CT233">
            <v>0.39333011183041072</v>
          </cell>
          <cell r="CU233">
            <v>0.42723948456766858</v>
          </cell>
          <cell r="CV233">
            <v>0.35982070608950617</v>
          </cell>
          <cell r="CW233">
            <v>0.39966869509532832</v>
          </cell>
          <cell r="CX233">
            <v>0.39140080345684602</v>
          </cell>
          <cell r="CY233">
            <v>0.42954097665677488</v>
          </cell>
          <cell r="CZ233">
            <v>0.36097972909597958</v>
          </cell>
          <cell r="DA233">
            <v>0.39998815511552804</v>
          </cell>
          <cell r="DB233">
            <v>0.39084298028888309</v>
          </cell>
          <cell r="DC233"/>
          <cell r="DD233"/>
          <cell r="DE233" t="e">
            <v>#DIV/0!</v>
          </cell>
          <cell r="DF233" t="e">
            <v>#DIV/0!</v>
          </cell>
          <cell r="DG233" t="e">
            <v>#DIV/0!</v>
          </cell>
          <cell r="DH233" t="e">
            <v>#DIV/0!</v>
          </cell>
          <cell r="DI233" t="e">
            <v>#DIV/0!</v>
          </cell>
          <cell r="DJ233" t="e">
            <v>#DIV/0!</v>
          </cell>
          <cell r="DK233">
            <v>0.16762604866980294</v>
          </cell>
          <cell r="DL233">
            <v>0.20092366332293424</v>
          </cell>
          <cell r="DM233">
            <v>0.23177008183694101</v>
          </cell>
          <cell r="DN233">
            <v>0.22533618454436344</v>
          </cell>
          <cell r="DO233">
            <v>0.28880152596178998</v>
          </cell>
        </row>
        <row r="234">
          <cell r="A234" t="str">
            <v>% of delivery networking updates and maintenance revenue</v>
          </cell>
          <cell r="B234"/>
          <cell r="C234" t="e">
            <v>#DIV/0!</v>
          </cell>
          <cell r="D234" t="e">
            <v>#DIV/0!</v>
          </cell>
          <cell r="E234" t="e">
            <v>#DIV/0!</v>
          </cell>
          <cell r="F234" t="e">
            <v>#DIV/0!</v>
          </cell>
          <cell r="G234" t="e">
            <v>#DIV/0!</v>
          </cell>
          <cell r="H234" t="e">
            <v>#DIV/0!</v>
          </cell>
          <cell r="I234" t="e">
            <v>#DIV/0!</v>
          </cell>
          <cell r="J234" t="e">
            <v>#DIV/0!</v>
          </cell>
          <cell r="K234" t="e">
            <v>#DIV/0!</v>
          </cell>
          <cell r="L234" t="e">
            <v>#DIV/0!</v>
          </cell>
          <cell r="M234" t="e">
            <v>#DIV/0!</v>
          </cell>
          <cell r="N234" t="e">
            <v>#DIV/0!</v>
          </cell>
          <cell r="O234" t="e">
            <v>#DIV/0!</v>
          </cell>
          <cell r="P234" t="e">
            <v>#DIV/0!</v>
          </cell>
          <cell r="Q234" t="e">
            <v>#DIV/0!</v>
          </cell>
          <cell r="R234" t="e">
            <v>#DIV/0!</v>
          </cell>
          <cell r="S234" t="e">
            <v>#DIV/0!</v>
          </cell>
          <cell r="T234" t="e">
            <v>#DIV/0!</v>
          </cell>
          <cell r="U234" t="e">
            <v>#DIV/0!</v>
          </cell>
          <cell r="V234" t="e">
            <v>#DIV/0!</v>
          </cell>
          <cell r="W234" t="e">
            <v>#DIV/0!</v>
          </cell>
          <cell r="X234" t="e">
            <v>#DIV/0!</v>
          </cell>
          <cell r="Y234" t="e">
            <v>#DIV/0!</v>
          </cell>
          <cell r="Z234" t="e">
            <v>#DIV/0!</v>
          </cell>
          <cell r="AA234" t="e">
            <v>#DIV/0!</v>
          </cell>
          <cell r="AB234" t="e">
            <v>#DIV/0!</v>
          </cell>
          <cell r="AC234" t="e">
            <v>#DIV/0!</v>
          </cell>
          <cell r="AD234" t="e">
            <v>#DIV/0!</v>
          </cell>
          <cell r="AE234" t="e">
            <v>#DIV/0!</v>
          </cell>
          <cell r="AF234">
            <v>0.99999999999999656</v>
          </cell>
          <cell r="AG234">
            <v>0.99999999999999978</v>
          </cell>
          <cell r="AH234">
            <v>0.99999999999999989</v>
          </cell>
          <cell r="AI234">
            <v>1.0000000000000002</v>
          </cell>
          <cell r="AJ234">
            <v>1.0000000000000002</v>
          </cell>
          <cell r="AK234">
            <v>0.97838519808445779</v>
          </cell>
          <cell r="AL234">
            <v>1.0012507557558361</v>
          </cell>
          <cell r="AM234">
            <v>1.0008934353809134</v>
          </cell>
          <cell r="AN234">
            <v>0.96465572117518505</v>
          </cell>
          <cell r="AO234">
            <v>0.9573529933089131</v>
          </cell>
          <cell r="AP234">
            <v>0.89758239427134712</v>
          </cell>
          <cell r="AQ234">
            <v>0.85205038044002823</v>
          </cell>
          <cell r="AR234">
            <v>0.8784904680656036</v>
          </cell>
          <cell r="AS234">
            <v>0.80528582434412721</v>
          </cell>
          <cell r="AT234">
            <v>0.80637167574056423</v>
          </cell>
          <cell r="AU234">
            <v>0.81104828202302337</v>
          </cell>
          <cell r="AV234">
            <v>0.83647285069797095</v>
          </cell>
          <cell r="AW234">
            <v>0.78893838234920655</v>
          </cell>
          <cell r="AX234">
            <v>0.79605057794624146</v>
          </cell>
          <cell r="AY234">
            <v>0.79835858249145408</v>
          </cell>
          <cell r="AZ234">
            <v>0.81692278337053825</v>
          </cell>
          <cell r="BA234">
            <v>0.80029954475558407</v>
          </cell>
          <cell r="BB234">
            <v>0.81153507273547354</v>
          </cell>
          <cell r="BC234">
            <v>0.82976351759420919</v>
          </cell>
          <cell r="BD234">
            <v>0.84451329930633734</v>
          </cell>
          <cell r="BE234">
            <v>0.83600105240302203</v>
          </cell>
          <cell r="BF234">
            <v>0.83703706744464657</v>
          </cell>
          <cell r="BG234">
            <v>0.85198957332814962</v>
          </cell>
          <cell r="BH234">
            <v>0.86819791328776619</v>
          </cell>
          <cell r="BI234">
            <v>0.86429587216876103</v>
          </cell>
          <cell r="BJ234">
            <v>0.82366413504049163</v>
          </cell>
          <cell r="BK234">
            <v>0.80198872596854642</v>
          </cell>
          <cell r="BL234">
            <v>0.7963890314440073</v>
          </cell>
          <cell r="BM234">
            <v>0.79521099513785842</v>
          </cell>
          <cell r="BN234">
            <v>0.8083917607908524</v>
          </cell>
          <cell r="BO234">
            <v>0.8364408896619403</v>
          </cell>
          <cell r="BP234">
            <v>0.82460281846539885</v>
          </cell>
          <cell r="BQ234">
            <v>0.82534658055815546</v>
          </cell>
          <cell r="BR234">
            <v>0.83150057219361373</v>
          </cell>
          <cell r="BS234">
            <v>0.85313106112597514</v>
          </cell>
          <cell r="BT234">
            <v>0.84865900972506236</v>
          </cell>
          <cell r="BU234">
            <v>0.8501435693739946</v>
          </cell>
          <cell r="BV234">
            <v>0.85540436132216247</v>
          </cell>
          <cell r="BW234">
            <v>0.87565398145982365</v>
          </cell>
          <cell r="BX234">
            <v>0.92442353823786816</v>
          </cell>
          <cell r="BY234">
            <v>0.92520891994991672</v>
          </cell>
          <cell r="BZ234">
            <v>0.92236372314860848</v>
          </cell>
          <cell r="CA234">
            <v>0.9737985262898744</v>
          </cell>
          <cell r="CB234">
            <v>0.9658851486161909</v>
          </cell>
          <cell r="CC234">
            <v>0.97389866594138874</v>
          </cell>
          <cell r="CD234">
            <v>0.98138251384965314</v>
          </cell>
          <cell r="CE234">
            <v>0.875503435796808</v>
          </cell>
          <cell r="CF234">
            <v>0.87386326205744869</v>
          </cell>
          <cell r="CG234">
            <v>0.88080959460181174</v>
          </cell>
          <cell r="CH234">
            <v>0.8855713023313817</v>
          </cell>
          <cell r="CI234">
            <v>0.87382371651758539</v>
          </cell>
          <cell r="CJ234">
            <v>0.87732681673442792</v>
          </cell>
          <cell r="CK234">
            <v>0.88264793646357342</v>
          </cell>
          <cell r="CL234">
            <v>0.88637229460868106</v>
          </cell>
          <cell r="CM234">
            <v>0.87739011917514909</v>
          </cell>
          <cell r="CN234">
            <v>0.88033378085853631</v>
          </cell>
          <cell r="CO234">
            <v>0.88472752551597922</v>
          </cell>
          <cell r="CP234">
            <v>0.88788723013789517</v>
          </cell>
          <cell r="CQ234">
            <v>0.88128653079330665</v>
          </cell>
          <cell r="CR234">
            <v>0.88375662062406923</v>
          </cell>
          <cell r="CS234">
            <v>0.88737497957141853</v>
          </cell>
          <cell r="CT234">
            <v>0.89004352787499641</v>
          </cell>
          <cell r="CU234">
            <v>0.88527457751000416</v>
          </cell>
          <cell r="CV234">
            <v>0.88735002766740356</v>
          </cell>
          <cell r="CW234">
            <v>0.89033213702898628</v>
          </cell>
          <cell r="CX234">
            <v>0.89258329513475998</v>
          </cell>
          <cell r="CY234">
            <v>0.88919276275386105</v>
          </cell>
          <cell r="CZ234">
            <v>0.89094211843605253</v>
          </cell>
          <cell r="DA234">
            <v>0.89340774530469214</v>
          </cell>
          <cell r="DB234">
            <v>0.89530924877922324</v>
          </cell>
          <cell r="DC234"/>
          <cell r="DD234"/>
          <cell r="DE234" t="e">
            <v>#DIV/0!</v>
          </cell>
          <cell r="DF234" t="e">
            <v>#DIV/0!</v>
          </cell>
          <cell r="DG234" t="e">
            <v>#DIV/0!</v>
          </cell>
          <cell r="DH234" t="e">
            <v>#DIV/0!</v>
          </cell>
          <cell r="DI234" t="e">
            <v>#DIV/0!</v>
          </cell>
          <cell r="DJ234" t="e">
            <v>#DIV/0!</v>
          </cell>
          <cell r="DK234">
            <v>0.99999999999999967</v>
          </cell>
          <cell r="DL234">
            <v>0.99472478916032203</v>
          </cell>
          <cell r="DM234">
            <v>0.95217998782873414</v>
          </cell>
          <cell r="DN234">
            <v>0.83830713813249125</v>
          </cell>
          <cell r="DO234">
            <v>0.80689148156602686</v>
          </cell>
        </row>
        <row r="235">
          <cell r="A235" t="str">
            <v>% growth in revenue y-o-y</v>
          </cell>
          <cell r="B235"/>
          <cell r="C235" t="str">
            <v>NA</v>
          </cell>
          <cell r="D235" t="str">
            <v>NA</v>
          </cell>
          <cell r="E235" t="str">
            <v>NA</v>
          </cell>
          <cell r="F235" t="str">
            <v>NA</v>
          </cell>
          <cell r="G235" t="str">
            <v>NA</v>
          </cell>
          <cell r="H235" t="str">
            <v>NA</v>
          </cell>
          <cell r="I235" t="str">
            <v>NA</v>
          </cell>
          <cell r="J235" t="str">
            <v>NA</v>
          </cell>
          <cell r="K235" t="str">
            <v>NA</v>
          </cell>
          <cell r="L235" t="str">
            <v>NA</v>
          </cell>
          <cell r="M235" t="str">
            <v>NA</v>
          </cell>
          <cell r="N235" t="str">
            <v>NA</v>
          </cell>
          <cell r="O235" t="str">
            <v>NA</v>
          </cell>
          <cell r="P235" t="str">
            <v>NA</v>
          </cell>
          <cell r="Q235" t="str">
            <v>NA</v>
          </cell>
          <cell r="R235" t="str">
            <v>NA</v>
          </cell>
          <cell r="S235" t="str">
            <v>NA</v>
          </cell>
          <cell r="T235" t="str">
            <v>NA</v>
          </cell>
          <cell r="U235" t="str">
            <v>NA</v>
          </cell>
          <cell r="V235" t="str">
            <v>NA</v>
          </cell>
          <cell r="W235" t="str">
            <v>NA</v>
          </cell>
          <cell r="X235" t="str">
            <v>NA</v>
          </cell>
          <cell r="Y235" t="str">
            <v>NA</v>
          </cell>
          <cell r="Z235" t="str">
            <v>NA</v>
          </cell>
          <cell r="AA235" t="str">
            <v>NA</v>
          </cell>
          <cell r="AB235" t="str">
            <v>NA</v>
          </cell>
          <cell r="AC235" t="str">
            <v>NA</v>
          </cell>
          <cell r="AD235" t="str">
            <v>NA</v>
          </cell>
          <cell r="AE235" t="str">
            <v>NA</v>
          </cell>
          <cell r="AF235" t="str">
            <v>NA</v>
          </cell>
          <cell r="AG235" t="str">
            <v>NA</v>
          </cell>
          <cell r="AH235" t="str">
            <v>NA</v>
          </cell>
          <cell r="AI235" t="str">
            <v>NA</v>
          </cell>
          <cell r="AJ235">
            <v>309.90972772906287</v>
          </cell>
          <cell r="AK235">
            <v>2.3998681849025139</v>
          </cell>
          <cell r="AL235">
            <v>0.78875730765888474</v>
          </cell>
          <cell r="AM235">
            <v>0.84551985591686885</v>
          </cell>
          <cell r="AN235">
            <v>0.50669819760646484</v>
          </cell>
          <cell r="AO235">
            <v>0.86311769908634739</v>
          </cell>
          <cell r="AP235">
            <v>0.49347789670342745</v>
          </cell>
          <cell r="AQ235">
            <v>0.26243152714703588</v>
          </cell>
          <cell r="AR235">
            <v>0.76803963788427132</v>
          </cell>
          <cell r="AS235">
            <v>-4.3119929180806871E-2</v>
          </cell>
          <cell r="AT235">
            <v>0.22409608792255242</v>
          </cell>
          <cell r="AU235">
            <v>0.47394122574964026</v>
          </cell>
          <cell r="AV235">
            <v>0.11802232998376061</v>
          </cell>
          <cell r="AW235">
            <v>0.81553797115662707</v>
          </cell>
          <cell r="AX235">
            <v>0.70851913401081834</v>
          </cell>
          <cell r="AY235">
            <v>9.5189105073443692E-2</v>
          </cell>
          <cell r="AZ235">
            <v>0.12791372900341202</v>
          </cell>
          <cell r="BA235">
            <v>0.23179365355197157</v>
          </cell>
          <cell r="BB235">
            <v>0.26049532678924892</v>
          </cell>
          <cell r="BC235">
            <v>0.50736226914382598</v>
          </cell>
          <cell r="BD235">
            <v>0.51708054576006868</v>
          </cell>
          <cell r="BE235">
            <v>0.40140863230663792</v>
          </cell>
          <cell r="BF235">
            <v>0.38194116933194255</v>
          </cell>
          <cell r="BG235">
            <v>0.43971186700532372</v>
          </cell>
          <cell r="BH235">
            <v>0.3150058085720624</v>
          </cell>
          <cell r="BI235">
            <v>0.33945620349062389</v>
          </cell>
          <cell r="BJ235">
            <v>0.38137071041075798</v>
          </cell>
          <cell r="BK235">
            <v>0.36642452546124149</v>
          </cell>
          <cell r="BL235">
            <v>0.25090795978942304</v>
          </cell>
          <cell r="BM235">
            <v>0.1054054675169076</v>
          </cell>
          <cell r="BN235">
            <v>7.498518228554496E-2</v>
          </cell>
          <cell r="BO235">
            <v>3.9560745396597818E-2</v>
          </cell>
          <cell r="BP235">
            <v>4.9234607054679635E-2</v>
          </cell>
          <cell r="BQ235">
            <v>0.13911120863290471</v>
          </cell>
          <cell r="BR235">
            <v>0.17110775863352501</v>
          </cell>
          <cell r="BS235">
            <v>0.17663233053537697</v>
          </cell>
          <cell r="BT235">
            <v>0.26279782450219424</v>
          </cell>
          <cell r="BU235">
            <v>0.22754309242576087</v>
          </cell>
          <cell r="BV235">
            <v>0.22013367863529432</v>
          </cell>
          <cell r="BW235">
            <v>0.16304725027033395</v>
          </cell>
          <cell r="BX235">
            <v>0.14019306717584912</v>
          </cell>
          <cell r="BY235">
            <v>0.14189359024836024</v>
          </cell>
          <cell r="BZ235">
            <v>0.16727112430526225</v>
          </cell>
          <cell r="CA235">
            <v>0.22769335176598138</v>
          </cell>
          <cell r="CB235">
            <v>0.14935168024515155</v>
          </cell>
          <cell r="CC235">
            <v>0.20408193183613021</v>
          </cell>
          <cell r="CD235">
            <v>0.13044433658850241</v>
          </cell>
          <cell r="CE235">
            <v>-0.12660723086422376</v>
          </cell>
          <cell r="CF235">
            <v>-0.10810333842796804</v>
          </cell>
          <cell r="CG235">
            <v>-0.11679696256111827</v>
          </cell>
          <cell r="CH235">
            <v>-0.12631609775868513</v>
          </cell>
          <cell r="CI235">
            <v>-1.5205514546998367E-2</v>
          </cell>
          <cell r="CJ235">
            <v>3.2309402848602398E-2</v>
          </cell>
          <cell r="CK235">
            <v>1.7784985252724317E-2</v>
          </cell>
          <cell r="CL235">
            <v>7.9601372848374652E-3</v>
          </cell>
          <cell r="CM235">
            <v>3.3287492124797868E-2</v>
          </cell>
          <cell r="CN235">
            <v>2.8641467922150055E-2</v>
          </cell>
          <cell r="CO235">
            <v>2.0439223672557683E-2</v>
          </cell>
          <cell r="CP235">
            <v>1.5244840883839261E-2</v>
          </cell>
          <cell r="CQ235">
            <v>3.7408654994055324E-2</v>
          </cell>
          <cell r="CR235">
            <v>3.3448063150316232E-2</v>
          </cell>
          <cell r="CS235">
            <v>2.656953844190646E-2</v>
          </cell>
          <cell r="CT235">
            <v>2.2086663770970905E-2</v>
          </cell>
          <cell r="CU235">
            <v>3.9444226026058127E-2</v>
          </cell>
          <cell r="CV235">
            <v>3.6094634214923316E-2</v>
          </cell>
          <cell r="CW235">
            <v>3.0387004473295676E-2</v>
          </cell>
          <cell r="CX235">
            <v>2.6565062875759882E-2</v>
          </cell>
          <cell r="CY235">
            <v>3.9942831220969977E-2</v>
          </cell>
          <cell r="CZ235">
            <v>3.7118915401610719E-2</v>
          </cell>
          <cell r="DA235">
            <v>3.2408081498640939E-2</v>
          </cell>
          <cell r="DB235">
            <v>2.9171676946706526E-2</v>
          </cell>
          <cell r="DC235"/>
          <cell r="DD235" t="str">
            <v>NA</v>
          </cell>
          <cell r="DE235" t="str">
            <v>NA</v>
          </cell>
          <cell r="DF235" t="str">
            <v>NA</v>
          </cell>
          <cell r="DG235" t="str">
            <v>NA</v>
          </cell>
          <cell r="DH235" t="str">
            <v>NA</v>
          </cell>
          <cell r="DI235" t="str">
            <v>NA</v>
          </cell>
          <cell r="DJ235" t="str">
            <v>NA</v>
          </cell>
          <cell r="DK235" t="str">
            <v>NA</v>
          </cell>
          <cell r="DL235">
            <v>3.2667904919850779</v>
          </cell>
          <cell r="DM235">
            <v>0.66238780953261656</v>
          </cell>
          <cell r="DN235">
            <v>0.28402538974013924</v>
          </cell>
          <cell r="DO235">
            <v>0.48848387289090045</v>
          </cell>
        </row>
        <row r="236">
          <cell r="A236" t="str">
            <v>% growth in revenue seq</v>
          </cell>
          <cell r="B236"/>
          <cell r="C236" t="str">
            <v>NA</v>
          </cell>
          <cell r="D236" t="str">
            <v>NA</v>
          </cell>
          <cell r="E236" t="str">
            <v>NA</v>
          </cell>
          <cell r="F236" t="str">
            <v>NA</v>
          </cell>
          <cell r="G236" t="str">
            <v>NA</v>
          </cell>
          <cell r="H236" t="str">
            <v>NA</v>
          </cell>
          <cell r="I236" t="str">
            <v>NA</v>
          </cell>
          <cell r="J236" t="str">
            <v>NA</v>
          </cell>
          <cell r="K236" t="str">
            <v>NA</v>
          </cell>
          <cell r="L236" t="str">
            <v>NA</v>
          </cell>
          <cell r="M236" t="str">
            <v>NA</v>
          </cell>
          <cell r="N236" t="str">
            <v>NA</v>
          </cell>
          <cell r="O236" t="str">
            <v>NA</v>
          </cell>
          <cell r="P236" t="str">
            <v>NA</v>
          </cell>
          <cell r="Q236" t="str">
            <v>NA</v>
          </cell>
          <cell r="R236" t="str">
            <v>NA</v>
          </cell>
          <cell r="S236" t="str">
            <v>NA</v>
          </cell>
          <cell r="T236" t="str">
            <v>NA</v>
          </cell>
          <cell r="U236" t="str">
            <v>NA</v>
          </cell>
          <cell r="V236" t="str">
            <v>NA</v>
          </cell>
          <cell r="W236" t="str">
            <v>NA</v>
          </cell>
          <cell r="X236" t="str">
            <v>NA</v>
          </cell>
          <cell r="Y236" t="str">
            <v>NA</v>
          </cell>
          <cell r="Z236" t="str">
            <v>NA</v>
          </cell>
          <cell r="AA236" t="str">
            <v>NA</v>
          </cell>
          <cell r="AB236" t="str">
            <v>NA</v>
          </cell>
          <cell r="AC236" t="str">
            <v>NA</v>
          </cell>
          <cell r="AD236" t="str">
            <v>NA</v>
          </cell>
          <cell r="AE236" t="str">
            <v>NA</v>
          </cell>
          <cell r="AF236" t="str">
            <v>NA</v>
          </cell>
          <cell r="AG236">
            <v>89.15058798057909</v>
          </cell>
          <cell r="AH236">
            <v>1.1008856217536418</v>
          </cell>
          <cell r="AI236">
            <v>0.27162284752933363</v>
          </cell>
          <cell r="AJ236">
            <v>0.29093690244181758</v>
          </cell>
          <cell r="AK236">
            <v>-1.4182932891311006E-2</v>
          </cell>
          <cell r="AL236">
            <v>0.10532947281750582</v>
          </cell>
          <cell r="AM236">
            <v>0.31197519322753697</v>
          </cell>
          <cell r="AN236">
            <v>5.3931930288792174E-2</v>
          </cell>
          <cell r="AO236">
            <v>0.21901866525715374</v>
          </cell>
          <cell r="AP236">
            <v>-0.11396626362503892</v>
          </cell>
          <cell r="AQ236">
            <v>0.1090079407409994</v>
          </cell>
          <cell r="AR236">
            <v>0.47603524493208971</v>
          </cell>
          <cell r="AS236">
            <v>-0.34025536433276782</v>
          </cell>
          <cell r="AT236">
            <v>0.13346537726035512</v>
          </cell>
          <cell r="AU236">
            <v>0.335362917723248</v>
          </cell>
          <cell r="AV236">
            <v>0.11961069739250996</v>
          </cell>
          <cell r="AW236">
            <v>7.1348402619250795E-2</v>
          </cell>
          <cell r="AX236">
            <v>6.6652042289365276E-2</v>
          </cell>
          <cell r="AY236">
            <v>-0.14401021931995162</v>
          </cell>
          <cell r="AZ236">
            <v>0.15306504682897781</v>
          </cell>
          <cell r="BA236">
            <v>0.17001870724231893</v>
          </cell>
          <cell r="BB236">
            <v>9.1505797857421856E-2</v>
          </cell>
          <cell r="BC236">
            <v>2.3634654367533203E-2</v>
          </cell>
          <cell r="BD236">
            <v>0.16049909590330547</v>
          </cell>
          <cell r="BE236">
            <v>8.0809005739474138E-2</v>
          </cell>
          <cell r="BF236">
            <v>7.6343304765396081E-2</v>
          </cell>
          <cell r="BG236">
            <v>6.6426698962347874E-2</v>
          </cell>
          <cell r="BH236">
            <v>5.9978101819612606E-2</v>
          </cell>
          <cell r="BI236">
            <v>0.1009048918942006</v>
          </cell>
          <cell r="BJ236">
            <v>0.1100244350468198</v>
          </cell>
          <cell r="BK236">
            <v>5.4888152098954368E-2</v>
          </cell>
          <cell r="BL236">
            <v>-2.9631699327803851E-2</v>
          </cell>
          <cell r="BM236">
            <v>-2.7149617849726249E-2</v>
          </cell>
          <cell r="BN236">
            <v>7.9477037806458428E-2</v>
          </cell>
          <cell r="BO236">
            <v>2.0125981061883014E-2</v>
          </cell>
          <cell r="BP236">
            <v>-2.0601723215624479E-2</v>
          </cell>
          <cell r="BQ236">
            <v>5.6183971801103683E-2</v>
          </cell>
          <cell r="BR236">
            <v>0.1097985206897214</v>
          </cell>
          <cell r="BS236">
            <v>2.4938313052492944E-2</v>
          </cell>
          <cell r="BT236">
            <v>5.1120202248532198E-2</v>
          </cell>
          <cell r="BU236">
            <v>2.6697475842061502E-2</v>
          </cell>
          <cell r="BV236">
            <v>0.10309980965091925</v>
          </cell>
          <cell r="BW236">
            <v>-2.3015504312844604E-2</v>
          </cell>
          <cell r="BX236">
            <v>3.046541496373667E-2</v>
          </cell>
          <cell r="BY236">
            <v>2.8228727694419087E-2</v>
          </cell>
          <cell r="BZ236">
            <v>0.12761518763941448</v>
          </cell>
          <cell r="CA236">
            <v>2.7556790499245087E-2</v>
          </cell>
          <cell r="CB236">
            <v>-3.5290730849499519E-2</v>
          </cell>
          <cell r="CC236">
            <v>7.7191301923904998E-2</v>
          </cell>
          <cell r="CD236">
            <v>5.8654040904285276E-2</v>
          </cell>
          <cell r="CE236">
            <v>-0.20609919334303783</v>
          </cell>
          <cell r="CF236">
            <v>-1.485218684107692E-2</v>
          </cell>
          <cell r="CG236">
            <v>6.6691547073472801E-2</v>
          </cell>
          <cell r="CH236">
            <v>4.7243900182802889E-2</v>
          </cell>
          <cell r="CI236">
            <v>-0.10513501005707915</v>
          </cell>
          <cell r="CJ236">
            <v>3.2679778108108293E-2</v>
          </cell>
          <cell r="CK236">
            <v>5.1683378560296589E-2</v>
          </cell>
          <cell r="CL236">
            <v>3.7134680402911791E-2</v>
          </cell>
          <cell r="CM236">
            <v>-8.2649435185840892E-2</v>
          </cell>
          <cell r="CN236">
            <v>2.8036486401548322E-2</v>
          </cell>
          <cell r="CO236">
            <v>4.3297401314392747E-2</v>
          </cell>
          <cell r="CP236">
            <v>3.1855312059857477E-2</v>
          </cell>
          <cell r="CQ236">
            <v>-6.2622751401127053E-2</v>
          </cell>
          <cell r="CR236">
            <v>2.4111675379867137E-2</v>
          </cell>
          <cell r="CS236">
            <v>3.6353320417589208E-2</v>
          </cell>
          <cell r="CT236">
            <v>2.7349355211065518E-2</v>
          </cell>
          <cell r="CU236">
            <v>-4.6703764757638933E-2</v>
          </cell>
          <cell r="CV236">
            <v>2.0811492459370529E-2</v>
          </cell>
          <cell r="CW236">
            <v>3.0644265627500333E-2</v>
          </cell>
          <cell r="CX236">
            <v>2.3538680950970559E-2</v>
          </cell>
          <cell r="CY236">
            <v>-3.4280805258405822E-2</v>
          </cell>
          <cell r="CZ236">
            <v>1.8039526890113899E-2</v>
          </cell>
          <cell r="DA236">
            <v>2.5962841080789278E-2</v>
          </cell>
          <cell r="DB236">
            <v>2.0330080296370845E-2</v>
          </cell>
          <cell r="DC236"/>
          <cell r="DD236"/>
          <cell r="DE236"/>
          <cell r="DF236"/>
          <cell r="DG236"/>
          <cell r="DH236"/>
          <cell r="DI236"/>
          <cell r="DJ236"/>
          <cell r="DK236"/>
          <cell r="DL236"/>
          <cell r="DM236"/>
          <cell r="DN236"/>
          <cell r="DO236"/>
        </row>
        <row r="237">
          <cell r="A237"/>
          <cell r="B237"/>
          <cell r="C237"/>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cell r="AP237"/>
          <cell r="AQ237"/>
          <cell r="AR237"/>
          <cell r="AS237"/>
          <cell r="AT237"/>
          <cell r="AU237"/>
          <cell r="AV237"/>
          <cell r="AW237"/>
          <cell r="AX237"/>
          <cell r="AY237"/>
          <cell r="AZ237"/>
          <cell r="BA237"/>
          <cell r="BB237"/>
          <cell r="BC237"/>
          <cell r="BD237"/>
          <cell r="BE237"/>
          <cell r="BF237"/>
          <cell r="BG237"/>
          <cell r="BH237"/>
          <cell r="BI237"/>
          <cell r="BJ237"/>
          <cell r="BK237"/>
          <cell r="BL237"/>
          <cell r="BM237"/>
          <cell r="BN237"/>
          <cell r="BO237"/>
          <cell r="BP237"/>
          <cell r="BQ237"/>
          <cell r="BR237"/>
          <cell r="BS237"/>
          <cell r="BT237"/>
          <cell r="BU237"/>
          <cell r="BV237"/>
          <cell r="BW237"/>
          <cell r="BX237"/>
          <cell r="BY237"/>
          <cell r="BZ237"/>
          <cell r="CA237"/>
          <cell r="CB237"/>
          <cell r="CC237"/>
          <cell r="CD237"/>
          <cell r="CE237"/>
          <cell r="CF237"/>
          <cell r="CG237"/>
          <cell r="CH237"/>
          <cell r="CI237"/>
          <cell r="CJ237"/>
          <cell r="CK237"/>
          <cell r="CL237"/>
          <cell r="CM237"/>
          <cell r="CN237"/>
          <cell r="CO237"/>
          <cell r="CP237"/>
          <cell r="CQ237"/>
          <cell r="CR237"/>
          <cell r="CS237"/>
          <cell r="CT237"/>
          <cell r="CU237"/>
          <cell r="CV237"/>
          <cell r="CW237"/>
          <cell r="CX237"/>
          <cell r="CY237"/>
          <cell r="CZ237"/>
          <cell r="DA237"/>
          <cell r="DB237"/>
          <cell r="DC237"/>
          <cell r="DD237"/>
          <cell r="DE237"/>
          <cell r="DF237"/>
          <cell r="DG237"/>
          <cell r="DH237"/>
          <cell r="DI237"/>
          <cell r="DJ237"/>
          <cell r="DK237"/>
          <cell r="DL237"/>
          <cell r="DM237"/>
          <cell r="DN237"/>
          <cell r="DO237"/>
        </row>
        <row r="238">
          <cell r="A238" t="str">
            <v>Updates and maintenance -- NetScaler</v>
          </cell>
          <cell r="B238">
            <v>0</v>
          </cell>
          <cell r="C238">
            <v>0</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1.833075E-2</v>
          </cell>
          <cell r="AG238">
            <v>1.6525278906250001</v>
          </cell>
          <cell r="AH238">
            <v>3.471772084960937</v>
          </cell>
          <cell r="AI238">
            <v>4.4147847046508781</v>
          </cell>
          <cell r="AJ238">
            <v>5.6992084915695189</v>
          </cell>
          <cell r="AK238">
            <v>5.6183769999999988</v>
          </cell>
          <cell r="AL238">
            <v>6.1945326874999989</v>
          </cell>
          <cell r="AM238">
            <v>8.023549394531285</v>
          </cell>
          <cell r="AN238">
            <v>8.3375637245312522</v>
          </cell>
          <cell r="AO238">
            <v>9.9582741913396529</v>
          </cell>
          <cell r="AP238">
            <v>8.4982115740583062</v>
          </cell>
          <cell r="AQ238">
            <v>9.1631515592911423</v>
          </cell>
          <cell r="AR238">
            <v>13.799128725900527</v>
          </cell>
          <cell r="AS238">
            <v>8.6067348743905718</v>
          </cell>
          <cell r="AT238">
            <v>9.6011805198069204</v>
          </cell>
          <cell r="AU238">
            <v>12.727547679831137</v>
          </cell>
          <cell r="AV238">
            <v>14.34864230157341</v>
          </cell>
          <cell r="AW238">
            <v>14.924192654940471</v>
          </cell>
          <cell r="AX238">
            <v>15.927160654167288</v>
          </cell>
          <cell r="AY238">
            <v>13.699656159620453</v>
          </cell>
          <cell r="AZ238">
            <v>15.705148845834536</v>
          </cell>
          <cell r="BA238">
            <v>17.813743843700948</v>
          </cell>
          <cell r="BB238">
            <v>19.510671542829837</v>
          </cell>
          <cell r="BC238">
            <v>20.048615451056897</v>
          </cell>
          <cell r="BD238">
            <v>23.3500188789139</v>
          </cell>
          <cell r="BE238">
            <v>25.351667722797615</v>
          </cell>
          <cell r="BF238">
            <v>27.526615147396424</v>
          </cell>
          <cell r="BG238">
            <v>29.631758120367415</v>
          </cell>
          <cell r="BH238">
            <v>31.825491021499715</v>
          </cell>
          <cell r="BI238">
            <v>34.949486704518634</v>
          </cell>
          <cell r="BJ238">
            <v>38.883624378036465</v>
          </cell>
          <cell r="BK238">
            <v>41.319512835866313</v>
          </cell>
          <cell r="BL238">
            <v>40.627978755559674</v>
          </cell>
          <cell r="BM238">
            <v>39.722380829938707</v>
          </cell>
          <cell r="BN238">
            <v>42.983598559081628</v>
          </cell>
          <cell r="BO238">
            <v>44.176088269372691</v>
          </cell>
          <cell r="BP238">
            <v>43.673283438395437</v>
          </cell>
          <cell r="BQ238">
            <v>46.303976682455762</v>
          </cell>
          <cell r="BR238">
            <v>51.364278233034902</v>
          </cell>
          <cell r="BS238">
            <v>52.935409693060812</v>
          </cell>
          <cell r="BT238">
            <v>55.961935693992771</v>
          </cell>
          <cell r="BU238">
            <v>57.677750163701965</v>
          </cell>
          <cell r="BV238">
            <v>63.645305974165701</v>
          </cell>
          <cell r="BW238">
            <v>62.555349528921653</v>
          </cell>
          <cell r="BX238">
            <v>64.749280542736571</v>
          </cell>
          <cell r="BY238">
            <v>66.654516293556824</v>
          </cell>
          <cell r="BZ238">
            <v>74.98348048500084</v>
          </cell>
          <cell r="CA238">
            <v>77.626574074074057</v>
          </cell>
          <cell r="CB238">
            <v>75.208123076923101</v>
          </cell>
          <cell r="CC238">
            <v>81.076674999999994</v>
          </cell>
          <cell r="CD238">
            <v>85.717813333333254</v>
          </cell>
          <cell r="CE238">
            <v>67.365633157055967</v>
          </cell>
          <cell r="CF238">
            <v>66.712375870799718</v>
          </cell>
          <cell r="CG238">
            <v>71.245568010769503</v>
          </cell>
          <cell r="CH238">
            <v>74.524055522788657</v>
          </cell>
          <cell r="CI238">
            <v>66.693393519718569</v>
          </cell>
          <cell r="CJ238">
            <v>69.093289271290942</v>
          </cell>
          <cell r="CK238">
            <v>72.719842983266744</v>
          </cell>
          <cell r="CL238">
            <v>75.342632992882073</v>
          </cell>
          <cell r="CM238">
            <v>69.144281518452502</v>
          </cell>
          <cell r="CN238">
            <v>71.273213612332825</v>
          </cell>
          <cell r="CO238">
            <v>74.418171745188971</v>
          </cell>
          <cell r="CP238">
            <v>76.741215520157567</v>
          </cell>
          <cell r="CQ238">
            <v>71.994321549130746</v>
          </cell>
          <cell r="CR238">
            <v>73.894986864763226</v>
          </cell>
          <cell r="CS238">
            <v>76.641264200343485</v>
          </cell>
          <cell r="CT238">
            <v>78.71214634039444</v>
          </cell>
          <cell r="CU238">
            <v>75.114488653132014</v>
          </cell>
          <cell r="CV238">
            <v>76.820788127554778</v>
          </cell>
          <cell r="CW238">
            <v>79.23441733097124</v>
          </cell>
          <cell r="CX238">
            <v>81.090929559443595</v>
          </cell>
          <cell r="CY238">
            <v>78.400531168497722</v>
          </cell>
          <cell r="CZ238">
            <v>79.939532462999878</v>
          </cell>
          <cell r="DA238">
            <v>82.073277764549118</v>
          </cell>
          <cell r="DB238">
            <v>83.74559635963935</v>
          </cell>
          <cell r="DC238"/>
          <cell r="DD238">
            <v>0</v>
          </cell>
          <cell r="DE238">
            <v>0</v>
          </cell>
          <cell r="DF238">
            <v>0</v>
          </cell>
          <cell r="DG238">
            <v>0</v>
          </cell>
          <cell r="DH238">
            <v>0</v>
          </cell>
          <cell r="DI238">
            <v>0</v>
          </cell>
          <cell r="DJ238">
            <v>0</v>
          </cell>
          <cell r="DK238">
            <v>5.1426307255859367</v>
          </cell>
          <cell r="DL238">
            <v>21.926902883720395</v>
          </cell>
          <cell r="DM238">
            <v>34.817598884460494</v>
          </cell>
          <cell r="DN238">
            <v>41.17019567938916</v>
          </cell>
          <cell r="DO238">
            <v>57.927543290512304</v>
          </cell>
        </row>
        <row r="239">
          <cell r="A239" t="str">
            <v>% of revenue</v>
          </cell>
          <cell r="B239"/>
          <cell r="C239" t="e">
            <v>#DIV/0!</v>
          </cell>
          <cell r="D239" t="e">
            <v>#DIV/0!</v>
          </cell>
          <cell r="E239" t="e">
            <v>#DIV/0!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8.6781407855928875E-5</v>
          </cell>
          <cell r="AG239">
            <v>7.2815586486051813E-3</v>
          </cell>
          <cell r="AH239">
            <v>1.2922741665776819E-2</v>
          </cell>
          <cell r="AI239">
            <v>1.6980071787670976E-2</v>
          </cell>
          <cell r="AJ239">
            <v>2.0689185283116435E-2</v>
          </cell>
          <cell r="AK239">
            <v>2.0220826990005429E-2</v>
          </cell>
          <cell r="AL239">
            <v>1.9297489384801338E-2</v>
          </cell>
          <cell r="AM239">
            <v>2.6043044177414518E-2</v>
          </cell>
          <cell r="AN239">
            <v>2.493559032829866E-2</v>
          </cell>
          <cell r="AO239">
            <v>2.8457822231638962E-2</v>
          </cell>
          <cell r="AP239">
            <v>2.1268977983372434E-2</v>
          </cell>
          <cell r="AQ239">
            <v>2.4303249996793772E-2</v>
          </cell>
          <cell r="AR239">
            <v>3.5226121884717861E-2</v>
          </cell>
          <cell r="AS239">
            <v>2.1576550288900966E-2</v>
          </cell>
          <cell r="AT239">
            <v>2.3096583616929928E-2</v>
          </cell>
          <cell r="AU239">
            <v>3.4486578477722032E-2</v>
          </cell>
          <cell r="AV239">
            <v>3.6526526371779534E-2</v>
          </cell>
          <cell r="AW239">
            <v>3.7213540364701134E-2</v>
          </cell>
          <cell r="AX239">
            <v>3.5302687858336929E-2</v>
          </cell>
          <cell r="AY239">
            <v>3.3069230263258087E-2</v>
          </cell>
          <cell r="AZ239">
            <v>3.4258329670496093E-2</v>
          </cell>
          <cell r="BA239">
            <v>3.7722361299826458E-2</v>
          </cell>
          <cell r="BB239">
            <v>3.6831745675438496E-2</v>
          </cell>
          <cell r="BC239">
            <v>4.0841526888122946E-2</v>
          </cell>
          <cell r="BD239">
            <v>4.3991067802546961E-2</v>
          </cell>
          <cell r="BE239">
            <v>4.4842588499114912E-2</v>
          </cell>
          <cell r="BF239">
            <v>4.4443213136330414E-2</v>
          </cell>
          <cell r="BG239">
            <v>5.0266343430168899E-2</v>
          </cell>
          <cell r="BH239">
            <v>5.1731101610018884E-2</v>
          </cell>
          <cell r="BI239">
            <v>5.4487508542766905E-2</v>
          </cell>
          <cell r="BJ239">
            <v>5.2545722379629713E-2</v>
          </cell>
          <cell r="BK239">
            <v>6.1405222530968709E-2</v>
          </cell>
          <cell r="BL239">
            <v>5.5625504879022097E-2</v>
          </cell>
          <cell r="BM239">
            <v>5.5732640827940286E-2</v>
          </cell>
          <cell r="BN239">
            <v>5.3567456642508449E-2</v>
          </cell>
          <cell r="BO239">
            <v>5.883720080255387E-2</v>
          </cell>
          <cell r="BP239">
            <v>5.5879629764055784E-2</v>
          </cell>
          <cell r="BQ239">
            <v>6.1007039162965411E-2</v>
          </cell>
          <cell r="BR239">
            <v>6.0323316182513222E-2</v>
          </cell>
          <cell r="BS239">
            <v>6.9578431304151173E-2</v>
          </cell>
          <cell r="BT239">
            <v>7.0236967130578726E-2</v>
          </cell>
          <cell r="BU239">
            <v>7.092078911517942E-2</v>
          </cell>
          <cell r="BV239">
            <v>7.0344726712040284E-2</v>
          </cell>
          <cell r="BW239">
            <v>9.4957366997314191E-2</v>
          </cell>
          <cell r="BX239">
            <v>9.6069034777728018E-2</v>
          </cell>
          <cell r="BY239">
            <v>9.9672391337623262E-2</v>
          </cell>
          <cell r="BZ239">
            <v>0.102076114487929</v>
          </cell>
          <cell r="CA239">
            <v>0.11714089077193575</v>
          </cell>
          <cell r="CB239">
            <v>0.10848989303204158</v>
          </cell>
          <cell r="CC239">
            <v>0.11734511705322574</v>
          </cell>
          <cell r="CD239">
            <v>0.11019739275128107</v>
          </cell>
          <cell r="CE239">
            <v>9.6624219952403306E-2</v>
          </cell>
          <cell r="CF239">
            <v>8.9864656699601572E-2</v>
          </cell>
          <cell r="CG239">
            <v>9.726676097342371E-2</v>
          </cell>
          <cell r="CH239">
            <v>9.2937827232330253E-2</v>
          </cell>
          <cell r="CI239">
            <v>9.3904851436977244E-2</v>
          </cell>
          <cell r="CJ239">
            <v>8.9500606140716851E-2</v>
          </cell>
          <cell r="CK239">
            <v>9.5328871942932825E-2</v>
          </cell>
          <cell r="CL239">
            <v>8.8025119011026678E-2</v>
          </cell>
          <cell r="CM239">
            <v>9.0396243892462216E-2</v>
          </cell>
          <cell r="CN239">
            <v>8.6181563159859406E-2</v>
          </cell>
          <cell r="CO239">
            <v>9.086561122923191E-2</v>
          </cell>
          <cell r="CP239">
            <v>8.5314096710821311E-2</v>
          </cell>
          <cell r="CQ239">
            <v>8.7413008296103573E-2</v>
          </cell>
          <cell r="CR239">
            <v>8.3561929002190075E-2</v>
          </cell>
          <cell r="CS239">
            <v>8.7417254967309996E-2</v>
          </cell>
          <cell r="CT239">
            <v>8.3437661611677608E-2</v>
          </cell>
          <cell r="CU239">
            <v>8.4043155499416392E-2</v>
          </cell>
          <cell r="CV239">
            <v>8.0405164815801941E-2</v>
          </cell>
          <cell r="CW239">
            <v>8.3629451041657116E-2</v>
          </cell>
          <cell r="CX239">
            <v>8.0173836056702932E-2</v>
          </cell>
          <cell r="CY239">
            <v>8.0728685485683585E-2</v>
          </cell>
          <cell r="CZ239">
            <v>7.7396536358086368E-2</v>
          </cell>
          <cell r="DA239">
            <v>8.0230995581438688E-2</v>
          </cell>
          <cell r="DB239">
            <v>7.6965559928130409E-2</v>
          </cell>
          <cell r="DC239"/>
          <cell r="DD239"/>
          <cell r="DE239">
            <v>0</v>
          </cell>
          <cell r="DF239">
            <v>0</v>
          </cell>
          <cell r="DG239">
            <v>0</v>
          </cell>
          <cell r="DH239">
            <v>0</v>
          </cell>
          <cell r="DI239">
            <v>0</v>
          </cell>
          <cell r="DJ239">
            <v>0</v>
          </cell>
          <cell r="DK239">
            <v>5.659190297567283E-3</v>
          </cell>
          <cell r="DL239">
            <v>1.9330455439537198E-2</v>
          </cell>
          <cell r="DM239">
            <v>2.5013685113647332E-2</v>
          </cell>
          <cell r="DN239">
            <v>2.6001889457057087E-2</v>
          </cell>
          <cell r="DO239">
            <v>3.588871442604883E-2</v>
          </cell>
        </row>
        <row r="240">
          <cell r="A240" t="str">
            <v>% growth in revenue y-o-y</v>
          </cell>
          <cell r="B240"/>
          <cell r="C240" t="str">
            <v>NA</v>
          </cell>
          <cell r="D240" t="str">
            <v>NA</v>
          </cell>
          <cell r="E240" t="str">
            <v>NA</v>
          </cell>
          <cell r="F240" t="str">
            <v>NA</v>
          </cell>
          <cell r="G240" t="str">
            <v>NA</v>
          </cell>
          <cell r="H240" t="str">
            <v>NA</v>
          </cell>
          <cell r="I240" t="str">
            <v>NA</v>
          </cell>
          <cell r="J240" t="str">
            <v>NA</v>
          </cell>
          <cell r="K240" t="str">
            <v>NA</v>
          </cell>
          <cell r="L240" t="str">
            <v>NA</v>
          </cell>
          <cell r="M240" t="str">
            <v>NA</v>
          </cell>
          <cell r="N240" t="str">
            <v>NA</v>
          </cell>
          <cell r="O240" t="str">
            <v>NA</v>
          </cell>
          <cell r="P240" t="str">
            <v>NA</v>
          </cell>
          <cell r="Q240" t="str">
            <v>NA</v>
          </cell>
          <cell r="R240" t="str">
            <v>NA</v>
          </cell>
          <cell r="S240" t="str">
            <v>NA</v>
          </cell>
          <cell r="T240" t="str">
            <v>NA</v>
          </cell>
          <cell r="U240" t="str">
            <v>NA</v>
          </cell>
          <cell r="V240" t="str">
            <v>NA</v>
          </cell>
          <cell r="W240" t="str">
            <v>NA</v>
          </cell>
          <cell r="X240" t="str">
            <v>NA</v>
          </cell>
          <cell r="Y240" t="str">
            <v>NA</v>
          </cell>
          <cell r="Z240" t="str">
            <v>NA</v>
          </cell>
          <cell r="AA240" t="str">
            <v>NA</v>
          </cell>
          <cell r="AB240" t="str">
            <v>NA</v>
          </cell>
          <cell r="AC240" t="str">
            <v>NA</v>
          </cell>
          <cell r="AD240" t="str">
            <v>NA</v>
          </cell>
          <cell r="AE240" t="str">
            <v>NA</v>
          </cell>
          <cell r="AF240" t="str">
            <v>NA</v>
          </cell>
          <cell r="AG240" t="str">
            <v>NA</v>
          </cell>
          <cell r="AH240" t="str">
            <v>NA</v>
          </cell>
          <cell r="AI240" t="str">
            <v>NA</v>
          </cell>
          <cell r="AJ240">
            <v>309.90972772906287</v>
          </cell>
          <cell r="AK240">
            <v>2.3998681849025139</v>
          </cell>
          <cell r="AL240">
            <v>0.78425672420535553</v>
          </cell>
          <cell r="AM240">
            <v>0.81742710716530587</v>
          </cell>
          <cell r="AN240">
            <v>0.46293362260118864</v>
          </cell>
          <cell r="AO240">
            <v>0.77244677445811405</v>
          </cell>
          <cell r="AP240">
            <v>0.37188905164822539</v>
          </cell>
          <cell r="AQ240">
            <v>0.14203217413188618</v>
          </cell>
          <cell r="AR240">
            <v>0.6550552633618798</v>
          </cell>
          <cell r="AS240">
            <v>-0.13572023535207189</v>
          </cell>
          <cell r="AT240">
            <v>0.12978836030813157</v>
          </cell>
          <cell r="AU240">
            <v>0.38899237860207725</v>
          </cell>
          <cell r="AV240">
            <v>3.9822338539495128E-2</v>
          </cell>
          <cell r="AW240">
            <v>0.73401328991178283</v>
          </cell>
          <cell r="AX240">
            <v>0.65887524157160438</v>
          </cell>
          <cell r="AY240">
            <v>7.6378301951268934E-2</v>
          </cell>
          <cell r="AZ240">
            <v>9.453901740322701E-2</v>
          </cell>
          <cell r="BA240">
            <v>0.19361524308679612</v>
          </cell>
          <cell r="BB240">
            <v>0.22499370518529527</v>
          </cell>
          <cell r="BC240">
            <v>0.46343931683117079</v>
          </cell>
          <cell r="BD240">
            <v>0.4867747582734312</v>
          </cell>
          <cell r="BE240">
            <v>0.42315214281932789</v>
          </cell>
          <cell r="BF240">
            <v>0.41084919024801292</v>
          </cell>
          <cell r="BG240">
            <v>0.47799523576603531</v>
          </cell>
          <cell r="BH240">
            <v>0.36297495888705855</v>
          </cell>
          <cell r="BI240">
            <v>0.37858728217276738</v>
          </cell>
          <cell r="BJ240">
            <v>0.41258284644976539</v>
          </cell>
          <cell r="BK240">
            <v>0.39443338690947627</v>
          </cell>
          <cell r="BL240">
            <v>0.27658607774860222</v>
          </cell>
          <cell r="BM240">
            <v>0.13656549996778589</v>
          </cell>
          <cell r="BN240">
            <v>0.10544218155139484</v>
          </cell>
          <cell r="BO240">
            <v>6.9133812028558284E-2</v>
          </cell>
          <cell r="BP240">
            <v>7.4955850035218319E-2</v>
          </cell>
          <cell r="BQ240">
            <v>0.16568986337184799</v>
          </cell>
          <cell r="BR240">
            <v>0.1949738959718299</v>
          </cell>
          <cell r="BS240">
            <v>0.19828196127906073</v>
          </cell>
          <cell r="BT240">
            <v>0.28137688051166188</v>
          </cell>
          <cell r="BU240">
            <v>0.24563275761918835</v>
          </cell>
          <cell r="BV240">
            <v>0.23909666724825618</v>
          </cell>
          <cell r="BW240">
            <v>0.18172977014140113</v>
          </cell>
          <cell r="BX240">
            <v>0.15702360434410556</v>
          </cell>
          <cell r="BY240">
            <v>0.15563655143234345</v>
          </cell>
          <cell r="BZ240">
            <v>0.17814628018973511</v>
          </cell>
          <cell r="CA240">
            <v>0.24092623026883442</v>
          </cell>
          <cell r="CB240">
            <v>0.16152832041559706</v>
          </cell>
          <cell r="CC240">
            <v>0.21637181557099217</v>
          </cell>
          <cell r="CD240">
            <v>0.14315596954024601</v>
          </cell>
          <cell r="CE240">
            <v>-0.1321833539533348</v>
          </cell>
          <cell r="CF240">
            <v>-0.11296315954373581</v>
          </cell>
          <cell r="CG240">
            <v>-0.12125690883636375</v>
          </cell>
          <cell r="CH240">
            <v>-0.13058846668212498</v>
          </cell>
          <cell r="CI240">
            <v>-9.9789700746988341E-3</v>
          </cell>
          <cell r="CJ240">
            <v>3.5689231112114417E-2</v>
          </cell>
          <cell r="CK240">
            <v>2.0692865727091725E-2</v>
          </cell>
          <cell r="CL240">
            <v>1.0984070369641996E-2</v>
          </cell>
          <cell r="CM240">
            <v>3.6748587369591634E-2</v>
          </cell>
          <cell r="CN240">
            <v>3.1550449602746999E-2</v>
          </cell>
          <cell r="CO240">
            <v>2.3354406338762512E-2</v>
          </cell>
          <cell r="CP240">
            <v>1.8562963248279774E-2</v>
          </cell>
          <cell r="CQ240">
            <v>4.1218738095031737E-2</v>
          </cell>
          <cell r="CR240">
            <v>3.6784832892349684E-2</v>
          </cell>
          <cell r="CS240">
            <v>2.9872978642454084E-2</v>
          </cell>
          <cell r="CT240">
            <v>2.5682819940728852E-2</v>
          </cell>
          <cell r="CU240">
            <v>4.3339072261025402E-2</v>
          </cell>
          <cell r="CV240">
            <v>3.9594042666874385E-2</v>
          </cell>
          <cell r="CW240">
            <v>3.3834947240029223E-2</v>
          </cell>
          <cell r="CX240">
            <v>3.0221297851058315E-2</v>
          </cell>
          <cell r="CY240">
            <v>4.3747119554260472E-2</v>
          </cell>
          <cell r="CZ240">
            <v>4.0597661277135932E-2</v>
          </cell>
          <cell r="DA240">
            <v>3.5828627624276299E-2</v>
          </cell>
          <cell r="DB240">
            <v>3.273691416066149E-2</v>
          </cell>
          <cell r="DC240"/>
          <cell r="DD240" t="str">
            <v>NA</v>
          </cell>
          <cell r="DE240" t="str">
            <v>NA</v>
          </cell>
          <cell r="DF240" t="str">
            <v>NA</v>
          </cell>
          <cell r="DG240" t="str">
            <v>NA</v>
          </cell>
          <cell r="DH240" t="str">
            <v>NA</v>
          </cell>
          <cell r="DI240" t="str">
            <v>NA</v>
          </cell>
          <cell r="DJ240" t="str">
            <v>NA</v>
          </cell>
          <cell r="DK240" t="str">
            <v>NA</v>
          </cell>
          <cell r="DL240">
            <v>3.2637521637764699</v>
          </cell>
          <cell r="DM240">
            <v>0.58789406187915327</v>
          </cell>
          <cell r="DN240">
            <v>0.18245361536874682</v>
          </cell>
          <cell r="DO240">
            <v>0.40702618325208251</v>
          </cell>
        </row>
        <row r="241">
          <cell r="A241" t="str">
            <v>% growth in revenue seq</v>
          </cell>
          <cell r="B241"/>
          <cell r="C241" t="str">
            <v>NA</v>
          </cell>
          <cell r="D241" t="str">
            <v>NA</v>
          </cell>
          <cell r="E241" t="str">
            <v>NA</v>
          </cell>
          <cell r="F241" t="str">
            <v>NA</v>
          </cell>
          <cell r="G241" t="str">
            <v>NA</v>
          </cell>
          <cell r="H241" t="str">
            <v>NA</v>
          </cell>
          <cell r="I241" t="str">
            <v>NA</v>
          </cell>
          <cell r="J241" t="str">
            <v>NA</v>
          </cell>
          <cell r="K241" t="str">
            <v>NA</v>
          </cell>
          <cell r="L241" t="str">
            <v>NA</v>
          </cell>
          <cell r="M241" t="str">
            <v>NA</v>
          </cell>
          <cell r="N241" t="str">
            <v>NA</v>
          </cell>
          <cell r="O241" t="str">
            <v>NA</v>
          </cell>
          <cell r="P241" t="str">
            <v>NA</v>
          </cell>
          <cell r="Q241" t="str">
            <v>NA</v>
          </cell>
          <cell r="R241" t="str">
            <v>NA</v>
          </cell>
          <cell r="S241" t="str">
            <v>NA</v>
          </cell>
          <cell r="T241" t="str">
            <v>NA</v>
          </cell>
          <cell r="U241" t="str">
            <v>NA</v>
          </cell>
          <cell r="V241" t="str">
            <v>NA</v>
          </cell>
          <cell r="W241" t="str">
            <v>NA</v>
          </cell>
          <cell r="X241" t="str">
            <v>NA</v>
          </cell>
          <cell r="Y241" t="str">
            <v>NA</v>
          </cell>
          <cell r="Z241" t="str">
            <v>NA</v>
          </cell>
          <cell r="AA241" t="str">
            <v>NA</v>
          </cell>
          <cell r="AB241" t="str">
            <v>NA</v>
          </cell>
          <cell r="AC241" t="str">
            <v>NA</v>
          </cell>
          <cell r="AD241" t="str">
            <v>NA</v>
          </cell>
          <cell r="AE241" t="str">
            <v>NA</v>
          </cell>
          <cell r="AF241" t="str">
            <v>NA</v>
          </cell>
          <cell r="AG241">
            <v>89.15058798057909</v>
          </cell>
          <cell r="AH241">
            <v>1.1008856217536418</v>
          </cell>
          <cell r="AI241">
            <v>0.27162284752933363</v>
          </cell>
          <cell r="AJ241">
            <v>0.29093690244181758</v>
          </cell>
          <cell r="AK241">
            <v>-1.4182932891311006E-2</v>
          </cell>
          <cell r="AL241">
            <v>0.10254842056700708</v>
          </cell>
          <cell r="AM241">
            <v>0.29526306491562715</v>
          </cell>
          <cell r="AN241">
            <v>3.9136585887287412E-2</v>
          </cell>
          <cell r="AO241">
            <v>0.19438657626566069</v>
          </cell>
          <cell r="AP241">
            <v>-0.14661803734537759</v>
          </cell>
          <cell r="AQ241">
            <v>7.8244696479743636E-2</v>
          </cell>
          <cell r="AR241">
            <v>0.50593697338866472</v>
          </cell>
          <cell r="AS241">
            <v>-0.37628418102687866</v>
          </cell>
          <cell r="AT241">
            <v>0.11554273019090333</v>
          </cell>
          <cell r="AU241">
            <v>0.32562320368569497</v>
          </cell>
          <cell r="AV241">
            <v>0.12736896867502301</v>
          </cell>
          <cell r="AW241">
            <v>4.0111833668329044E-2</v>
          </cell>
          <cell r="AX241">
            <v>6.7204171268507196E-2</v>
          </cell>
          <cell r="AY241">
            <v>-0.13985571834889576</v>
          </cell>
          <cell r="AZ241">
            <v>0.14639000153341408</v>
          </cell>
          <cell r="BA241">
            <v>0.13426138259273324</v>
          </cell>
          <cell r="BB241">
            <v>9.525946449089262E-2</v>
          </cell>
          <cell r="BC241">
            <v>2.7571778195648822E-2</v>
          </cell>
          <cell r="BD241">
            <v>0.16466989632857487</v>
          </cell>
          <cell r="BE241">
            <v>8.5723649914959621E-2</v>
          </cell>
          <cell r="BF241">
            <v>8.5791098573092084E-2</v>
          </cell>
          <cell r="BG241">
            <v>7.6476637672253212E-2</v>
          </cell>
          <cell r="BH241">
            <v>7.40331671249852E-2</v>
          </cell>
          <cell r="BI241">
            <v>9.8160172325652439E-2</v>
          </cell>
          <cell r="BJ241">
            <v>0.1125663935147061</v>
          </cell>
          <cell r="BK241">
            <v>6.2645612305774812E-2</v>
          </cell>
          <cell r="BL241">
            <v>-1.6736259283927746E-2</v>
          </cell>
          <cell r="BM241">
            <v>-2.2290006871115708E-2</v>
          </cell>
          <cell r="BN241">
            <v>8.2100258368323908E-2</v>
          </cell>
          <cell r="BO241">
            <v>2.7742900786958735E-2</v>
          </cell>
          <cell r="BP241">
            <v>-1.1381832359427135E-2</v>
          </cell>
          <cell r="BQ241">
            <v>6.0235755980452499E-2</v>
          </cell>
          <cell r="BR241">
            <v>0.10928438361313475</v>
          </cell>
          <cell r="BS241">
            <v>3.0588017861320482E-2</v>
          </cell>
          <cell r="BT241">
            <v>5.7173941195144851E-2</v>
          </cell>
          <cell r="BU241">
            <v>3.0660384570889265E-2</v>
          </cell>
          <cell r="BV241">
            <v>0.10346374110513179</v>
          </cell>
          <cell r="BW241">
            <v>-1.7125480482197308E-2</v>
          </cell>
          <cell r="BX241">
            <v>3.5071836866654937E-2</v>
          </cell>
          <cell r="BY241">
            <v>2.942481730839841E-2</v>
          </cell>
          <cell r="BZ241">
            <v>0.1249572370274501</v>
          </cell>
          <cell r="CA241">
            <v>3.5249011808699882E-2</v>
          </cell>
          <cell r="CB241">
            <v>-3.1154936643773334E-2</v>
          </cell>
          <cell r="CC241">
            <v>7.8030825434568074E-2</v>
          </cell>
          <cell r="CD241">
            <v>5.7243816835523376E-2</v>
          </cell>
          <cell r="CE241">
            <v>-0.21409995732054721</v>
          </cell>
          <cell r="CF241">
            <v>-9.6971891399468824E-3</v>
          </cell>
          <cell r="CG241">
            <v>6.7951292107316208E-2</v>
          </cell>
          <cell r="CH241">
            <v>4.6016722212441019E-2</v>
          </cell>
          <cell r="CI241">
            <v>-0.10507562891119837</v>
          </cell>
          <cell r="CJ241">
            <v>3.5984010183299775E-2</v>
          </cell>
          <cell r="CK241">
            <v>5.2487784996547715E-2</v>
          </cell>
          <cell r="CL241">
            <v>3.6067047204967784E-2</v>
          </cell>
          <cell r="CM241">
            <v>-8.2268846046502753E-2</v>
          </cell>
          <cell r="CN241">
            <v>3.078970591822805E-2</v>
          </cell>
          <cell r="CO241">
            <v>4.4125386992680093E-2</v>
          </cell>
          <cell r="CP241">
            <v>3.1216082315523641E-2</v>
          </cell>
          <cell r="CQ241">
            <v>-6.1855861141265844E-2</v>
          </cell>
          <cell r="CR241">
            <v>2.6400211499116866E-2</v>
          </cell>
          <cell r="CS241">
            <v>3.7164596031477481E-2</v>
          </cell>
          <cell r="CT241">
            <v>2.7020459039370559E-2</v>
          </cell>
          <cell r="CU241">
            <v>-4.5706512330437321E-2</v>
          </cell>
          <cell r="CV241">
            <v>2.2715983361109027E-2</v>
          </cell>
          <cell r="CW241">
            <v>3.1418959141747305E-2</v>
          </cell>
          <cell r="CX241">
            <v>2.3430628898518879E-2</v>
          </cell>
          <cell r="CY241">
            <v>-3.3177550258240429E-2</v>
          </cell>
          <cell r="CZ241">
            <v>1.962998555704365E-2</v>
          </cell>
          <cell r="DA241">
            <v>2.6691991256476921E-2</v>
          </cell>
          <cell r="DB241">
            <v>2.037592064846927E-2</v>
          </cell>
          <cell r="DC241"/>
          <cell r="DD241"/>
          <cell r="DE241"/>
          <cell r="DF241"/>
          <cell r="DG241"/>
          <cell r="DH241"/>
          <cell r="DI241"/>
          <cell r="DJ241"/>
          <cell r="DK241"/>
          <cell r="DL241"/>
          <cell r="DM241"/>
          <cell r="DN241"/>
          <cell r="DO241"/>
        </row>
        <row r="242">
          <cell r="A242"/>
          <cell r="B242"/>
          <cell r="C242"/>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cell r="AD242"/>
          <cell r="AE242"/>
          <cell r="AF242"/>
          <cell r="AG242"/>
          <cell r="AH242"/>
          <cell r="AI242"/>
          <cell r="AJ242"/>
          <cell r="AK242"/>
          <cell r="AL242"/>
          <cell r="AM242"/>
          <cell r="AN242"/>
          <cell r="AO242"/>
          <cell r="AP242"/>
          <cell r="AQ242"/>
          <cell r="AR242"/>
          <cell r="AS242"/>
          <cell r="AT242"/>
          <cell r="AU242"/>
          <cell r="AV242"/>
          <cell r="AW242"/>
          <cell r="AX242"/>
          <cell r="AY242"/>
          <cell r="AZ242"/>
          <cell r="BA242"/>
          <cell r="BB242"/>
          <cell r="BC242"/>
          <cell r="BD242"/>
          <cell r="BE242"/>
          <cell r="BF242"/>
          <cell r="BG242"/>
          <cell r="BH242"/>
          <cell r="BI242"/>
          <cell r="BJ242"/>
          <cell r="BK242"/>
          <cell r="BL242"/>
          <cell r="BM242"/>
          <cell r="BN242"/>
          <cell r="BO242"/>
          <cell r="BP242"/>
          <cell r="BQ242"/>
          <cell r="BR242"/>
          <cell r="BS242"/>
          <cell r="BT242"/>
          <cell r="BU242"/>
          <cell r="BV242"/>
          <cell r="BW242"/>
          <cell r="BX242"/>
          <cell r="BY242"/>
          <cell r="BZ242"/>
          <cell r="CA242"/>
          <cell r="CB242"/>
          <cell r="CC242"/>
          <cell r="CD242"/>
          <cell r="CE242"/>
          <cell r="CF242"/>
          <cell r="CG242"/>
          <cell r="CH242"/>
          <cell r="CI242"/>
          <cell r="CJ242"/>
          <cell r="CK242"/>
          <cell r="CL242"/>
          <cell r="CM242"/>
          <cell r="CN242"/>
          <cell r="CO242"/>
          <cell r="CP242"/>
          <cell r="CQ242"/>
          <cell r="CR242"/>
          <cell r="CS242"/>
          <cell r="CT242"/>
          <cell r="CU242"/>
          <cell r="CV242"/>
          <cell r="CW242"/>
          <cell r="CX242"/>
          <cell r="CY242"/>
          <cell r="CZ242"/>
          <cell r="DA242"/>
          <cell r="DB242"/>
          <cell r="DC242"/>
          <cell r="DD242"/>
          <cell r="DE242"/>
          <cell r="DF242"/>
          <cell r="DG242"/>
          <cell r="DH242"/>
          <cell r="DI242"/>
          <cell r="DJ242"/>
          <cell r="DK242"/>
          <cell r="DL242"/>
          <cell r="DM242"/>
          <cell r="DN242"/>
          <cell r="DO242"/>
        </row>
        <row r="243">
          <cell r="A243" t="str">
            <v>Updates and maintenance -- CloudBridge/WANScaler</v>
          </cell>
          <cell r="B243">
            <v>0</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1.5625E-2</v>
          </cell>
          <cell r="AM243">
            <v>0.1240234375</v>
          </cell>
          <cell r="AN243">
            <v>0.24942343750000004</v>
          </cell>
          <cell r="AO243">
            <v>0.50942343750000008</v>
          </cell>
          <cell r="AP243">
            <v>0.77652166726581306</v>
          </cell>
          <cell r="AQ243">
            <v>1.1226012535918131</v>
          </cell>
          <cell r="AR243">
            <v>1.3830049465740963</v>
          </cell>
          <cell r="AS243">
            <v>1.4095963740074162</v>
          </cell>
          <cell r="AT243">
            <v>1.751984157423188</v>
          </cell>
          <cell r="AU243">
            <v>2.4330474289473778</v>
          </cell>
          <cell r="AV243">
            <v>2.6253221610515776</v>
          </cell>
          <cell r="AW243">
            <v>3.2608370582087387</v>
          </cell>
          <cell r="AX243">
            <v>3.4699384284561066</v>
          </cell>
          <cell r="AY243">
            <v>2.9040624299435165</v>
          </cell>
          <cell r="AZ243">
            <v>3.4400187071762098</v>
          </cell>
          <cell r="BA243">
            <v>4.5864603466102771</v>
          </cell>
          <cell r="BB243">
            <v>4.9392812040849829</v>
          </cell>
          <cell r="BC243">
            <v>4.9792034783337744</v>
          </cell>
          <cell r="BD243">
            <v>5.6947423610756065</v>
          </cell>
          <cell r="BE243">
            <v>6.0401717949358593</v>
          </cell>
          <cell r="BF243">
            <v>6.2617811417857796</v>
          </cell>
          <cell r="BG243">
            <v>6.4010897975368071</v>
          </cell>
          <cell r="BH243">
            <v>6.3685387176751771</v>
          </cell>
          <cell r="BI243">
            <v>7.0985074764915819</v>
          </cell>
          <cell r="BJ243">
            <v>7.7906766075913714</v>
          </cell>
          <cell r="BK243">
            <v>7.9166542813730443</v>
          </cell>
          <cell r="BL243">
            <v>7.1492370616081393</v>
          </cell>
          <cell r="BM243">
            <v>6.7577018358691081</v>
          </cell>
          <cell r="BN243">
            <v>7.1905833940039052</v>
          </cell>
          <cell r="BO243">
            <v>7.0078983194961157</v>
          </cell>
          <cell r="BP243">
            <v>6.456224825697257</v>
          </cell>
          <cell r="BQ243">
            <v>6.6420064603499043</v>
          </cell>
          <cell r="BR243">
            <v>7.39509553531376</v>
          </cell>
          <cell r="BS243">
            <v>7.2893237330913623</v>
          </cell>
          <cell r="BT243">
            <v>7.3414982852682407</v>
          </cell>
          <cell r="BU243">
            <v>7.3157257149399069</v>
          </cell>
          <cell r="BV243">
            <v>8.0489848961157566</v>
          </cell>
          <cell r="BW243">
            <v>7.488861080628503</v>
          </cell>
          <cell r="BX243">
            <v>7.4288560088409046</v>
          </cell>
          <cell r="BY243">
            <v>7.5611172202257375</v>
          </cell>
          <cell r="BZ243">
            <v>8.7031950254211097</v>
          </cell>
          <cell r="CA243">
            <v>8.3662376209669063</v>
          </cell>
          <cell r="CB243">
            <v>7.7499394455964721</v>
          </cell>
          <cell r="CC243">
            <v>8.2850283737175712</v>
          </cell>
          <cell r="CD243">
            <v>8.8853150453429457</v>
          </cell>
          <cell r="CE243">
            <v>7.7398667750472132</v>
          </cell>
          <cell r="CF243">
            <v>7.2776431435193887</v>
          </cell>
          <cell r="CG243">
            <v>7.6789598396102114</v>
          </cell>
          <cell r="CH243">
            <v>8.1291748433292419</v>
          </cell>
          <cell r="CI243">
            <v>7.2700886406074439</v>
          </cell>
          <cell r="CJ243">
            <v>7.2873030741375437</v>
          </cell>
          <cell r="CK243">
            <v>7.6083564310102023</v>
          </cell>
          <cell r="CL243">
            <v>7.9685284339854272</v>
          </cell>
          <cell r="CM243">
            <v>7.2812594718079886</v>
          </cell>
          <cell r="CN243">
            <v>7.2950310186320682</v>
          </cell>
          <cell r="CO243">
            <v>7.5518737041301955</v>
          </cell>
          <cell r="CP243">
            <v>7.8400113065103758</v>
          </cell>
          <cell r="CQ243">
            <v>7.290196136768424</v>
          </cell>
          <cell r="CR243">
            <v>7.3012133742276877</v>
          </cell>
          <cell r="CS243">
            <v>7.5066875226261889</v>
          </cell>
          <cell r="CT243">
            <v>7.7371976045303352</v>
          </cell>
          <cell r="CU243">
            <v>7.2973454687367729</v>
          </cell>
          <cell r="CV243">
            <v>7.3061592587041835</v>
          </cell>
          <cell r="CW243">
            <v>7.4705385774229844</v>
          </cell>
          <cell r="CX243">
            <v>7.6549466429463013</v>
          </cell>
          <cell r="CY243">
            <v>7.3030649343114522</v>
          </cell>
          <cell r="CZ243">
            <v>7.3101159662853794</v>
          </cell>
          <cell r="DA243">
            <v>7.4416194212604196</v>
          </cell>
          <cell r="DB243">
            <v>7.5891458736790742</v>
          </cell>
          <cell r="DC243"/>
          <cell r="DD243">
            <v>0</v>
          </cell>
          <cell r="DE243">
            <v>0</v>
          </cell>
          <cell r="DF243">
            <v>0</v>
          </cell>
          <cell r="DG243">
            <v>0</v>
          </cell>
          <cell r="DH243">
            <v>0</v>
          </cell>
          <cell r="DI243">
            <v>0</v>
          </cell>
          <cell r="DJ243">
            <v>0</v>
          </cell>
          <cell r="DK243">
            <v>0</v>
          </cell>
          <cell r="DL243">
            <v>1.5625E-2</v>
          </cell>
          <cell r="DM243">
            <v>1.6593919797658132</v>
          </cell>
          <cell r="DN243">
            <v>5.6671867315965141</v>
          </cell>
          <cell r="DO243">
            <v>11.7891450766638</v>
          </cell>
        </row>
        <row r="244">
          <cell r="A244" t="str">
            <v>% of revenue</v>
          </cell>
          <cell r="B244"/>
          <cell r="C244" t="e">
            <v>#DIV/0!</v>
          </cell>
          <cell r="D244" t="e">
            <v>#DIV/0!</v>
          </cell>
          <cell r="E244" t="e">
            <v>#DIV/0!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4.8675709185612549E-5</v>
          </cell>
          <cell r="AM244">
            <v>4.0255848166757547E-4</v>
          </cell>
          <cell r="AN244">
            <v>7.4596379245373326E-4</v>
          </cell>
          <cell r="AO244">
            <v>1.4557825328421891E-3</v>
          </cell>
          <cell r="AP244">
            <v>1.943446818281688E-3</v>
          </cell>
          <cell r="AQ244">
            <v>2.9774536343985239E-3</v>
          </cell>
          <cell r="AR244">
            <v>3.5305055690758847E-3</v>
          </cell>
          <cell r="AS244">
            <v>3.5337706452793515E-3</v>
          </cell>
          <cell r="AT244">
            <v>4.2145701254115093E-3</v>
          </cell>
          <cell r="AU244">
            <v>6.5925882353109208E-3</v>
          </cell>
          <cell r="AV244">
            <v>6.6831339951622026E-3</v>
          </cell>
          <cell r="AW244">
            <v>8.1309116207497947E-3</v>
          </cell>
          <cell r="AX244">
            <v>7.6911482145050674E-3</v>
          </cell>
          <cell r="AY244">
            <v>7.0100379218086583E-3</v>
          </cell>
          <cell r="AZ244">
            <v>7.503863611860861E-3</v>
          </cell>
          <cell r="BA244">
            <v>9.712282594842539E-3</v>
          </cell>
          <cell r="BB244">
            <v>9.324248462128825E-3</v>
          </cell>
          <cell r="BC244">
            <v>1.0143257684713771E-2</v>
          </cell>
          <cell r="BD244">
            <v>1.072880491545735E-2</v>
          </cell>
          <cell r="BE244">
            <v>1.0683988967743514E-2</v>
          </cell>
          <cell r="BF244">
            <v>1.0109985278148591E-2</v>
          </cell>
          <cell r="BG244">
            <v>1.0858598966126612E-2</v>
          </cell>
          <cell r="BH244">
            <v>1.0351812743088015E-2</v>
          </cell>
          <cell r="BI244">
            <v>1.1066828821729815E-2</v>
          </cell>
          <cell r="BJ244">
            <v>1.0527998269708717E-2</v>
          </cell>
          <cell r="BK244">
            <v>1.1764996353647493E-2</v>
          </cell>
          <cell r="BL244">
            <v>9.7883264989486896E-3</v>
          </cell>
          <cell r="BM244">
            <v>9.4814198286157156E-3</v>
          </cell>
          <cell r="BN244">
            <v>8.9611218489119241E-3</v>
          </cell>
          <cell r="BO244">
            <v>9.3336720561095505E-3</v>
          </cell>
          <cell r="BP244">
            <v>8.2606899351262315E-3</v>
          </cell>
          <cell r="BQ244">
            <v>8.7510658323384696E-3</v>
          </cell>
          <cell r="BR244">
            <v>8.6849596942202723E-3</v>
          </cell>
          <cell r="BS244">
            <v>9.5811048513165884E-3</v>
          </cell>
          <cell r="BT244">
            <v>9.214201892000267E-3</v>
          </cell>
          <cell r="BU244">
            <v>8.9954451964783001E-3</v>
          </cell>
          <cell r="BV244">
            <v>8.8962356950005213E-3</v>
          </cell>
          <cell r="BW244">
            <v>1.1367893159902583E-2</v>
          </cell>
          <cell r="BX244">
            <v>1.1022254151550261E-2</v>
          </cell>
          <cell r="BY244">
            <v>1.1306580205381103E-2</v>
          </cell>
          <cell r="BZ244">
            <v>1.1847787353687406E-2</v>
          </cell>
          <cell r="CA244">
            <v>1.2624910206581649E-2</v>
          </cell>
          <cell r="CB244">
            <v>1.1179511827433829E-2</v>
          </cell>
          <cell r="CC244">
            <v>1.1991212322202224E-2</v>
          </cell>
          <cell r="CD244">
            <v>1.1422812991774767E-2</v>
          </cell>
          <cell r="CE244">
            <v>1.1101485351305255E-2</v>
          </cell>
          <cell r="CF244">
            <v>9.8033220094150293E-3</v>
          </cell>
          <cell r="CG244">
            <v>1.0483565112864055E-2</v>
          </cell>
          <cell r="CH244">
            <v>1.0137771513249332E-2</v>
          </cell>
          <cell r="CI244">
            <v>1.0236345126568673E-2</v>
          </cell>
          <cell r="CJ244">
            <v>9.4396727836407041E-3</v>
          </cell>
          <cell r="CK244">
            <v>9.9738394109961954E-3</v>
          </cell>
          <cell r="CL244">
            <v>9.309877235251179E-3</v>
          </cell>
          <cell r="CM244">
            <v>9.519203795359454E-3</v>
          </cell>
          <cell r="CN244">
            <v>8.8209461117463341E-3</v>
          </cell>
          <cell r="CO244">
            <v>9.2209416592677323E-3</v>
          </cell>
          <cell r="CP244">
            <v>8.7158312294632438E-3</v>
          </cell>
          <cell r="CQ244">
            <v>8.8515033084752316E-3</v>
          </cell>
          <cell r="CR244">
            <v>8.2563581034748399E-3</v>
          </cell>
          <cell r="CS244">
            <v>8.562150219886341E-3</v>
          </cell>
          <cell r="CT244">
            <v>8.2017033655475552E-3</v>
          </cell>
          <cell r="CU244">
            <v>8.1647622310803553E-3</v>
          </cell>
          <cell r="CV244">
            <v>7.6470569189057069E-3</v>
          </cell>
          <cell r="CW244">
            <v>7.8849199787224353E-3</v>
          </cell>
          <cell r="CX244">
            <v>7.5683734359524623E-3</v>
          </cell>
          <cell r="CY244">
            <v>7.5199341557579749E-3</v>
          </cell>
          <cell r="CZ244">
            <v>7.0775702425868578E-3</v>
          </cell>
          <cell r="DA244">
            <v>7.2745789027544271E-3</v>
          </cell>
          <cell r="DB244">
            <v>6.97472926260604E-3</v>
          </cell>
          <cell r="DC244"/>
          <cell r="DD244"/>
          <cell r="DE244">
            <v>0</v>
          </cell>
          <cell r="DF244">
            <v>0</v>
          </cell>
          <cell r="DG244">
            <v>0</v>
          </cell>
          <cell r="DH244">
            <v>0</v>
          </cell>
          <cell r="DI244">
            <v>0</v>
          </cell>
          <cell r="DJ244">
            <v>0</v>
          </cell>
          <cell r="DK244">
            <v>0</v>
          </cell>
          <cell r="DL244">
            <v>1.377478469460531E-5</v>
          </cell>
          <cell r="DM244">
            <v>1.1921416120541037E-3</v>
          </cell>
          <cell r="DN244">
            <v>3.5792291121230723E-3</v>
          </cell>
          <cell r="DO244">
            <v>7.3039047912281116E-3</v>
          </cell>
        </row>
        <row r="245">
          <cell r="A245" t="str">
            <v>% growth in revenue y-o-y</v>
          </cell>
          <cell r="B245"/>
          <cell r="C245" t="str">
            <v>NA</v>
          </cell>
          <cell r="D245" t="str">
            <v>NA</v>
          </cell>
          <cell r="E245" t="str">
            <v>NA</v>
          </cell>
          <cell r="F245" t="str">
            <v>NA</v>
          </cell>
          <cell r="G245" t="str">
            <v>NA</v>
          </cell>
          <cell r="H245" t="str">
            <v>NA</v>
          </cell>
          <cell r="I245" t="str">
            <v>NA</v>
          </cell>
          <cell r="J245" t="str">
            <v>NA</v>
          </cell>
          <cell r="K245" t="str">
            <v>NA</v>
          </cell>
          <cell r="L245" t="str">
            <v>NA</v>
          </cell>
          <cell r="M245" t="str">
            <v>NA</v>
          </cell>
          <cell r="N245" t="str">
            <v>NA</v>
          </cell>
          <cell r="O245" t="str">
            <v>NA</v>
          </cell>
          <cell r="P245" t="str">
            <v>NA</v>
          </cell>
          <cell r="Q245" t="str">
            <v>NA</v>
          </cell>
          <cell r="R245" t="str">
            <v>NA</v>
          </cell>
          <cell r="S245" t="str">
            <v>NA</v>
          </cell>
          <cell r="T245" t="str">
            <v>NA</v>
          </cell>
          <cell r="U245" t="str">
            <v>NA</v>
          </cell>
          <cell r="V245" t="str">
            <v>NA</v>
          </cell>
          <cell r="W245" t="str">
            <v>NA</v>
          </cell>
          <cell r="X245" t="str">
            <v>NA</v>
          </cell>
          <cell r="Y245" t="str">
            <v>NA</v>
          </cell>
          <cell r="Z245" t="str">
            <v>NA</v>
          </cell>
          <cell r="AA245" t="str">
            <v>NA</v>
          </cell>
          <cell r="AB245" t="str">
            <v>NA</v>
          </cell>
          <cell r="AC245" t="str">
            <v>NA</v>
          </cell>
          <cell r="AD245" t="str">
            <v>NA</v>
          </cell>
          <cell r="AE245" t="str">
            <v>NA</v>
          </cell>
          <cell r="AF245" t="str">
            <v>NA</v>
          </cell>
          <cell r="AG245" t="str">
            <v>NA</v>
          </cell>
          <cell r="AH245" t="str">
            <v>NA</v>
          </cell>
          <cell r="AI245" t="str">
            <v>NA</v>
          </cell>
          <cell r="AJ245" t="str">
            <v>NA</v>
          </cell>
          <cell r="AK245" t="str">
            <v>NA</v>
          </cell>
          <cell r="AL245" t="str">
            <v>NA</v>
          </cell>
          <cell r="AM245" t="str">
            <v>NA</v>
          </cell>
          <cell r="AN245" t="str">
            <v>NA</v>
          </cell>
          <cell r="AO245" t="str">
            <v>NA</v>
          </cell>
          <cell r="AP245">
            <v>48.697386705012036</v>
          </cell>
          <cell r="AQ245">
            <v>8.0515250683308395</v>
          </cell>
          <cell r="AR245">
            <v>4.544807498590008</v>
          </cell>
          <cell r="AS245">
            <v>1.7670426412357911</v>
          </cell>
          <cell r="AT245">
            <v>1.2561948124281535</v>
          </cell>
          <cell r="AU245">
            <v>1.1673300481027731</v>
          </cell>
          <cell r="AV245">
            <v>0.89827387642747114</v>
          </cell>
          <cell r="AW245">
            <v>1.3133126037621197</v>
          </cell>
          <cell r="AX245">
            <v>0.98057637322456137</v>
          </cell>
          <cell r="AY245">
            <v>0.19359055454168295</v>
          </cell>
          <cell r="AZ245">
            <v>0.31032250373352421</v>
          </cell>
          <cell r="BA245">
            <v>0.40652852771789139</v>
          </cell>
          <cell r="BB245">
            <v>0.42344923574987958</v>
          </cell>
          <cell r="BC245">
            <v>0.71456488916824656</v>
          </cell>
          <cell r="BD245">
            <v>0.65543935827901922</v>
          </cell>
          <cell r="BE245">
            <v>0.31695716052575906</v>
          </cell>
          <cell r="BF245">
            <v>0.26775149724357394</v>
          </cell>
          <cell r="BG245">
            <v>0.28556501564761283</v>
          </cell>
          <cell r="BH245">
            <v>0.11831902373759107</v>
          </cell>
          <cell r="BI245">
            <v>0.17521615568004911</v>
          </cell>
          <cell r="BJ245">
            <v>0.24416303144213214</v>
          </cell>
          <cell r="BK245">
            <v>0.23676663377218032</v>
          </cell>
          <cell r="BL245">
            <v>0.12258673120196639</v>
          </cell>
          <cell r="BM245">
            <v>-4.8010887042259753E-2</v>
          </cell>
          <cell r="BN245">
            <v>-7.702709839126487E-2</v>
          </cell>
          <cell r="BO245">
            <v>-0.11479040634818727</v>
          </cell>
          <cell r="BP245">
            <v>-9.6935131670539021E-2</v>
          </cell>
          <cell r="BQ245">
            <v>-1.7120520900331226E-2</v>
          </cell>
          <cell r="BR245">
            <v>2.8441661837952381E-2</v>
          </cell>
          <cell r="BS245">
            <v>4.0158318623475964E-2</v>
          </cell>
          <cell r="BT245">
            <v>0.13711936673075442</v>
          </cell>
          <cell r="BU245">
            <v>0.10143309233615394</v>
          </cell>
          <cell r="BV245">
            <v>8.8422030206301239E-2</v>
          </cell>
          <cell r="BW245">
            <v>2.7373917642222523E-2</v>
          </cell>
          <cell r="BX245">
            <v>1.1899168286664263E-2</v>
          </cell>
          <cell r="BY245">
            <v>3.3543016079006449E-2</v>
          </cell>
          <cell r="BZ245">
            <v>8.1278588262857721E-2</v>
          </cell>
          <cell r="CA245">
            <v>0.11715753983044497</v>
          </cell>
          <cell r="CB245">
            <v>4.3221114579883313E-2</v>
          </cell>
          <cell r="CC245">
            <v>9.5741294891632522E-2</v>
          </cell>
          <cell r="CD245">
            <v>2.0925650797193773E-2</v>
          </cell>
          <cell r="CE245">
            <v>-7.4868880648324421E-2</v>
          </cell>
          <cell r="CF245">
            <v>-6.09419345005906E-2</v>
          </cell>
          <cell r="CG245">
            <v>-7.3152258117784918E-2</v>
          </cell>
          <cell r="CH245">
            <v>-8.5099987806287025E-2</v>
          </cell>
          <cell r="CI245">
            <v>-6.0695894140491036E-2</v>
          </cell>
          <cell r="CJ245">
            <v>1.3273432658973405E-3</v>
          </cell>
          <cell r="CK245">
            <v>-9.1943974281278873E-3</v>
          </cell>
          <cell r="CL245">
            <v>-1.9761711666915427E-2</v>
          </cell>
          <cell r="CM245">
            <v>1.536546767552327E-3</v>
          </cell>
          <cell r="CN245">
            <v>1.0604670089748858E-3</v>
          </cell>
          <cell r="CO245">
            <v>-7.4237750810141057E-3</v>
          </cell>
          <cell r="CP245">
            <v>-1.612808795748677E-2</v>
          </cell>
          <cell r="CQ245">
            <v>1.2273515310141647E-3</v>
          </cell>
          <cell r="CR245">
            <v>8.4747488802028315E-4</v>
          </cell>
          <cell r="CS245">
            <v>-5.983439775918642E-3</v>
          </cell>
          <cell r="CT245">
            <v>-1.3113973687086888E-2</v>
          </cell>
          <cell r="CU245">
            <v>9.8067758867159682E-4</v>
          </cell>
          <cell r="CV245">
            <v>6.7740582598974086E-4</v>
          </cell>
          <cell r="CW245">
            <v>-4.8155654666917069E-3</v>
          </cell>
          <cell r="CX245">
            <v>-1.0630588203650593E-2</v>
          </cell>
          <cell r="CY245">
            <v>7.8377344188829134E-4</v>
          </cell>
          <cell r="CZ245">
            <v>5.4155780637854534E-4</v>
          </cell>
          <cell r="DA245">
            <v>-3.8710938793573568E-3</v>
          </cell>
          <cell r="DB245">
            <v>-8.5958494992071088E-3</v>
          </cell>
          <cell r="DC245"/>
          <cell r="DD245" t="str">
            <v>NA</v>
          </cell>
          <cell r="DE245" t="str">
            <v>NA</v>
          </cell>
          <cell r="DF245" t="str">
            <v>NA</v>
          </cell>
          <cell r="DG245" t="str">
            <v>NA</v>
          </cell>
          <cell r="DH245" t="str">
            <v>NA</v>
          </cell>
          <cell r="DI245" t="str">
            <v>NA</v>
          </cell>
          <cell r="DJ245" t="str">
            <v>NA</v>
          </cell>
          <cell r="DK245" t="str">
            <v>NA</v>
          </cell>
          <cell r="DL245" t="str">
            <v>NA</v>
          </cell>
          <cell r="DM245">
            <v>105.20108670501205</v>
          </cell>
          <cell r="DN245">
            <v>2.415218827558943</v>
          </cell>
          <cell r="DO245">
            <v>1.0802464494305903</v>
          </cell>
        </row>
        <row r="246">
          <cell r="A246" t="str">
            <v>% growth in revenue seq</v>
          </cell>
          <cell r="B246"/>
          <cell r="C246" t="str">
            <v>NA</v>
          </cell>
          <cell r="D246" t="str">
            <v>NA</v>
          </cell>
          <cell r="E246" t="str">
            <v>NA</v>
          </cell>
          <cell r="F246" t="str">
            <v>NA</v>
          </cell>
          <cell r="G246" t="str">
            <v>NA</v>
          </cell>
          <cell r="H246" t="str">
            <v>NA</v>
          </cell>
          <cell r="I246" t="str">
            <v>NA</v>
          </cell>
          <cell r="J246" t="str">
            <v>NA</v>
          </cell>
          <cell r="K246" t="str">
            <v>NA</v>
          </cell>
          <cell r="L246" t="str">
            <v>NA</v>
          </cell>
          <cell r="M246" t="str">
            <v>NA</v>
          </cell>
          <cell r="N246" t="str">
            <v>NA</v>
          </cell>
          <cell r="O246" t="str">
            <v>NA</v>
          </cell>
          <cell r="P246" t="str">
            <v>NA</v>
          </cell>
          <cell r="Q246" t="str">
            <v>NA</v>
          </cell>
          <cell r="R246" t="str">
            <v>NA</v>
          </cell>
          <cell r="S246" t="str">
            <v>NA</v>
          </cell>
          <cell r="T246" t="str">
            <v>NA</v>
          </cell>
          <cell r="U246" t="str">
            <v>NA</v>
          </cell>
          <cell r="V246" t="str">
            <v>NA</v>
          </cell>
          <cell r="W246" t="str">
            <v>NA</v>
          </cell>
          <cell r="X246" t="str">
            <v>NA</v>
          </cell>
          <cell r="Y246" t="str">
            <v>NA</v>
          </cell>
          <cell r="Z246" t="str">
            <v>NA</v>
          </cell>
          <cell r="AA246" t="str">
            <v>NA</v>
          </cell>
          <cell r="AB246" t="str">
            <v>NA</v>
          </cell>
          <cell r="AC246" t="str">
            <v>NA</v>
          </cell>
          <cell r="AD246" t="str">
            <v>NA</v>
          </cell>
          <cell r="AE246" t="str">
            <v>NA</v>
          </cell>
          <cell r="AF246" t="str">
            <v>NA</v>
          </cell>
          <cell r="AG246" t="str">
            <v>NA</v>
          </cell>
          <cell r="AH246" t="str">
            <v>NA</v>
          </cell>
          <cell r="AI246" t="str">
            <v>NA</v>
          </cell>
          <cell r="AJ246" t="str">
            <v>NA</v>
          </cell>
          <cell r="AK246" t="str">
            <v>NA</v>
          </cell>
          <cell r="AL246" t="str">
            <v>NA</v>
          </cell>
          <cell r="AM246">
            <v>6.9375</v>
          </cell>
          <cell r="AN246">
            <v>1.0110992125984257</v>
          </cell>
          <cell r="AO246">
            <v>1.0424040443272298</v>
          </cell>
          <cell r="AP246">
            <v>0.52431476470065808</v>
          </cell>
          <cell r="AQ246">
            <v>0.44567923976232415</v>
          </cell>
          <cell r="AR246">
            <v>0.23196454854215598</v>
          </cell>
          <cell r="AS246">
            <v>1.9227282953101943E-2</v>
          </cell>
          <cell r="AT246">
            <v>0.24289774699290656</v>
          </cell>
          <cell r="AU246">
            <v>0.38873825921228367</v>
          </cell>
          <cell r="AV246">
            <v>7.902629838473163E-2</v>
          </cell>
          <cell r="AW246">
            <v>0.24207120428321249</v>
          </cell>
          <cell r="AX246">
            <v>6.4125059460110601E-2</v>
          </cell>
          <cell r="AY246">
            <v>-0.16307955030901444</v>
          </cell>
          <cell r="AZ246">
            <v>0.18455397917982008</v>
          </cell>
          <cell r="BA246">
            <v>0.33326610609485341</v>
          </cell>
          <cell r="BB246">
            <v>7.6926612422467677E-2</v>
          </cell>
          <cell r="BC246">
            <v>8.0826080960472169E-3</v>
          </cell>
          <cell r="BD246">
            <v>0.1437054914215472</v>
          </cell>
          <cell r="BE246">
            <v>6.0657605201126064E-2</v>
          </cell>
          <cell r="BF246">
            <v>3.6689245666111647E-2</v>
          </cell>
          <cell r="BG246">
            <v>2.2247448864253672E-2</v>
          </cell>
          <cell r="BH246">
            <v>-5.085240309260497E-3</v>
          </cell>
          <cell r="BI246">
            <v>0.1146210757564301</v>
          </cell>
          <cell r="BJ246">
            <v>9.7509107850076049E-2</v>
          </cell>
          <cell r="BK246">
            <v>1.6170312301105882E-2</v>
          </cell>
          <cell r="BL246">
            <v>-9.6937063624282227E-2</v>
          </cell>
          <cell r="BM246">
            <v>-5.4766015221624165E-2</v>
          </cell>
          <cell r="BN246">
            <v>6.4057510770467951E-2</v>
          </cell>
          <cell r="BO246">
            <v>-2.5406154757919519E-2</v>
          </cell>
          <cell r="BP246">
            <v>-7.8721674979799872E-2</v>
          </cell>
          <cell r="BQ246">
            <v>2.8775583203545452E-2</v>
          </cell>
          <cell r="BR246">
            <v>0.11338276761088584</v>
          </cell>
          <cell r="BS246">
            <v>-1.4302966299394759E-2</v>
          </cell>
          <cell r="BT246">
            <v>7.1576670329540626E-3</v>
          </cell>
          <cell r="BU246">
            <v>-3.510532772315722E-3</v>
          </cell>
          <cell r="BV246">
            <v>0.10023054577872093</v>
          </cell>
          <cell r="BW246">
            <v>-6.9589373407515698E-2</v>
          </cell>
          <cell r="BX246">
            <v>-8.0125764307223957E-3</v>
          </cell>
          <cell r="BY246">
            <v>1.7803711799963873E-2</v>
          </cell>
          <cell r="BZ246">
            <v>0.15104617107910356</v>
          </cell>
          <cell r="CA246">
            <v>-3.8716517723662025E-2</v>
          </cell>
          <cell r="CB246">
            <v>-7.366491406195641E-2</v>
          </cell>
          <cell r="CC246">
            <v>6.9044272136234319E-2</v>
          </cell>
          <cell r="CD246">
            <v>7.2454389357271554E-2</v>
          </cell>
          <cell r="CE246">
            <v>-0.12891476154197767</v>
          </cell>
          <cell r="CF246">
            <v>-5.9719843372240122E-2</v>
          </cell>
          <cell r="CG246">
            <v>5.5143772259318435E-2</v>
          </cell>
          <cell r="CH246">
            <v>5.8629685936980147E-2</v>
          </cell>
          <cell r="CI246">
            <v>-0.10567938558078371</v>
          </cell>
          <cell r="CJ246">
            <v>2.3678436922967006E-3</v>
          </cell>
          <cell r="CK246">
            <v>4.4056539656223359E-2</v>
          </cell>
          <cell r="CL246">
            <v>4.7339002351050929E-2</v>
          </cell>
          <cell r="CM246">
            <v>-8.6247914890567046E-2</v>
          </cell>
          <cell r="CN246">
            <v>1.8913687772563748E-3</v>
          </cell>
          <cell r="CO246">
            <v>3.520789491396692E-2</v>
          </cell>
          <cell r="CP246">
            <v>3.8154451950460411E-2</v>
          </cell>
          <cell r="CQ246">
            <v>-7.0129384798894745E-2</v>
          </cell>
          <cell r="CR246">
            <v>1.511240198833308E-3</v>
          </cell>
          <cell r="CS246">
            <v>2.8142465898038038E-2</v>
          </cell>
          <cell r="CT246">
            <v>3.0707296821581798E-2</v>
          </cell>
          <cell r="CU246">
            <v>-5.6849024449888264E-2</v>
          </cell>
          <cell r="CV246">
            <v>1.2078076891344214E-3</v>
          </cell>
          <cell r="CW246">
            <v>2.2498731946332562E-2</v>
          </cell>
          <cell r="CX246">
            <v>2.4684708286043078E-2</v>
          </cell>
          <cell r="CY246">
            <v>-4.5967885218258564E-2</v>
          </cell>
          <cell r="CZ246">
            <v>9.6548942633667423E-4</v>
          </cell>
          <cell r="DA246">
            <v>1.7989243341903327E-2</v>
          </cell>
          <cell r="DB246">
            <v>1.9824509164924065E-2</v>
          </cell>
          <cell r="DC246"/>
          <cell r="DD246"/>
          <cell r="DE246"/>
          <cell r="DF246"/>
          <cell r="DG246"/>
          <cell r="DH246"/>
          <cell r="DI246"/>
          <cell r="DJ246"/>
          <cell r="DK246"/>
          <cell r="DL246"/>
          <cell r="DM246"/>
          <cell r="DN246"/>
          <cell r="DO246"/>
        </row>
        <row r="247">
          <cell r="A247"/>
          <cell r="B247"/>
          <cell r="C247"/>
          <cell r="D247"/>
          <cell r="E247"/>
          <cell r="F247"/>
          <cell r="G247"/>
          <cell r="H247"/>
          <cell r="I247"/>
          <cell r="J247"/>
          <cell r="K247"/>
          <cell r="L247"/>
          <cell r="M247"/>
          <cell r="N247"/>
          <cell r="O247"/>
          <cell r="P247"/>
          <cell r="Q247"/>
          <cell r="R247"/>
          <cell r="S247"/>
          <cell r="T247"/>
          <cell r="U247"/>
          <cell r="V247"/>
          <cell r="W247"/>
          <cell r="X247"/>
          <cell r="Y247"/>
          <cell r="Z247"/>
          <cell r="AA247"/>
          <cell r="AB247"/>
          <cell r="AC247"/>
          <cell r="AD247"/>
          <cell r="AE247"/>
          <cell r="AF247"/>
          <cell r="AG247"/>
          <cell r="AH247"/>
          <cell r="AI247"/>
          <cell r="AJ247"/>
          <cell r="AK247"/>
          <cell r="AL247"/>
          <cell r="AM247"/>
          <cell r="AN247"/>
          <cell r="AO247"/>
          <cell r="AP247"/>
          <cell r="AQ247"/>
          <cell r="AR247"/>
          <cell r="AS247"/>
          <cell r="AT247"/>
          <cell r="AU247"/>
          <cell r="AV247"/>
          <cell r="AW247"/>
          <cell r="AX247"/>
          <cell r="AY247"/>
          <cell r="AZ247"/>
          <cell r="BA247"/>
          <cell r="BB247"/>
          <cell r="BC247"/>
          <cell r="BD247"/>
          <cell r="BE247"/>
          <cell r="BF247"/>
          <cell r="BG247"/>
          <cell r="BH247"/>
          <cell r="BI247"/>
          <cell r="BJ247"/>
          <cell r="BK247"/>
          <cell r="BL247"/>
          <cell r="BM247"/>
          <cell r="BN247"/>
          <cell r="BO247"/>
          <cell r="BP247"/>
          <cell r="BQ247"/>
          <cell r="BR247"/>
          <cell r="BS247"/>
          <cell r="BT247"/>
          <cell r="BU247"/>
          <cell r="BV247"/>
          <cell r="BW247"/>
          <cell r="BX247"/>
          <cell r="BY247"/>
          <cell r="BZ247"/>
          <cell r="CA247"/>
          <cell r="CB247"/>
          <cell r="CC247"/>
          <cell r="CD247"/>
          <cell r="CE247"/>
          <cell r="CF247"/>
          <cell r="CG247"/>
          <cell r="CH247"/>
          <cell r="CI247"/>
          <cell r="CJ247"/>
          <cell r="CK247"/>
          <cell r="CL247"/>
          <cell r="CM247"/>
          <cell r="CN247"/>
          <cell r="CO247"/>
          <cell r="CP247"/>
          <cell r="CQ247"/>
          <cell r="CR247"/>
          <cell r="CS247"/>
          <cell r="CT247"/>
          <cell r="CU247"/>
          <cell r="CV247"/>
          <cell r="CW247"/>
          <cell r="CX247"/>
          <cell r="CY247"/>
          <cell r="CZ247"/>
          <cell r="DA247"/>
          <cell r="DB247"/>
          <cell r="DC247"/>
          <cell r="DD247"/>
          <cell r="DE247"/>
          <cell r="DF247"/>
          <cell r="DG247"/>
          <cell r="DH247"/>
          <cell r="DI247"/>
          <cell r="DJ247"/>
          <cell r="DK247"/>
          <cell r="DL247"/>
          <cell r="DM247"/>
          <cell r="DN247"/>
          <cell r="DO247"/>
        </row>
        <row r="248">
          <cell r="A248" t="str">
            <v>Updates and maintenance -- Bytemobile</v>
          </cell>
          <cell r="B248">
            <v>0</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6.25E-2</v>
          </cell>
          <cell r="BK248">
            <v>1</v>
          </cell>
          <cell r="BL248">
            <v>1.25</v>
          </cell>
          <cell r="BM248">
            <v>1.8912499999999999</v>
          </cell>
          <cell r="BN248">
            <v>2.5101062499999998</v>
          </cell>
          <cell r="BO248">
            <v>2.7476062499999996</v>
          </cell>
          <cell r="BP248">
            <v>3.1962485312499997</v>
          </cell>
          <cell r="BQ248">
            <v>3.7809547151562501</v>
          </cell>
          <cell r="BR248">
            <v>4.3300870523382811</v>
          </cell>
          <cell r="BS248">
            <v>4.8801803446935041</v>
          </cell>
          <cell r="BT248">
            <v>5.0951636070797113</v>
          </cell>
          <cell r="BU248">
            <v>5.3963504978826737</v>
          </cell>
          <cell r="BV248">
            <v>5.6561775650535662</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cell r="DD248">
            <v>0</v>
          </cell>
          <cell r="DE248">
            <v>0</v>
          </cell>
          <cell r="DF248">
            <v>0</v>
          </cell>
          <cell r="DG248">
            <v>0</v>
          </cell>
          <cell r="DH248">
            <v>0</v>
          </cell>
          <cell r="DI248">
            <v>0</v>
          </cell>
          <cell r="DJ248">
            <v>0</v>
          </cell>
          <cell r="DK248">
            <v>0</v>
          </cell>
          <cell r="DL248">
            <v>0</v>
          </cell>
          <cell r="DM248">
            <v>0</v>
          </cell>
          <cell r="DN248">
            <v>0</v>
          </cell>
          <cell r="DO248">
            <v>0</v>
          </cell>
        </row>
        <row r="249">
          <cell r="A249" t="str">
            <v>% of revenue</v>
          </cell>
          <cell r="B249"/>
          <cell r="C249" t="e">
            <v>#DIV/0!</v>
          </cell>
          <cell r="D249" t="e">
            <v>#DIV/0!</v>
          </cell>
          <cell r="E249" t="e">
            <v>#DIV/0!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8.4459915999545948E-5</v>
          </cell>
          <cell r="BK249">
            <v>1.4861071275183942E-3</v>
          </cell>
          <cell r="BL249">
            <v>1.7114285088391859E-3</v>
          </cell>
          <cell r="BM249">
            <v>2.6535256639601754E-3</v>
          </cell>
          <cell r="BN249">
            <v>3.1281700979536899E-3</v>
          </cell>
          <cell r="BO249">
            <v>3.6594788490967858E-3</v>
          </cell>
          <cell r="BP249">
            <v>4.0895753764906085E-3</v>
          </cell>
          <cell r="BQ249">
            <v>4.9815343930996172E-3</v>
          </cell>
          <cell r="BR249">
            <v>5.0853476256581534E-3</v>
          </cell>
          <cell r="BS249">
            <v>6.4145209196262692E-3</v>
          </cell>
          <cell r="BT249">
            <v>6.3948616922804907E-3</v>
          </cell>
          <cell r="BU249">
            <v>6.6353738584758737E-3</v>
          </cell>
          <cell r="BV249">
            <v>6.251557109490072E-3</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cell r="DD249"/>
          <cell r="DE249">
            <v>0</v>
          </cell>
          <cell r="DF249">
            <v>0</v>
          </cell>
          <cell r="DG249">
            <v>0</v>
          </cell>
          <cell r="DH249">
            <v>0</v>
          </cell>
          <cell r="DI249">
            <v>0</v>
          </cell>
          <cell r="DJ249">
            <v>0</v>
          </cell>
          <cell r="DK249">
            <v>0</v>
          </cell>
          <cell r="DL249">
            <v>0</v>
          </cell>
          <cell r="DM249">
            <v>0</v>
          </cell>
          <cell r="DN249">
            <v>0</v>
          </cell>
          <cell r="DO249">
            <v>0</v>
          </cell>
        </row>
        <row r="250">
          <cell r="A250" t="str">
            <v>% of delivery networking revenue</v>
          </cell>
          <cell r="B250"/>
          <cell r="C250" t="e">
            <v>#DIV/0!</v>
          </cell>
          <cell r="D250" t="e">
            <v>#DIV/0!</v>
          </cell>
          <cell r="E250" t="e">
            <v>#DIV/0!</v>
          </cell>
          <cell r="F250" t="e">
            <v>#DIV/0!</v>
          </cell>
          <cell r="G250" t="e">
            <v>#DIV/0!</v>
          </cell>
          <cell r="H250" t="e">
            <v>#DIV/0!</v>
          </cell>
          <cell r="I250" t="e">
            <v>#DIV/0!</v>
          </cell>
          <cell r="J250" t="e">
            <v>#DIV/0!</v>
          </cell>
          <cell r="K250" t="e">
            <v>#DIV/0!</v>
          </cell>
          <cell r="L250" t="e">
            <v>#DIV/0!</v>
          </cell>
          <cell r="M250" t="e">
            <v>#DIV/0!</v>
          </cell>
          <cell r="N250" t="e">
            <v>#DIV/0!</v>
          </cell>
          <cell r="O250" t="e">
            <v>#DIV/0!</v>
          </cell>
          <cell r="P250" t="e">
            <v>#DIV/0!</v>
          </cell>
          <cell r="Q250" t="e">
            <v>#DIV/0!</v>
          </cell>
          <cell r="R250" t="e">
            <v>#DIV/0!</v>
          </cell>
          <cell r="S250" t="e">
            <v>#DIV/0!</v>
          </cell>
          <cell r="T250" t="e">
            <v>#DIV/0!</v>
          </cell>
          <cell r="U250" t="e">
            <v>#DIV/0!</v>
          </cell>
          <cell r="V250" t="e">
            <v>#DIV/0!</v>
          </cell>
          <cell r="W250" t="e">
            <v>#DIV/0!</v>
          </cell>
          <cell r="X250" t="e">
            <v>#DIV/0!</v>
          </cell>
          <cell r="Y250" t="e">
            <v>#DIV/0!</v>
          </cell>
          <cell r="Z250" t="e">
            <v>#DIV/0!</v>
          </cell>
          <cell r="AA250" t="e">
            <v>#DIV/0!</v>
          </cell>
          <cell r="AB250" t="e">
            <v>#DIV/0!</v>
          </cell>
          <cell r="AC250" t="e">
            <v>#DIV/0!</v>
          </cell>
          <cell r="AD250" t="e">
            <v>#DIV/0!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3.9987204094689698E-4</v>
          </cell>
          <cell r="BK250">
            <v>6.7385444743935305E-3</v>
          </cell>
          <cell r="BL250">
            <v>7.5392038600723757E-3</v>
          </cell>
          <cell r="BM250">
            <v>1.2813346883468834E-2</v>
          </cell>
          <cell r="BN250">
            <v>1.4173383681535855E-2</v>
          </cell>
          <cell r="BO250">
            <v>1.6354799107142853E-2</v>
          </cell>
          <cell r="BP250">
            <v>1.767836577018805E-2</v>
          </cell>
          <cell r="BQ250">
            <v>2.408251410927548E-2</v>
          </cell>
          <cell r="BR250">
            <v>2.2069760715281762E-2</v>
          </cell>
          <cell r="BS250">
            <v>2.9939756715911068E-2</v>
          </cell>
          <cell r="BT250">
            <v>2.9065394221789567E-2</v>
          </cell>
          <cell r="BU250">
            <v>2.8446760663588162E-2</v>
          </cell>
          <cell r="BV250">
            <v>2.5489759193571725E-2</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0</v>
          </cell>
          <cell r="CO250">
            <v>0</v>
          </cell>
          <cell r="CP250">
            <v>0</v>
          </cell>
          <cell r="CQ250">
            <v>0</v>
          </cell>
          <cell r="CR250">
            <v>0</v>
          </cell>
          <cell r="CS250">
            <v>0</v>
          </cell>
          <cell r="CT250">
            <v>0</v>
          </cell>
          <cell r="CU250">
            <v>0</v>
          </cell>
          <cell r="CV250">
            <v>0</v>
          </cell>
          <cell r="CW250">
            <v>0</v>
          </cell>
          <cell r="CX250">
            <v>0</v>
          </cell>
          <cell r="CY250">
            <v>0</v>
          </cell>
          <cell r="CZ250">
            <v>0</v>
          </cell>
          <cell r="DA250">
            <v>0</v>
          </cell>
          <cell r="DB250">
            <v>0</v>
          </cell>
          <cell r="DC250"/>
          <cell r="DD250"/>
          <cell r="DE250" t="e">
            <v>#DIV/0!</v>
          </cell>
          <cell r="DF250" t="e">
            <v>#DIV/0!</v>
          </cell>
          <cell r="DG250" t="e">
            <v>#DIV/0!</v>
          </cell>
          <cell r="DH250" t="e">
            <v>#DIV/0!</v>
          </cell>
          <cell r="DI250" t="e">
            <v>#DIV/0!</v>
          </cell>
          <cell r="DJ250" t="e">
            <v>#DIV/0!</v>
          </cell>
          <cell r="DK250">
            <v>0</v>
          </cell>
          <cell r="DL250">
            <v>0</v>
          </cell>
          <cell r="DM250">
            <v>0</v>
          </cell>
          <cell r="DN250">
            <v>0</v>
          </cell>
          <cell r="DO250">
            <v>0</v>
          </cell>
        </row>
        <row r="251">
          <cell r="A251" t="str">
            <v>% of delivery networking updates and maintenance revenue</v>
          </cell>
          <cell r="B251"/>
          <cell r="C251" t="e">
            <v>#DIV/0!</v>
          </cell>
          <cell r="D251" t="e">
            <v>#DIV/0!</v>
          </cell>
          <cell r="E251" t="e">
            <v>#DIV/0!</v>
          </cell>
          <cell r="F251" t="e">
            <v>#DIV/0!</v>
          </cell>
          <cell r="G251" t="e">
            <v>#DIV/0!</v>
          </cell>
          <cell r="H251" t="e">
            <v>#DIV/0!</v>
          </cell>
          <cell r="I251" t="e">
            <v>#DIV/0!</v>
          </cell>
          <cell r="J251" t="e">
            <v>#DIV/0!</v>
          </cell>
          <cell r="K251" t="e">
            <v>#DIV/0!</v>
          </cell>
          <cell r="L251" t="e">
            <v>#DIV/0!</v>
          </cell>
          <cell r="M251" t="e">
            <v>#DIV/0!</v>
          </cell>
          <cell r="N251" t="e">
            <v>#DIV/0!</v>
          </cell>
          <cell r="O251" t="e">
            <v>#DIV/0!</v>
          </cell>
          <cell r="P251" t="e">
            <v>#DIV/0!</v>
          </cell>
          <cell r="Q251" t="e">
            <v>#DIV/0!</v>
          </cell>
          <cell r="R251" t="e">
            <v>#DIV/0!</v>
          </cell>
          <cell r="S251" t="e">
            <v>#DIV/0!</v>
          </cell>
          <cell r="T251" t="e">
            <v>#DIV/0!</v>
          </cell>
          <cell r="U251" t="e">
            <v>#DIV/0!</v>
          </cell>
          <cell r="V251" t="e">
            <v>#DIV/0!</v>
          </cell>
          <cell r="W251" t="e">
            <v>#DIV/0!</v>
          </cell>
          <cell r="X251" t="e">
            <v>#DIV/0!</v>
          </cell>
          <cell r="Y251" t="e">
            <v>#DIV/0!</v>
          </cell>
          <cell r="Z251" t="e">
            <v>#DIV/0!</v>
          </cell>
          <cell r="AA251" t="e">
            <v>#DIV/0!</v>
          </cell>
          <cell r="AB251" t="e">
            <v>#DIV/0!</v>
          </cell>
          <cell r="AC251" t="e">
            <v>#DIV/0!</v>
          </cell>
          <cell r="AD251" t="e">
            <v>#DIV/0!</v>
          </cell>
          <cell r="AE251" t="e">
            <v>#DIV/0!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1.1029411764705887E-3</v>
          </cell>
          <cell r="BK251">
            <v>1.6288610038610037E-2</v>
          </cell>
          <cell r="BL251">
            <v>2.0836004615976397E-2</v>
          </cell>
          <cell r="BM251">
            <v>3.2356715141146283E-2</v>
          </cell>
          <cell r="BN251">
            <v>4.044209854994632E-2</v>
          </cell>
          <cell r="BO251">
            <v>4.4900961596658996E-2</v>
          </cell>
          <cell r="BP251">
            <v>5.257652904751358E-2</v>
          </cell>
          <cell r="BQ251">
            <v>5.893927849035465E-2</v>
          </cell>
          <cell r="BR251">
            <v>6.1274816778371946E-2</v>
          </cell>
          <cell r="BS251">
            <v>6.9131620832489304E-2</v>
          </cell>
          <cell r="BT251">
            <v>6.8306823648588463E-2</v>
          </cell>
          <cell r="BU251">
            <v>7.0586664458896983E-2</v>
          </cell>
          <cell r="BV251">
            <v>6.7485414791444126E-2</v>
          </cell>
          <cell r="BW251">
            <v>0</v>
          </cell>
          <cell r="BX251">
            <v>0</v>
          </cell>
          <cell r="BY251">
            <v>0</v>
          </cell>
          <cell r="BZ251">
            <v>0</v>
          </cell>
          <cell r="CA251">
            <v>0</v>
          </cell>
          <cell r="CB251">
            <v>0</v>
          </cell>
          <cell r="CC251">
            <v>0</v>
          </cell>
          <cell r="CD251">
            <v>0</v>
          </cell>
          <cell r="CE251">
            <v>0</v>
          </cell>
          <cell r="CF251">
            <v>0</v>
          </cell>
          <cell r="CG251">
            <v>0</v>
          </cell>
          <cell r="CH251">
            <v>0</v>
          </cell>
          <cell r="CI251">
            <v>0</v>
          </cell>
          <cell r="CJ251">
            <v>0</v>
          </cell>
          <cell r="CK251">
            <v>0</v>
          </cell>
          <cell r="CL251">
            <v>0</v>
          </cell>
          <cell r="CM251">
            <v>0</v>
          </cell>
          <cell r="CN251">
            <v>0</v>
          </cell>
          <cell r="CO251">
            <v>0</v>
          </cell>
          <cell r="CP251">
            <v>0</v>
          </cell>
          <cell r="CQ251">
            <v>0</v>
          </cell>
          <cell r="CR251">
            <v>0</v>
          </cell>
          <cell r="CS251">
            <v>0</v>
          </cell>
          <cell r="CT251">
            <v>0</v>
          </cell>
          <cell r="CU251">
            <v>0</v>
          </cell>
          <cell r="CV251">
            <v>0</v>
          </cell>
          <cell r="CW251">
            <v>0</v>
          </cell>
          <cell r="CX251">
            <v>0</v>
          </cell>
          <cell r="CY251">
            <v>0</v>
          </cell>
          <cell r="CZ251">
            <v>0</v>
          </cell>
          <cell r="DA251">
            <v>0</v>
          </cell>
          <cell r="DB251">
            <v>0</v>
          </cell>
          <cell r="DC251"/>
          <cell r="DD251"/>
          <cell r="DE251" t="e">
            <v>#DIV/0!</v>
          </cell>
          <cell r="DF251" t="e">
            <v>#DIV/0!</v>
          </cell>
          <cell r="DG251" t="e">
            <v>#DIV/0!</v>
          </cell>
          <cell r="DH251" t="e">
            <v>#DIV/0!</v>
          </cell>
          <cell r="DI251" t="e">
            <v>#DIV/0!</v>
          </cell>
          <cell r="DJ251" t="e">
            <v>#DIV/0!</v>
          </cell>
          <cell r="DK251">
            <v>0</v>
          </cell>
          <cell r="DL251">
            <v>0</v>
          </cell>
          <cell r="DM251">
            <v>0</v>
          </cell>
          <cell r="DN251">
            <v>0</v>
          </cell>
          <cell r="DO251">
            <v>0</v>
          </cell>
        </row>
        <row r="252">
          <cell r="A252" t="str">
            <v>% growth in revenue y-o-y</v>
          </cell>
          <cell r="B252"/>
          <cell r="C252" t="str">
            <v>NA</v>
          </cell>
          <cell r="D252" t="str">
            <v>NA</v>
          </cell>
          <cell r="E252" t="str">
            <v>NA</v>
          </cell>
          <cell r="F252" t="str">
            <v>NA</v>
          </cell>
          <cell r="G252" t="str">
            <v>NA</v>
          </cell>
          <cell r="H252" t="str">
            <v>NA</v>
          </cell>
          <cell r="I252" t="str">
            <v>NA</v>
          </cell>
          <cell r="J252" t="str">
            <v>NA</v>
          </cell>
          <cell r="K252" t="str">
            <v>NA</v>
          </cell>
          <cell r="L252" t="str">
            <v>NA</v>
          </cell>
          <cell r="M252" t="str">
            <v>NA</v>
          </cell>
          <cell r="N252" t="str">
            <v>NA</v>
          </cell>
          <cell r="O252" t="str">
            <v>NA</v>
          </cell>
          <cell r="P252" t="str">
            <v>NA</v>
          </cell>
          <cell r="Q252" t="str">
            <v>NA</v>
          </cell>
          <cell r="R252" t="str">
            <v>NA</v>
          </cell>
          <cell r="S252" t="str">
            <v>NA</v>
          </cell>
          <cell r="T252" t="str">
            <v>NA</v>
          </cell>
          <cell r="U252" t="str">
            <v>NA</v>
          </cell>
          <cell r="V252" t="str">
            <v>NA</v>
          </cell>
          <cell r="W252" t="str">
            <v>NA</v>
          </cell>
          <cell r="X252" t="str">
            <v>NA</v>
          </cell>
          <cell r="Y252" t="str">
            <v>NA</v>
          </cell>
          <cell r="Z252" t="str">
            <v>NA</v>
          </cell>
          <cell r="AA252" t="str">
            <v>NA</v>
          </cell>
          <cell r="AB252" t="str">
            <v>NA</v>
          </cell>
          <cell r="AC252" t="str">
            <v>NA</v>
          </cell>
          <cell r="AD252" t="str">
            <v>NA</v>
          </cell>
          <cell r="AE252" t="str">
            <v>NA</v>
          </cell>
          <cell r="AF252" t="str">
            <v>NA</v>
          </cell>
          <cell r="AG252" t="str">
            <v>NA</v>
          </cell>
          <cell r="AH252" t="str">
            <v>NA</v>
          </cell>
          <cell r="AI252" t="str">
            <v>NA</v>
          </cell>
          <cell r="AJ252" t="str">
            <v>NA</v>
          </cell>
          <cell r="AK252" t="str">
            <v>NA</v>
          </cell>
          <cell r="AL252" t="str">
            <v>NA</v>
          </cell>
          <cell r="AM252" t="str">
            <v>NA</v>
          </cell>
          <cell r="AN252" t="str">
            <v>NA</v>
          </cell>
          <cell r="AO252" t="str">
            <v>NA</v>
          </cell>
          <cell r="AP252" t="str">
            <v>NA</v>
          </cell>
          <cell r="AQ252" t="str">
            <v>NA</v>
          </cell>
          <cell r="AR252" t="str">
            <v>NA</v>
          </cell>
          <cell r="AS252" t="str">
            <v>NA</v>
          </cell>
          <cell r="AT252" t="str">
            <v>NA</v>
          </cell>
          <cell r="AU252" t="str">
            <v>NA</v>
          </cell>
          <cell r="AV252" t="str">
            <v>NA</v>
          </cell>
          <cell r="AW252" t="str">
            <v>NA</v>
          </cell>
          <cell r="AX252" t="str">
            <v>NA</v>
          </cell>
          <cell r="AY252" t="str">
            <v>NA</v>
          </cell>
          <cell r="AZ252" t="str">
            <v>NA</v>
          </cell>
          <cell r="BA252" t="str">
            <v>NA</v>
          </cell>
          <cell r="BB252" t="str">
            <v>NA</v>
          </cell>
          <cell r="BC252" t="str">
            <v>NA</v>
          </cell>
          <cell r="BD252" t="str">
            <v>NA</v>
          </cell>
          <cell r="BE252" t="str">
            <v>NA</v>
          </cell>
          <cell r="BF252" t="str">
            <v>NA</v>
          </cell>
          <cell r="BG252" t="str">
            <v>NA</v>
          </cell>
          <cell r="BH252" t="str">
            <v>NA</v>
          </cell>
          <cell r="BI252" t="str">
            <v>NA</v>
          </cell>
          <cell r="BJ252" t="str">
            <v>NA</v>
          </cell>
          <cell r="BK252" t="str">
            <v>NA</v>
          </cell>
          <cell r="BL252" t="str">
            <v>NA</v>
          </cell>
          <cell r="BM252" t="str">
            <v>NA</v>
          </cell>
          <cell r="BN252">
            <v>39.161699999999996</v>
          </cell>
          <cell r="BO252">
            <v>1.7476062499999996</v>
          </cell>
          <cell r="BP252">
            <v>1.556998825</v>
          </cell>
          <cell r="BQ252">
            <v>0.99918292936219455</v>
          </cell>
          <cell r="BR252">
            <v>0.72506126078857469</v>
          </cell>
          <cell r="BS252">
            <v>0.77615709845379222</v>
          </cell>
          <cell r="BT252">
            <v>0.59410745355495798</v>
          </cell>
          <cell r="BU252">
            <v>0.42724547222186615</v>
          </cell>
          <cell r="BV252">
            <v>0.30625031245022805</v>
          </cell>
          <cell r="BW252">
            <v>-1</v>
          </cell>
          <cell r="BX252">
            <v>-1</v>
          </cell>
          <cell r="BY252">
            <v>-1</v>
          </cell>
          <cell r="BZ252">
            <v>-1</v>
          </cell>
          <cell r="CA252" t="str">
            <v>NA</v>
          </cell>
          <cell r="CB252" t="str">
            <v>NA</v>
          </cell>
          <cell r="CC252" t="str">
            <v>NA</v>
          </cell>
          <cell r="CD252" t="str">
            <v>NA</v>
          </cell>
          <cell r="CE252" t="str">
            <v>NA</v>
          </cell>
          <cell r="CF252" t="str">
            <v>NA</v>
          </cell>
          <cell r="CG252" t="str">
            <v>NA</v>
          </cell>
          <cell r="CH252" t="str">
            <v>NA</v>
          </cell>
          <cell r="CI252" t="str">
            <v>NA</v>
          </cell>
          <cell r="CJ252" t="str">
            <v>NA</v>
          </cell>
          <cell r="CK252" t="str">
            <v>NA</v>
          </cell>
          <cell r="CL252" t="str">
            <v>NA</v>
          </cell>
          <cell r="CM252" t="str">
            <v>NA</v>
          </cell>
          <cell r="CN252" t="str">
            <v>NA</v>
          </cell>
          <cell r="CO252" t="str">
            <v>NA</v>
          </cell>
          <cell r="CP252" t="str">
            <v>NA</v>
          </cell>
          <cell r="CQ252" t="str">
            <v>NA</v>
          </cell>
          <cell r="CR252" t="str">
            <v>NA</v>
          </cell>
          <cell r="CS252" t="str">
            <v>NA</v>
          </cell>
          <cell r="CT252" t="str">
            <v>NA</v>
          </cell>
          <cell r="CU252" t="str">
            <v>NA</v>
          </cell>
          <cell r="CV252" t="str">
            <v>NA</v>
          </cell>
          <cell r="CW252" t="str">
            <v>NA</v>
          </cell>
          <cell r="CX252" t="str">
            <v>NA</v>
          </cell>
          <cell r="CY252" t="str">
            <v>NA</v>
          </cell>
          <cell r="CZ252" t="str">
            <v>NA</v>
          </cell>
          <cell r="DA252" t="str">
            <v>NA</v>
          </cell>
          <cell r="DB252" t="str">
            <v>NA</v>
          </cell>
          <cell r="DC252"/>
          <cell r="DD252" t="str">
            <v>NA</v>
          </cell>
          <cell r="DE252" t="str">
            <v>NA</v>
          </cell>
          <cell r="DF252" t="str">
            <v>NA</v>
          </cell>
          <cell r="DG252" t="str">
            <v>NA</v>
          </cell>
          <cell r="DH252" t="str">
            <v>NA</v>
          </cell>
          <cell r="DI252" t="str">
            <v>NA</v>
          </cell>
          <cell r="DJ252" t="str">
            <v>NA</v>
          </cell>
          <cell r="DK252" t="str">
            <v>NA</v>
          </cell>
          <cell r="DL252" t="str">
            <v>NA</v>
          </cell>
          <cell r="DM252" t="str">
            <v>NA</v>
          </cell>
          <cell r="DN252" t="str">
            <v>NA</v>
          </cell>
          <cell r="DO252" t="str">
            <v>NA</v>
          </cell>
        </row>
        <row r="253">
          <cell r="A253" t="str">
            <v>% growth in revenue seq</v>
          </cell>
          <cell r="B253"/>
          <cell r="C253" t="str">
            <v>NA</v>
          </cell>
          <cell r="D253" t="str">
            <v>NA</v>
          </cell>
          <cell r="E253" t="str">
            <v>NA</v>
          </cell>
          <cell r="F253" t="str">
            <v>NA</v>
          </cell>
          <cell r="G253" t="str">
            <v>NA</v>
          </cell>
          <cell r="H253" t="str">
            <v>NA</v>
          </cell>
          <cell r="I253" t="str">
            <v>NA</v>
          </cell>
          <cell r="J253" t="str">
            <v>NA</v>
          </cell>
          <cell r="K253" t="str">
            <v>NA</v>
          </cell>
          <cell r="L253" t="str">
            <v>NA</v>
          </cell>
          <cell r="M253" t="str">
            <v>NA</v>
          </cell>
          <cell r="N253" t="str">
            <v>NA</v>
          </cell>
          <cell r="O253" t="str">
            <v>NA</v>
          </cell>
          <cell r="P253" t="str">
            <v>NA</v>
          </cell>
          <cell r="Q253" t="str">
            <v>NA</v>
          </cell>
          <cell r="R253" t="str">
            <v>NA</v>
          </cell>
          <cell r="S253" t="str">
            <v>NA</v>
          </cell>
          <cell r="T253" t="str">
            <v>NA</v>
          </cell>
          <cell r="U253" t="str">
            <v>NA</v>
          </cell>
          <cell r="V253" t="str">
            <v>NA</v>
          </cell>
          <cell r="W253" t="str">
            <v>NA</v>
          </cell>
          <cell r="X253" t="str">
            <v>NA</v>
          </cell>
          <cell r="Y253" t="str">
            <v>NA</v>
          </cell>
          <cell r="Z253" t="str">
            <v>NA</v>
          </cell>
          <cell r="AA253" t="str">
            <v>NA</v>
          </cell>
          <cell r="AB253" t="str">
            <v>NA</v>
          </cell>
          <cell r="AC253" t="str">
            <v>NA</v>
          </cell>
          <cell r="AD253" t="str">
            <v>NA</v>
          </cell>
          <cell r="AE253" t="str">
            <v>NA</v>
          </cell>
          <cell r="AF253" t="str">
            <v>NA</v>
          </cell>
          <cell r="AG253" t="str">
            <v>NA</v>
          </cell>
          <cell r="AH253" t="str">
            <v>NA</v>
          </cell>
          <cell r="AI253" t="str">
            <v>NA</v>
          </cell>
          <cell r="AJ253" t="str">
            <v>NA</v>
          </cell>
          <cell r="AK253" t="str">
            <v>NA</v>
          </cell>
          <cell r="AL253" t="str">
            <v>NA</v>
          </cell>
          <cell r="AM253" t="str">
            <v>NA</v>
          </cell>
          <cell r="AN253" t="str">
            <v>NA</v>
          </cell>
          <cell r="AO253" t="str">
            <v>NA</v>
          </cell>
          <cell r="AP253" t="str">
            <v>NA</v>
          </cell>
          <cell r="AQ253" t="str">
            <v>NA</v>
          </cell>
          <cell r="AR253" t="str">
            <v>NA</v>
          </cell>
          <cell r="AS253" t="str">
            <v>NA</v>
          </cell>
          <cell r="AT253" t="str">
            <v>NA</v>
          </cell>
          <cell r="AU253" t="str">
            <v>NA</v>
          </cell>
          <cell r="AV253" t="str">
            <v>NA</v>
          </cell>
          <cell r="AW253" t="str">
            <v>NA</v>
          </cell>
          <cell r="AX253" t="str">
            <v>NA</v>
          </cell>
          <cell r="AY253" t="str">
            <v>NA</v>
          </cell>
          <cell r="AZ253" t="str">
            <v>NA</v>
          </cell>
          <cell r="BA253" t="str">
            <v>NA</v>
          </cell>
          <cell r="BB253" t="str">
            <v>NA</v>
          </cell>
          <cell r="BC253" t="str">
            <v>NA</v>
          </cell>
          <cell r="BD253" t="str">
            <v>NA</v>
          </cell>
          <cell r="BE253" t="str">
            <v>NA</v>
          </cell>
          <cell r="BF253" t="str">
            <v>NA</v>
          </cell>
          <cell r="BG253" t="str">
            <v>NA</v>
          </cell>
          <cell r="BH253" t="str">
            <v>NA</v>
          </cell>
          <cell r="BI253" t="str">
            <v>NA</v>
          </cell>
          <cell r="BJ253" t="str">
            <v>NA</v>
          </cell>
          <cell r="BK253">
            <v>15</v>
          </cell>
          <cell r="BL253">
            <v>0.25</v>
          </cell>
          <cell r="BM253">
            <v>0.5129999999999999</v>
          </cell>
          <cell r="BN253">
            <v>0.32722075346992718</v>
          </cell>
          <cell r="BO253">
            <v>9.461750872099528E-2</v>
          </cell>
          <cell r="BP253">
            <v>0.16328477970597133</v>
          </cell>
          <cell r="BQ253">
            <v>0.18293514355643103</v>
          </cell>
          <cell r="BR253">
            <v>0.14523642268996007</v>
          </cell>
          <cell r="BS253">
            <v>0.12703977673108646</v>
          </cell>
          <cell r="BT253">
            <v>4.4052319218073732E-2</v>
          </cell>
          <cell r="BU253">
            <v>5.9112310031509852E-2</v>
          </cell>
          <cell r="BV253">
            <v>4.8148664041158806E-2</v>
          </cell>
          <cell r="BW253">
            <v>-1</v>
          </cell>
          <cell r="BX253" t="str">
            <v>NA</v>
          </cell>
          <cell r="BY253" t="str">
            <v>NA</v>
          </cell>
          <cell r="BZ253" t="str">
            <v>NA</v>
          </cell>
          <cell r="CA253" t="str">
            <v>NA</v>
          </cell>
          <cell r="CB253" t="str">
            <v>NA</v>
          </cell>
          <cell r="CC253" t="str">
            <v>NA</v>
          </cell>
          <cell r="CD253" t="str">
            <v>NA</v>
          </cell>
          <cell r="CE253" t="str">
            <v>NA</v>
          </cell>
          <cell r="CF253" t="str">
            <v>NA</v>
          </cell>
          <cell r="CG253" t="str">
            <v>NA</v>
          </cell>
          <cell r="CH253" t="str">
            <v>NA</v>
          </cell>
          <cell r="CI253" t="str">
            <v>NA</v>
          </cell>
          <cell r="CJ253" t="str">
            <v>NA</v>
          </cell>
          <cell r="CK253" t="str">
            <v>NA</v>
          </cell>
          <cell r="CL253" t="str">
            <v>NA</v>
          </cell>
          <cell r="CM253" t="str">
            <v>NA</v>
          </cell>
          <cell r="CN253" t="str">
            <v>NA</v>
          </cell>
          <cell r="CO253" t="str">
            <v>NA</v>
          </cell>
          <cell r="CP253" t="str">
            <v>NA</v>
          </cell>
          <cell r="CQ253" t="str">
            <v>NA</v>
          </cell>
          <cell r="CR253" t="str">
            <v>NA</v>
          </cell>
          <cell r="CS253" t="str">
            <v>NA</v>
          </cell>
          <cell r="CT253" t="str">
            <v>NA</v>
          </cell>
          <cell r="CU253" t="str">
            <v>NA</v>
          </cell>
          <cell r="CV253" t="str">
            <v>NA</v>
          </cell>
          <cell r="CW253" t="str">
            <v>NA</v>
          </cell>
          <cell r="CX253" t="str">
            <v>NA</v>
          </cell>
          <cell r="CY253" t="str">
            <v>NA</v>
          </cell>
          <cell r="CZ253" t="str">
            <v>NA</v>
          </cell>
          <cell r="DA253" t="str">
            <v>NA</v>
          </cell>
          <cell r="DB253" t="str">
            <v>NA</v>
          </cell>
          <cell r="DC253"/>
          <cell r="DD253"/>
          <cell r="DE253"/>
          <cell r="DF253"/>
          <cell r="DG253"/>
          <cell r="DH253"/>
          <cell r="DI253"/>
          <cell r="DJ253"/>
          <cell r="DK253"/>
          <cell r="DL253"/>
          <cell r="DM253"/>
          <cell r="DN253"/>
          <cell r="DO253"/>
        </row>
        <row r="254">
          <cell r="A254"/>
          <cell r="B254"/>
          <cell r="C254"/>
          <cell r="D254"/>
          <cell r="E254"/>
          <cell r="F254"/>
          <cell r="G254"/>
          <cell r="H254"/>
          <cell r="I254"/>
          <cell r="J254"/>
          <cell r="K254"/>
          <cell r="L254"/>
          <cell r="M254"/>
          <cell r="N254"/>
          <cell r="O254"/>
          <cell r="P254"/>
          <cell r="Q254"/>
          <cell r="R254"/>
          <cell r="S254"/>
          <cell r="T254"/>
          <cell r="U254"/>
          <cell r="V254"/>
          <cell r="W254"/>
          <cell r="X254"/>
          <cell r="Y254"/>
          <cell r="Z254"/>
          <cell r="AA254"/>
          <cell r="AB254"/>
          <cell r="AC254"/>
          <cell r="AD254"/>
          <cell r="AE254"/>
          <cell r="AF254"/>
          <cell r="AG254"/>
          <cell r="AH254"/>
          <cell r="AI254"/>
          <cell r="AJ254"/>
          <cell r="AK254"/>
          <cell r="AL254"/>
          <cell r="AM254"/>
          <cell r="AN254"/>
          <cell r="AO254"/>
          <cell r="AP254"/>
          <cell r="AQ254"/>
          <cell r="AR254"/>
          <cell r="AS254"/>
          <cell r="AT254"/>
          <cell r="AU254"/>
          <cell r="AV254"/>
          <cell r="AW254"/>
          <cell r="AX254"/>
          <cell r="AY254"/>
          <cell r="AZ254"/>
          <cell r="BA254"/>
          <cell r="BB254"/>
          <cell r="BC254"/>
          <cell r="BD254"/>
          <cell r="BE254"/>
          <cell r="BF254"/>
          <cell r="BG254"/>
          <cell r="BH254"/>
          <cell r="BI254"/>
          <cell r="BJ254"/>
          <cell r="BK254"/>
          <cell r="BL254"/>
          <cell r="BM254"/>
          <cell r="BN254"/>
          <cell r="BO254"/>
          <cell r="BP254"/>
          <cell r="BQ254"/>
          <cell r="BR254"/>
          <cell r="BS254"/>
          <cell r="BT254"/>
          <cell r="BU254"/>
          <cell r="BV254"/>
          <cell r="BW254"/>
          <cell r="BX254"/>
          <cell r="BY254"/>
          <cell r="BZ254"/>
          <cell r="CA254"/>
          <cell r="CB254"/>
          <cell r="CC254"/>
          <cell r="CD254"/>
          <cell r="CE254"/>
          <cell r="CF254"/>
          <cell r="CG254"/>
          <cell r="CH254"/>
          <cell r="CI254"/>
          <cell r="CJ254"/>
          <cell r="CK254"/>
          <cell r="CL254"/>
          <cell r="CM254"/>
          <cell r="CN254"/>
          <cell r="CO254"/>
          <cell r="CP254"/>
          <cell r="CQ254"/>
          <cell r="CR254"/>
          <cell r="CS254"/>
          <cell r="CT254"/>
          <cell r="CU254"/>
          <cell r="CV254"/>
          <cell r="CW254"/>
          <cell r="CX254"/>
          <cell r="CY254"/>
          <cell r="CZ254"/>
          <cell r="DA254"/>
          <cell r="DB254"/>
          <cell r="DC254"/>
          <cell r="DD254"/>
          <cell r="DE254"/>
          <cell r="DF254"/>
          <cell r="DG254"/>
          <cell r="DH254"/>
          <cell r="DI254"/>
          <cell r="DJ254"/>
          <cell r="DK254"/>
          <cell r="DL254"/>
          <cell r="DM254"/>
          <cell r="DN254"/>
          <cell r="DO254"/>
        </row>
        <row r="255">
          <cell r="A255" t="str">
            <v>Updates and maintenance -- Other</v>
          </cell>
          <cell r="B255"/>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6.2450045135165055E-17</v>
          </cell>
          <cell r="AG255">
            <v>4.4408920985006262E-16</v>
          </cell>
          <cell r="AH255">
            <v>4.4408920985006262E-16</v>
          </cell>
          <cell r="AI255">
            <v>-8.8817841970012523E-16</v>
          </cell>
          <cell r="AJ255">
            <v>-8.8817841970012523E-16</v>
          </cell>
          <cell r="AK255">
            <v>0.12412300000000087</v>
          </cell>
          <cell r="AL255">
            <v>-7.7576874999980561E-3</v>
          </cell>
          <cell r="AM255">
            <v>-7.2728320312496209E-3</v>
          </cell>
          <cell r="AN255">
            <v>0.3146209179687468</v>
          </cell>
          <cell r="AO255">
            <v>0.46630237116034456</v>
          </cell>
          <cell r="AP255">
            <v>-0.94171724132413992</v>
          </cell>
          <cell r="AQ255">
            <v>-2.1139868128830051</v>
          </cell>
          <cell r="AR255">
            <v>-1.9000637760248678</v>
          </cell>
          <cell r="AS255">
            <v>-1.578100069355584</v>
          </cell>
          <cell r="AT255">
            <v>-1.6078449059801252</v>
          </cell>
          <cell r="AU255">
            <v>-0.36800251618592128</v>
          </cell>
          <cell r="AV255">
            <v>-1.8816567703172855</v>
          </cell>
          <cell r="AW255">
            <v>-0.63502971314921286</v>
          </cell>
          <cell r="AX255">
            <v>-0.53043241595675639</v>
          </cell>
          <cell r="AY255">
            <v>1.1936010030286237</v>
          </cell>
          <cell r="AZ255">
            <v>1.1900691792969491</v>
          </cell>
          <cell r="BA255">
            <v>1.1895708096887692</v>
          </cell>
          <cell r="BB255">
            <v>0.20802369875182336</v>
          </cell>
          <cell r="BC255">
            <v>-1.8652263367980755</v>
          </cell>
          <cell r="BD255">
            <v>-2.7024535486818042</v>
          </cell>
          <cell r="BE255">
            <v>-2.8418395177334768</v>
          </cell>
          <cell r="BF255">
            <v>-2.5917296225155733</v>
          </cell>
          <cell r="BG255">
            <v>-3.2402553253116313</v>
          </cell>
          <cell r="BH255">
            <v>-3.8617220468671878</v>
          </cell>
          <cell r="BI255">
            <v>-2.997994181010224</v>
          </cell>
          <cell r="BJ255">
            <v>0.48986568103880579</v>
          </cell>
          <cell r="BK255">
            <v>1.8564254753532339</v>
          </cell>
          <cell r="BL255">
            <v>2.165091875139904</v>
          </cell>
          <cell r="BM255">
            <v>1.778667334192173</v>
          </cell>
          <cell r="BN255">
            <v>1.1823784635810881</v>
          </cell>
          <cell r="BO255">
            <v>-1.7390002462762171</v>
          </cell>
          <cell r="BP255">
            <v>-2.2034491030349788</v>
          </cell>
          <cell r="BQ255">
            <v>-0.37693785796192447</v>
          </cell>
          <cell r="BR255">
            <v>-1.3927941540203284</v>
          </cell>
          <cell r="BS255">
            <v>-4.3123211782530833</v>
          </cell>
          <cell r="BT255">
            <v>-3.96628989403301</v>
          </cell>
          <cell r="BU255">
            <v>-5.4398263765245574</v>
          </cell>
          <cell r="BV255">
            <v>-5.1971351020017487</v>
          </cell>
          <cell r="BW255">
            <v>-0.55346986880940818</v>
          </cell>
          <cell r="BX255">
            <v>-4.7790596285005211</v>
          </cell>
          <cell r="BY255">
            <v>-4.6806335137825723</v>
          </cell>
          <cell r="BZ255">
            <v>-3.6360088437553557</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cell r="DD255">
            <v>0</v>
          </cell>
          <cell r="DE255">
            <v>0</v>
          </cell>
          <cell r="DF255">
            <v>0</v>
          </cell>
          <cell r="DG255">
            <v>0</v>
          </cell>
          <cell r="DH255">
            <v>0</v>
          </cell>
          <cell r="DI255">
            <v>0</v>
          </cell>
          <cell r="DJ255">
            <v>0</v>
          </cell>
          <cell r="DK255">
            <v>9.5062846483529029E-16</v>
          </cell>
          <cell r="DL255">
            <v>0.11636531250000104</v>
          </cell>
          <cell r="DM255">
            <v>-0.16806678422629817</v>
          </cell>
          <cell r="DN255">
            <v>-7.1999955642435811</v>
          </cell>
          <cell r="DO255">
            <v>-3.415121415609176</v>
          </cell>
        </row>
        <row r="256">
          <cell r="A256" t="str">
            <v>% of revenue</v>
          </cell>
          <cell r="B256"/>
          <cell r="C256" t="e">
            <v>#DIV/0!</v>
          </cell>
          <cell r="D256" t="e">
            <v>#DIV/0!</v>
          </cell>
          <cell r="E256" t="e">
            <v>#DIV/0!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2.9565090558192796E-19</v>
          </cell>
          <cell r="AG256">
            <v>1.9567970048075658E-18</v>
          </cell>
          <cell r="AH256">
            <v>1.653003133561367E-18</v>
          </cell>
          <cell r="AI256">
            <v>-3.4160971226706562E-18</v>
          </cell>
          <cell r="AJ256">
            <v>-3.2242526162753028E-18</v>
          </cell>
          <cell r="AK256">
            <v>4.4672504327859488E-4</v>
          </cell>
          <cell r="AL256">
            <v>-2.4167100204977089E-5</v>
          </cell>
          <cell r="AM256">
            <v>-2.3606346340167809E-5</v>
          </cell>
          <cell r="AN256">
            <v>9.4095332622156345E-4</v>
          </cell>
          <cell r="AO256">
            <v>1.3325551927675587E-3</v>
          </cell>
          <cell r="AP256">
            <v>-2.3568915762731909E-3</v>
          </cell>
          <cell r="AQ256">
            <v>-5.606886415768883E-3</v>
          </cell>
          <cell r="AR256">
            <v>-4.8504423353454363E-3</v>
          </cell>
          <cell r="AS256">
            <v>-3.9561989539941391E-3</v>
          </cell>
          <cell r="AT256">
            <v>-3.867828985968446E-3</v>
          </cell>
          <cell r="AU256">
            <v>-9.9714005978984678E-4</v>
          </cell>
          <cell r="AV256">
            <v>-4.7900271119097563E-3</v>
          </cell>
          <cell r="AW256">
            <v>-1.5834493971933435E-3</v>
          </cell>
          <cell r="AX256">
            <v>-1.175707988200985E-3</v>
          </cell>
          <cell r="AY256">
            <v>2.8812012470758913E-3</v>
          </cell>
          <cell r="AZ256">
            <v>2.5959500718686244E-3</v>
          </cell>
          <cell r="BA256">
            <v>2.5190336331615305E-3</v>
          </cell>
          <cell r="BB256">
            <v>3.9270180680720478E-4</v>
          </cell>
          <cell r="BC256">
            <v>-3.7996983768152316E-3</v>
          </cell>
          <cell r="BD256">
            <v>-5.0913799217803734E-3</v>
          </cell>
          <cell r="BE256">
            <v>-5.0267083596890359E-3</v>
          </cell>
          <cell r="BF256">
            <v>-4.1844880450582905E-3</v>
          </cell>
          <cell r="BG256">
            <v>-5.496662949323796E-3</v>
          </cell>
          <cell r="BH256">
            <v>-6.277079447452396E-3</v>
          </cell>
          <cell r="BI256">
            <v>-4.6739809065018409E-3</v>
          </cell>
          <cell r="BJ256">
            <v>6.6198422834556642E-4</v>
          </cell>
          <cell r="BK256">
            <v>2.7588471306291642E-3</v>
          </cell>
          <cell r="BL256">
            <v>2.964319967496418E-3</v>
          </cell>
          <cell r="BM256">
            <v>2.4955661170794775E-3</v>
          </cell>
          <cell r="BN256">
            <v>1.4735156945004963E-3</v>
          </cell>
          <cell r="BO256">
            <v>-2.3161377725872908E-3</v>
          </cell>
          <cell r="BP256">
            <v>-2.8192961551704015E-3</v>
          </cell>
          <cell r="BQ256">
            <v>-4.9662824470539228E-4</v>
          </cell>
          <cell r="BR256">
            <v>-1.6357274942897608E-3</v>
          </cell>
          <cell r="BS256">
            <v>-5.6681254495296856E-3</v>
          </cell>
          <cell r="BT256">
            <v>-4.9780296099987704E-3</v>
          </cell>
          <cell r="BU256">
            <v>-6.6888319703475568E-3</v>
          </cell>
          <cell r="BV256">
            <v>-5.7441950013448258E-3</v>
          </cell>
          <cell r="BW256">
            <v>-8.4015263043477539E-4</v>
          </cell>
          <cell r="BX256">
            <v>-7.0907296854398104E-3</v>
          </cell>
          <cell r="BY256">
            <v>-6.9992246772755951E-3</v>
          </cell>
          <cell r="BZ256">
            <v>-4.9497523002888103E-3</v>
          </cell>
          <cell r="CA256">
            <v>0</v>
          </cell>
          <cell r="CB256">
            <v>0</v>
          </cell>
          <cell r="CC256">
            <v>0</v>
          </cell>
          <cell r="CD256">
            <v>0</v>
          </cell>
          <cell r="CE256">
            <v>0</v>
          </cell>
          <cell r="CF256">
            <v>0</v>
          </cell>
          <cell r="CG256">
            <v>0</v>
          </cell>
          <cell r="CH256">
            <v>0</v>
          </cell>
          <cell r="CI256">
            <v>0</v>
          </cell>
          <cell r="CJ256">
            <v>0</v>
          </cell>
          <cell r="CK256">
            <v>0</v>
          </cell>
          <cell r="CL256">
            <v>0</v>
          </cell>
          <cell r="CM256">
            <v>0</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cell r="DD256"/>
          <cell r="DE256">
            <v>0</v>
          </cell>
          <cell r="DF256">
            <v>0</v>
          </cell>
          <cell r="DG256">
            <v>0</v>
          </cell>
          <cell r="DH256">
            <v>0</v>
          </cell>
          <cell r="DI256">
            <v>0</v>
          </cell>
          <cell r="DJ256">
            <v>0</v>
          </cell>
          <cell r="DK256">
            <v>1.0461158251206533E-18</v>
          </cell>
          <cell r="DL256">
            <v>1.0258605603891061E-4</v>
          </cell>
          <cell r="DM256">
            <v>-1.2074266329078236E-4</v>
          </cell>
          <cell r="DN256">
            <v>-4.5473062652089061E-3</v>
          </cell>
          <cell r="DO256">
            <v>-2.1158210801450576E-3</v>
          </cell>
        </row>
        <row r="257">
          <cell r="A257" t="str">
            <v>% of delivery networking revenue</v>
          </cell>
          <cell r="B257"/>
          <cell r="C257" t="e">
            <v>#DIV/0!</v>
          </cell>
          <cell r="D257" t="e">
            <v>#DIV/0!</v>
          </cell>
          <cell r="E257" t="e">
            <v>#DIV/0!</v>
          </cell>
          <cell r="F257" t="e">
            <v>#DIV/0!</v>
          </cell>
          <cell r="G257" t="e">
            <v>#DIV/0!</v>
          </cell>
          <cell r="H257" t="e">
            <v>#DIV/0!</v>
          </cell>
          <cell r="I257" t="e">
            <v>#DIV/0!</v>
          </cell>
          <cell r="J257" t="e">
            <v>#DIV/0!</v>
          </cell>
          <cell r="K257" t="e">
            <v>#DIV/0!</v>
          </cell>
          <cell r="L257" t="e">
            <v>#DIV/0!</v>
          </cell>
          <cell r="M257" t="e">
            <v>#DIV/0!</v>
          </cell>
          <cell r="N257" t="e">
            <v>#DIV/0!</v>
          </cell>
          <cell r="O257" t="e">
            <v>#DIV/0!</v>
          </cell>
          <cell r="P257" t="e">
            <v>#DIV/0!</v>
          </cell>
          <cell r="Q257" t="e">
            <v>#DIV/0!</v>
          </cell>
          <cell r="R257" t="e">
            <v>#DIV/0!</v>
          </cell>
          <cell r="S257" t="e">
            <v>#DIV/0!</v>
          </cell>
          <cell r="T257" t="e">
            <v>#DIV/0!</v>
          </cell>
          <cell r="U257" t="e">
            <v>#DIV/0!</v>
          </cell>
          <cell r="V257" t="e">
            <v>#DIV/0!</v>
          </cell>
          <cell r="W257" t="e">
            <v>#DIV/0!</v>
          </cell>
          <cell r="X257" t="e">
            <v>#DIV/0!</v>
          </cell>
          <cell r="Y257" t="e">
            <v>#DIV/0!</v>
          </cell>
          <cell r="Z257" t="e">
            <v>#DIV/0!</v>
          </cell>
          <cell r="AA257" t="e">
            <v>#DIV/0!</v>
          </cell>
          <cell r="AB257" t="e">
            <v>#DIV/0!</v>
          </cell>
          <cell r="AC257" t="e">
            <v>#DIV/0!</v>
          </cell>
          <cell r="AD257" t="e">
            <v>#DIV/0!</v>
          </cell>
          <cell r="AE257">
            <v>0</v>
          </cell>
          <cell r="AF257">
            <v>2.8838826006721385E-17</v>
          </cell>
          <cell r="AG257">
            <v>4.596989782034273E-17</v>
          </cell>
          <cell r="AH257">
            <v>2.3927253877083159E-17</v>
          </cell>
          <cell r="AI257">
            <v>-4.2269704097749293E-17</v>
          </cell>
          <cell r="AJ257">
            <v>-3.3460841489412273E-17</v>
          </cell>
          <cell r="AK257">
            <v>4.1907427945832706E-3</v>
          </cell>
          <cell r="AL257">
            <v>-2.421710859987057E-4</v>
          </cell>
          <cell r="AM257">
            <v>-2.2658915260770853E-4</v>
          </cell>
          <cell r="AN257">
            <v>1.0575493040966279E-2</v>
          </cell>
          <cell r="AO257">
            <v>1.013965319562374E-2</v>
          </cell>
          <cell r="AP257">
            <v>-1.900563079333201E-2</v>
          </cell>
          <cell r="AQ257">
            <v>-5.2460479142437205E-2</v>
          </cell>
          <cell r="AR257">
            <v>-3.3221782284858323E-2</v>
          </cell>
          <cell r="AS257">
            <v>-3.0665797219919712E-2</v>
          </cell>
          <cell r="AT257">
            <v>-2.7295897543167545E-2</v>
          </cell>
          <cell r="AU257">
            <v>-7.4645540808503308E-3</v>
          </cell>
          <cell r="AV257">
            <v>-3.0447520555295881E-2</v>
          </cell>
          <cell r="AW257">
            <v>-1.0601497715345791E-2</v>
          </cell>
          <cell r="AX257">
            <v>-7.5345513630221067E-3</v>
          </cell>
          <cell r="AY257">
            <v>2.0506942726982016E-2</v>
          </cell>
          <cell r="AZ257">
            <v>1.6822333914340227E-2</v>
          </cell>
          <cell r="BA257">
            <v>1.4121248658235011E-2</v>
          </cell>
          <cell r="BB257">
            <v>2.4341256849814501E-3</v>
          </cell>
          <cell r="BC257">
            <v>-2.4014759067826387E-2</v>
          </cell>
          <cell r="BD257">
            <v>-2.874950583704047E-2</v>
          </cell>
          <cell r="BE257">
            <v>-2.5418958119261866E-2</v>
          </cell>
          <cell r="BF257">
            <v>-2.4920477139572818E-2</v>
          </cell>
          <cell r="BG257">
            <v>-3.2305636344084059E-2</v>
          </cell>
          <cell r="BH257">
            <v>-3.4265501746825092E-2</v>
          </cell>
          <cell r="BI257">
            <v>-2.3550622003222499E-2</v>
          </cell>
          <cell r="BJ257">
            <v>3.1341374346692628E-3</v>
          </cell>
          <cell r="BK257">
            <v>1.2509605629064918E-2</v>
          </cell>
          <cell r="BL257">
            <v>1.3058455217972881E-2</v>
          </cell>
          <cell r="BM257">
            <v>1.2050591695068924E-2</v>
          </cell>
          <cell r="BN257">
            <v>6.6763323748226322E-3</v>
          </cell>
          <cell r="BO257">
            <v>-1.0351191942120339E-2</v>
          </cell>
          <cell r="BP257">
            <v>-1.2187218490237713E-2</v>
          </cell>
          <cell r="BQ257">
            <v>-2.4008780761906015E-3</v>
          </cell>
          <cell r="BR257">
            <v>-7.09884889918618E-3</v>
          </cell>
          <cell r="BS257">
            <v>-2.6455958148791921E-2</v>
          </cell>
          <cell r="BT257">
            <v>-2.2625726720097033E-2</v>
          </cell>
          <cell r="BU257">
            <v>-2.8675942944251753E-2</v>
          </cell>
          <cell r="BV257">
            <v>-2.342106850834497E-2</v>
          </cell>
          <cell r="BW257">
            <v>-2.8310479222987631E-3</v>
          </cell>
          <cell r="BX257">
            <v>-2.4520572747565524E-2</v>
          </cell>
          <cell r="BY257">
            <v>-2.448030080430216E-2</v>
          </cell>
          <cell r="BZ257">
            <v>-1.8071614531587257E-2</v>
          </cell>
          <cell r="CA257">
            <v>0</v>
          </cell>
          <cell r="CB257">
            <v>0</v>
          </cell>
          <cell r="CC257">
            <v>0</v>
          </cell>
          <cell r="CD257">
            <v>0</v>
          </cell>
          <cell r="CE257">
            <v>0</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cell r="DD257"/>
          <cell r="DE257" t="e">
            <v>#DIV/0!</v>
          </cell>
          <cell r="DF257" t="e">
            <v>#DIV/0!</v>
          </cell>
          <cell r="DG257" t="e">
            <v>#DIV/0!</v>
          </cell>
          <cell r="DH257" t="e">
            <v>#DIV/0!</v>
          </cell>
          <cell r="DI257" t="e">
            <v>#DIV/0!</v>
          </cell>
          <cell r="DJ257" t="e">
            <v>#DIV/0!</v>
          </cell>
          <cell r="DK257">
            <v>3.0986104547731163E-17</v>
          </cell>
          <cell r="DL257">
            <v>1.0655356117179524E-3</v>
          </cell>
          <cell r="DM257">
            <v>-1.0678746083850478E-3</v>
          </cell>
          <cell r="DN257">
            <v>-3.4639415049856674E-2</v>
          </cell>
          <cell r="DO257">
            <v>-1.4147147537734781E-2</v>
          </cell>
        </row>
        <row r="258">
          <cell r="A258" t="str">
            <v>% of delivery networking updates and maintenance revenue</v>
          </cell>
          <cell r="B258"/>
          <cell r="C258" t="e">
            <v>#DIV/0!</v>
          </cell>
          <cell r="D258" t="e">
            <v>#DIV/0!</v>
          </cell>
          <cell r="E258" t="e">
            <v>#DIV/0!</v>
          </cell>
          <cell r="F258" t="e">
            <v>#DIV/0!</v>
          </cell>
          <cell r="G258" t="e">
            <v>#DIV/0!</v>
          </cell>
          <cell r="H258" t="e">
            <v>#DIV/0!</v>
          </cell>
          <cell r="I258" t="e">
            <v>#DIV/0!</v>
          </cell>
          <cell r="J258" t="e">
            <v>#DIV/0!</v>
          </cell>
          <cell r="K258" t="e">
            <v>#DIV/0!</v>
          </cell>
          <cell r="L258" t="e">
            <v>#DIV/0!</v>
          </cell>
          <cell r="M258" t="e">
            <v>#DIV/0!</v>
          </cell>
          <cell r="N258" t="e">
            <v>#DIV/0!</v>
          </cell>
          <cell r="O258" t="e">
            <v>#DIV/0!</v>
          </cell>
          <cell r="P258" t="e">
            <v>#DIV/0!</v>
          </cell>
          <cell r="Q258" t="e">
            <v>#DIV/0!</v>
          </cell>
          <cell r="R258" t="e">
            <v>#DIV/0!</v>
          </cell>
          <cell r="S258" t="e">
            <v>#DIV/0!</v>
          </cell>
          <cell r="T258" t="e">
            <v>#DIV/0!</v>
          </cell>
          <cell r="U258" t="e">
            <v>#DIV/0!</v>
          </cell>
          <cell r="V258" t="e">
            <v>#DIV/0!</v>
          </cell>
          <cell r="W258" t="e">
            <v>#DIV/0!</v>
          </cell>
          <cell r="X258" t="e">
            <v>#DIV/0!</v>
          </cell>
          <cell r="Y258" t="e">
            <v>#DIV/0!</v>
          </cell>
          <cell r="Z258" t="e">
            <v>#DIV/0!</v>
          </cell>
          <cell r="AA258" t="e">
            <v>#DIV/0!</v>
          </cell>
          <cell r="AB258" t="e">
            <v>#DIV/0!</v>
          </cell>
          <cell r="AC258" t="e">
            <v>#DIV/0!</v>
          </cell>
          <cell r="AD258" t="e">
            <v>#DIV/0!</v>
          </cell>
          <cell r="AE258" t="e">
            <v>#DIV/0!</v>
          </cell>
          <cell r="AF258">
            <v>3.4068461538761284E-15</v>
          </cell>
          <cell r="AG258">
            <v>2.6873326155003909E-16</v>
          </cell>
          <cell r="AH258">
            <v>1.27914275183493E-16</v>
          </cell>
          <cell r="AI258">
            <v>-2.0118272557310644E-16</v>
          </cell>
          <cell r="AJ258">
            <v>-1.5584241583966475E-16</v>
          </cell>
          <cell r="AK258">
            <v>2.1614801915542166E-2</v>
          </cell>
          <cell r="AL258">
            <v>-1.2507557558361368E-3</v>
          </cell>
          <cell r="AM258">
            <v>-8.9343538091342942E-4</v>
          </cell>
          <cell r="AN258">
            <v>3.5344278824815084E-2</v>
          </cell>
          <cell r="AO258">
            <v>4.2647006691086946E-2</v>
          </cell>
          <cell r="AP258">
            <v>-9.1136725359192497E-2</v>
          </cell>
          <cell r="AQ258">
            <v>-0.17511827290911816</v>
          </cell>
          <cell r="AR258">
            <v>-0.10994422470280581</v>
          </cell>
          <cell r="AS258">
            <v>-0.12687495887796152</v>
          </cell>
          <cell r="AT258">
            <v>-0.11419904740450242</v>
          </cell>
          <cell r="AU258">
            <v>-1.9687077346978155E-2</v>
          </cell>
          <cell r="AV258">
            <v>-9.2727589136181579E-2</v>
          </cell>
          <cell r="AW258">
            <v>-2.7550096015150235E-2</v>
          </cell>
          <cell r="AX258">
            <v>-2.1768772200687701E-2</v>
          </cell>
          <cell r="AY258">
            <v>5.7392059477402557E-2</v>
          </cell>
          <cell r="AZ258">
            <v>5.0780157638362883E-2</v>
          </cell>
          <cell r="BA258">
            <v>4.2500191933974793E-2</v>
          </cell>
          <cell r="BB258">
            <v>6.9046565956478317E-3</v>
          </cell>
          <cell r="BC258">
            <v>-6.1839058796827114E-2</v>
          </cell>
          <cell r="BD258">
            <v>-7.8577267127853817E-2</v>
          </cell>
          <cell r="BE258">
            <v>-7.5681478501557306E-2</v>
          </cell>
          <cell r="BF258">
            <v>-6.4204697502450267E-2</v>
          </cell>
          <cell r="BG258">
            <v>-7.6615197288216169E-2</v>
          </cell>
          <cell r="BH258">
            <v>-8.7781756617019452E-2</v>
          </cell>
          <cell r="BI258">
            <v>-6.1623724172872034E-2</v>
          </cell>
          <cell r="BJ258">
            <v>8.6446884889201051E-3</v>
          </cell>
          <cell r="BK258">
            <v>3.0238590633770098E-2</v>
          </cell>
          <cell r="BL258">
            <v>3.6089491443542426E-2</v>
          </cell>
          <cell r="BM258">
            <v>3.0430578857008953E-2</v>
          </cell>
          <cell r="BN258">
            <v>1.9050136362745794E-2</v>
          </cell>
          <cell r="BO258">
            <v>-2.841847636451874E-2</v>
          </cell>
          <cell r="BP258">
            <v>-3.6245524913899423E-2</v>
          </cell>
          <cell r="BQ258">
            <v>-5.8758824312069293E-3</v>
          </cell>
          <cell r="BR258">
            <v>-1.9709351236136735E-2</v>
          </cell>
          <cell r="BS258">
            <v>-6.10874458619272E-2</v>
          </cell>
          <cell r="BT258">
            <v>-5.3172907726543379E-2</v>
          </cell>
          <cell r="BU258">
            <v>-7.1155348286782966E-2</v>
          </cell>
          <cell r="BV258">
            <v>-6.200845253740557E-2</v>
          </cell>
          <cell r="BW258">
            <v>-6.9191741904637205E-3</v>
          </cell>
          <cell r="BX258">
            <v>-6.1207942214901216E-2</v>
          </cell>
          <cell r="BY258">
            <v>-5.8351100340118096E-2</v>
          </cell>
          <cell r="BZ258">
            <v>-4.0074750658601561E-2</v>
          </cell>
          <cell r="CA258">
            <v>0</v>
          </cell>
          <cell r="CB258">
            <v>0</v>
          </cell>
          <cell r="CC258">
            <v>0</v>
          </cell>
          <cell r="CD258">
            <v>0</v>
          </cell>
          <cell r="CE258">
            <v>0</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cell r="DD258"/>
          <cell r="DE258" t="e">
            <v>#DIV/0!</v>
          </cell>
          <cell r="DF258" t="e">
            <v>#DIV/0!</v>
          </cell>
          <cell r="DG258" t="e">
            <v>#DIV/0!</v>
          </cell>
          <cell r="DH258" t="e">
            <v>#DIV/0!</v>
          </cell>
          <cell r="DI258" t="e">
            <v>#DIV/0!</v>
          </cell>
          <cell r="DJ258" t="e">
            <v>#DIV/0!</v>
          </cell>
          <cell r="DK258">
            <v>1.8485256195932249E-16</v>
          </cell>
          <cell r="DL258">
            <v>5.2752108396779962E-3</v>
          </cell>
          <cell r="DM258">
            <v>-4.3871444647029653E-3</v>
          </cell>
          <cell r="DN258">
            <v>-0.12886731421207631</v>
          </cell>
          <cell r="DO258">
            <v>-3.9526151389401867E-2</v>
          </cell>
        </row>
        <row r="259">
          <cell r="A259" t="str">
            <v>% growth in revenue y-o-y</v>
          </cell>
          <cell r="B259"/>
          <cell r="C259" t="str">
            <v>NA</v>
          </cell>
          <cell r="D259" t="str">
            <v>NA</v>
          </cell>
          <cell r="E259" t="str">
            <v>NA</v>
          </cell>
          <cell r="F259" t="str">
            <v>NA</v>
          </cell>
          <cell r="G259" t="str">
            <v>NA</v>
          </cell>
          <cell r="H259" t="str">
            <v>NA</v>
          </cell>
          <cell r="I259" t="str">
            <v>NA</v>
          </cell>
          <cell r="J259" t="str">
            <v>NA</v>
          </cell>
          <cell r="K259" t="str">
            <v>NA</v>
          </cell>
          <cell r="L259" t="str">
            <v>NA</v>
          </cell>
          <cell r="M259" t="str">
            <v>NA</v>
          </cell>
          <cell r="N259" t="str">
            <v>NA</v>
          </cell>
          <cell r="O259" t="str">
            <v>NA</v>
          </cell>
          <cell r="P259" t="str">
            <v>NA</v>
          </cell>
          <cell r="Q259" t="str">
            <v>NA</v>
          </cell>
          <cell r="R259" t="str">
            <v>NA</v>
          </cell>
          <cell r="S259" t="str">
            <v>NA</v>
          </cell>
          <cell r="T259" t="str">
            <v>NA</v>
          </cell>
          <cell r="U259" t="str">
            <v>NA</v>
          </cell>
          <cell r="V259" t="str">
            <v>NA</v>
          </cell>
          <cell r="W259" t="str">
            <v>NA</v>
          </cell>
          <cell r="X259" t="str">
            <v>NA</v>
          </cell>
          <cell r="Y259" t="str">
            <v>NA</v>
          </cell>
          <cell r="Z259" t="str">
            <v>NA</v>
          </cell>
          <cell r="AA259" t="str">
            <v>NA</v>
          </cell>
          <cell r="AB259" t="str">
            <v>NA</v>
          </cell>
          <cell r="AC259" t="str">
            <v>NA</v>
          </cell>
          <cell r="AD259" t="str">
            <v>NA</v>
          </cell>
          <cell r="AE259" t="str">
            <v>NA</v>
          </cell>
          <cell r="AF259" t="str">
            <v>NA</v>
          </cell>
          <cell r="AG259" t="str">
            <v>NA</v>
          </cell>
          <cell r="AH259" t="str">
            <v>NA</v>
          </cell>
          <cell r="AI259" t="str">
            <v>NA</v>
          </cell>
          <cell r="AJ259">
            <v>-15.222222222222221</v>
          </cell>
          <cell r="AK259">
            <v>279500148274055</v>
          </cell>
          <cell r="AL259">
            <v>-17468759267125</v>
          </cell>
          <cell r="AM259">
            <v>8188480906465</v>
          </cell>
          <cell r="AN259">
            <v>-354231662231753.88</v>
          </cell>
          <cell r="AO259">
            <v>2.7567765133000433</v>
          </cell>
          <cell r="AP259">
            <v>120.39148958041632</v>
          </cell>
          <cell r="AQ259">
            <v>289.66899988886161</v>
          </cell>
          <cell r="AR259">
            <v>-7.0392162997045622</v>
          </cell>
          <cell r="AS259">
            <v>-4.384284891000334</v>
          </cell>
          <cell r="AT259">
            <v>0.70735421995603409</v>
          </cell>
          <cell r="AU259">
            <v>-0.82592014579123685</v>
          </cell>
          <cell r="AV259">
            <v>-9.6875725645860777E-3</v>
          </cell>
          <cell r="AW259">
            <v>-0.59759857725085408</v>
          </cell>
          <cell r="AX259">
            <v>-0.6700972749399543</v>
          </cell>
          <cell r="AY259">
            <v>-4.2434588094653023</v>
          </cell>
          <cell r="AZ259">
            <v>-1.6324581603138384</v>
          </cell>
          <cell r="BA259">
            <v>-2.8732522038842863</v>
          </cell>
          <cell r="BB259">
            <v>-1.3921775753026047</v>
          </cell>
          <cell r="BC259">
            <v>-2.5626883121455837</v>
          </cell>
          <cell r="BD259">
            <v>-3.2708373560924571</v>
          </cell>
          <cell r="BE259">
            <v>-3.3889620479818223</v>
          </cell>
          <cell r="BF259">
            <v>-13.458819057955321</v>
          </cell>
          <cell r="BG259">
            <v>0.73719149327152822</v>
          </cell>
          <cell r="BH259">
            <v>0.42896888967836233</v>
          </cell>
          <cell r="BI259">
            <v>5.4948445294788817E-2</v>
          </cell>
          <cell r="BJ259">
            <v>-1.1890111054730064</v>
          </cell>
          <cell r="BK259">
            <v>-1.5729256768290913</v>
          </cell>
          <cell r="BL259">
            <v>-1.56065450823845</v>
          </cell>
          <cell r="BM259">
            <v>-1.593285786029385</v>
          </cell>
          <cell r="BN259">
            <v>1.413678911071591</v>
          </cell>
          <cell r="BO259">
            <v>-1.9367465968141415</v>
          </cell>
          <cell r="BP259">
            <v>-2.0177162125707007</v>
          </cell>
          <cell r="BQ259">
            <v>-1.2119215047782503</v>
          </cell>
          <cell r="BR259">
            <v>-2.1779596778191905</v>
          </cell>
          <cell r="BS259">
            <v>1.479770309111347</v>
          </cell>
          <cell r="BT259">
            <v>0.80003699135593198</v>
          </cell>
          <cell r="BU259">
            <v>13.431626491266497</v>
          </cell>
          <cell r="BV259">
            <v>2.7314452297204963</v>
          </cell>
          <cell r="BW259">
            <v>-0.87165383886512404</v>
          </cell>
          <cell r="BX259">
            <v>0.20491939726600994</v>
          </cell>
          <cell r="BY259">
            <v>-0.13956196580432489</v>
          </cell>
          <cell r="BZ259">
            <v>-0.30038208120568266</v>
          </cell>
          <cell r="CA259">
            <v>-1</v>
          </cell>
          <cell r="CB259">
            <v>-1</v>
          </cell>
          <cell r="CC259">
            <v>-1</v>
          </cell>
          <cell r="CD259">
            <v>-1</v>
          </cell>
          <cell r="CE259" t="str">
            <v>NA</v>
          </cell>
          <cell r="CF259" t="str">
            <v>NA</v>
          </cell>
          <cell r="CG259" t="str">
            <v>NA</v>
          </cell>
          <cell r="CH259" t="str">
            <v>NA</v>
          </cell>
          <cell r="CI259" t="str">
            <v>NA</v>
          </cell>
          <cell r="CJ259" t="str">
            <v>NA</v>
          </cell>
          <cell r="CK259" t="str">
            <v>NA</v>
          </cell>
          <cell r="CL259" t="str">
            <v>NA</v>
          </cell>
          <cell r="CM259" t="str">
            <v>NA</v>
          </cell>
          <cell r="CN259" t="str">
            <v>NA</v>
          </cell>
          <cell r="CO259" t="str">
            <v>NA</v>
          </cell>
          <cell r="CP259" t="str">
            <v>NA</v>
          </cell>
          <cell r="CQ259" t="str">
            <v>NA</v>
          </cell>
          <cell r="CR259" t="str">
            <v>NA</v>
          </cell>
          <cell r="CS259" t="str">
            <v>NA</v>
          </cell>
          <cell r="CT259" t="str">
            <v>NA</v>
          </cell>
          <cell r="CU259" t="str">
            <v>NA</v>
          </cell>
          <cell r="CV259" t="str">
            <v>NA</v>
          </cell>
          <cell r="CW259" t="str">
            <v>NA</v>
          </cell>
          <cell r="CX259" t="str">
            <v>NA</v>
          </cell>
          <cell r="CY259" t="str">
            <v>NA</v>
          </cell>
          <cell r="CZ259" t="str">
            <v>NA</v>
          </cell>
          <cell r="DA259" t="str">
            <v>NA</v>
          </cell>
          <cell r="DB259" t="str">
            <v>NA</v>
          </cell>
          <cell r="DC259"/>
          <cell r="DD259" t="str">
            <v>NA</v>
          </cell>
          <cell r="DE259" t="str">
            <v>NA</v>
          </cell>
          <cell r="DF259" t="str">
            <v>NA</v>
          </cell>
          <cell r="DG259" t="str">
            <v>NA</v>
          </cell>
          <cell r="DH259" t="str">
            <v>NA</v>
          </cell>
          <cell r="DI259" t="str">
            <v>NA</v>
          </cell>
          <cell r="DJ259" t="str">
            <v>NA</v>
          </cell>
          <cell r="DK259" t="str">
            <v>NA</v>
          </cell>
          <cell r="DL259">
            <v>122408824061629.59</v>
          </cell>
          <cell r="DM259">
            <v>-2.4443031227737793</v>
          </cell>
          <cell r="DN259">
            <v>41.840086441762033</v>
          </cell>
          <cell r="DO259">
            <v>-0.52567728894594634</v>
          </cell>
        </row>
        <row r="260">
          <cell r="A260" t="str">
            <v>% growth in revenue seq</v>
          </cell>
          <cell r="B260"/>
          <cell r="C260" t="str">
            <v>NA</v>
          </cell>
          <cell r="D260" t="str">
            <v>NA</v>
          </cell>
          <cell r="E260" t="str">
            <v>NA</v>
          </cell>
          <cell r="F260" t="str">
            <v>NA</v>
          </cell>
          <cell r="G260" t="str">
            <v>NA</v>
          </cell>
          <cell r="H260" t="str">
            <v>NA</v>
          </cell>
          <cell r="I260" t="str">
            <v>NA</v>
          </cell>
          <cell r="J260" t="str">
            <v>NA</v>
          </cell>
          <cell r="K260" t="str">
            <v>NA</v>
          </cell>
          <cell r="L260" t="str">
            <v>NA</v>
          </cell>
          <cell r="M260" t="str">
            <v>NA</v>
          </cell>
          <cell r="N260" t="str">
            <v>NA</v>
          </cell>
          <cell r="O260" t="str">
            <v>NA</v>
          </cell>
          <cell r="P260" t="str">
            <v>NA</v>
          </cell>
          <cell r="Q260" t="str">
            <v>NA</v>
          </cell>
          <cell r="R260" t="str">
            <v>NA</v>
          </cell>
          <cell r="S260" t="str">
            <v>NA</v>
          </cell>
          <cell r="T260" t="str">
            <v>NA</v>
          </cell>
          <cell r="U260" t="str">
            <v>NA</v>
          </cell>
          <cell r="V260" t="str">
            <v>NA</v>
          </cell>
          <cell r="W260" t="str">
            <v>NA</v>
          </cell>
          <cell r="X260" t="str">
            <v>NA</v>
          </cell>
          <cell r="Y260" t="str">
            <v>NA</v>
          </cell>
          <cell r="Z260" t="str">
            <v>NA</v>
          </cell>
          <cell r="AA260" t="str">
            <v>NA</v>
          </cell>
          <cell r="AB260" t="str">
            <v>NA</v>
          </cell>
          <cell r="AC260" t="str">
            <v>NA</v>
          </cell>
          <cell r="AD260" t="str">
            <v>NA</v>
          </cell>
          <cell r="AE260" t="str">
            <v>NA</v>
          </cell>
          <cell r="AF260" t="str">
            <v>NA</v>
          </cell>
          <cell r="AG260">
            <v>6.1111111111111107</v>
          </cell>
          <cell r="AH260">
            <v>0</v>
          </cell>
          <cell r="AI260">
            <v>-3</v>
          </cell>
          <cell r="AJ260">
            <v>0</v>
          </cell>
          <cell r="AK260">
            <v>-139750074137029</v>
          </cell>
          <cell r="AL260">
            <v>-1.062499999999984</v>
          </cell>
          <cell r="AM260">
            <v>-6.2499999999813927E-2</v>
          </cell>
          <cell r="AN260">
            <v>-44.259753094378631</v>
          </cell>
          <cell r="AO260">
            <v>0.48210860921416931</v>
          </cell>
          <cell r="AP260">
            <v>-3.019542038743606</v>
          </cell>
          <cell r="AQ260">
            <v>1.2448211842341843</v>
          </cell>
          <cell r="AR260">
            <v>-0.10119412077428913</v>
          </cell>
          <cell r="AS260">
            <v>-0.16944889468019098</v>
          </cell>
          <cell r="AT260">
            <v>1.8848511068558116E-2</v>
          </cell>
          <cell r="AU260">
            <v>-0.77112063805582609</v>
          </cell>
          <cell r="AV260">
            <v>4.1131627843724843</v>
          </cell>
          <cell r="AW260">
            <v>-0.66251564941775543</v>
          </cell>
          <cell r="AX260">
            <v>-0.1647124457747684</v>
          </cell>
          <cell r="AY260">
            <v>-3.2502414391015129</v>
          </cell>
          <cell r="AZ260">
            <v>-2.9589651170810471E-3</v>
          </cell>
          <cell r="BA260">
            <v>-4.1877364513742688E-4</v>
          </cell>
          <cell r="BB260">
            <v>-0.82512709873382883</v>
          </cell>
          <cell r="BC260">
            <v>-9.9664127115792205</v>
          </cell>
          <cell r="BD260">
            <v>0.44886092125470811</v>
          </cell>
          <cell r="BE260">
            <v>5.1577563329316733E-2</v>
          </cell>
          <cell r="BF260">
            <v>-8.8009858986470846E-2</v>
          </cell>
          <cell r="BG260">
            <v>0.25022891939113179</v>
          </cell>
          <cell r="BH260">
            <v>0.19179560224803804</v>
          </cell>
          <cell r="BI260">
            <v>-0.22366391350140302</v>
          </cell>
          <cell r="BJ260">
            <v>-1.1633978091557662</v>
          </cell>
          <cell r="BK260">
            <v>2.7896622425488364</v>
          </cell>
          <cell r="BL260">
            <v>0.16626921138751238</v>
          </cell>
          <cell r="BM260">
            <v>-0.1784795118326149</v>
          </cell>
          <cell r="BN260">
            <v>-0.33524474146926675</v>
          </cell>
          <cell r="BO260">
            <v>-2.470764480105025</v>
          </cell>
          <cell r="BP260">
            <v>0.26707808567209956</v>
          </cell>
          <cell r="BQ260">
            <v>-0.82893280473656539</v>
          </cell>
          <cell r="BR260">
            <v>2.6950232633863438</v>
          </cell>
          <cell r="BS260">
            <v>2.0961654784416499</v>
          </cell>
          <cell r="BT260">
            <v>-8.0242465696919618E-2</v>
          </cell>
          <cell r="BU260">
            <v>0.37151507374899007</v>
          </cell>
          <cell r="BV260">
            <v>-4.4613790537532116E-2</v>
          </cell>
          <cell r="BW260">
            <v>-0.89350481410494187</v>
          </cell>
          <cell r="BX260">
            <v>7.634724124695266</v>
          </cell>
          <cell r="BY260">
            <v>-2.0595289108964576E-2</v>
          </cell>
          <cell r="BZ260">
            <v>-0.22318018852602317</v>
          </cell>
          <cell r="CA260">
            <v>-1</v>
          </cell>
          <cell r="CB260" t="str">
            <v>NA</v>
          </cell>
          <cell r="CC260" t="str">
            <v>NA</v>
          </cell>
          <cell r="CD260" t="str">
            <v>NA</v>
          </cell>
          <cell r="CE260" t="str">
            <v>NA</v>
          </cell>
          <cell r="CF260" t="str">
            <v>NA</v>
          </cell>
          <cell r="CG260" t="str">
            <v>NA</v>
          </cell>
          <cell r="CH260" t="str">
            <v>NA</v>
          </cell>
          <cell r="CI260" t="str">
            <v>NA</v>
          </cell>
          <cell r="CJ260" t="str">
            <v>NA</v>
          </cell>
          <cell r="CK260" t="str">
            <v>NA</v>
          </cell>
          <cell r="CL260" t="str">
            <v>NA</v>
          </cell>
          <cell r="CM260" t="str">
            <v>NA</v>
          </cell>
          <cell r="CN260" t="str">
            <v>NA</v>
          </cell>
          <cell r="CO260" t="str">
            <v>NA</v>
          </cell>
          <cell r="CP260" t="str">
            <v>NA</v>
          </cell>
          <cell r="CQ260" t="str">
            <v>NA</v>
          </cell>
          <cell r="CR260" t="str">
            <v>NA</v>
          </cell>
          <cell r="CS260" t="str">
            <v>NA</v>
          </cell>
          <cell r="CT260" t="str">
            <v>NA</v>
          </cell>
          <cell r="CU260" t="str">
            <v>NA</v>
          </cell>
          <cell r="CV260" t="str">
            <v>NA</v>
          </cell>
          <cell r="CW260" t="str">
            <v>NA</v>
          </cell>
          <cell r="CX260" t="str">
            <v>NA</v>
          </cell>
          <cell r="CY260" t="str">
            <v>NA</v>
          </cell>
          <cell r="CZ260" t="str">
            <v>NA</v>
          </cell>
          <cell r="DA260" t="str">
            <v>NA</v>
          </cell>
          <cell r="DB260" t="str">
            <v>NA</v>
          </cell>
          <cell r="DC260"/>
          <cell r="DD260"/>
          <cell r="DE260"/>
          <cell r="DF260"/>
          <cell r="DG260"/>
          <cell r="DH260"/>
          <cell r="DI260"/>
          <cell r="DJ260"/>
          <cell r="DK260"/>
          <cell r="DL260"/>
          <cell r="DM260"/>
          <cell r="DN260"/>
          <cell r="DO260"/>
        </row>
        <row r="261">
          <cell r="A261"/>
          <cell r="B261"/>
          <cell r="C261"/>
          <cell r="D261"/>
          <cell r="E261"/>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cell r="AP261"/>
          <cell r="AQ261"/>
          <cell r="AR261"/>
          <cell r="AS261"/>
          <cell r="AT261"/>
          <cell r="AU261"/>
          <cell r="AV261"/>
          <cell r="AW261"/>
          <cell r="AX261"/>
          <cell r="AY261"/>
          <cell r="AZ261"/>
          <cell r="BA261"/>
          <cell r="BB261"/>
          <cell r="BC261"/>
          <cell r="BD261"/>
          <cell r="BE261"/>
          <cell r="BF261"/>
          <cell r="BG261"/>
          <cell r="BH261"/>
          <cell r="BI261"/>
          <cell r="BJ261"/>
          <cell r="BK261"/>
          <cell r="BL261"/>
          <cell r="BM261"/>
          <cell r="BN261"/>
          <cell r="BO261"/>
          <cell r="BP261"/>
          <cell r="BQ261"/>
          <cell r="BR261"/>
          <cell r="BS261"/>
          <cell r="BT261"/>
          <cell r="BU261"/>
          <cell r="BV261"/>
          <cell r="BW261"/>
          <cell r="BX261"/>
          <cell r="BY261"/>
          <cell r="BZ261"/>
          <cell r="CA261"/>
          <cell r="CB261"/>
          <cell r="CC261"/>
          <cell r="CD261"/>
          <cell r="CE261"/>
          <cell r="CF261"/>
          <cell r="CG261"/>
          <cell r="CH261"/>
          <cell r="CI261"/>
          <cell r="CJ261"/>
          <cell r="CK261"/>
          <cell r="CL261"/>
          <cell r="CM261"/>
          <cell r="CN261"/>
          <cell r="CO261"/>
          <cell r="CP261"/>
          <cell r="CQ261"/>
          <cell r="CR261"/>
          <cell r="CS261"/>
          <cell r="CT261"/>
          <cell r="CU261"/>
          <cell r="CV261"/>
          <cell r="CW261"/>
          <cell r="CX261"/>
          <cell r="CY261"/>
          <cell r="CZ261"/>
          <cell r="DA261"/>
          <cell r="DB261"/>
          <cell r="DC261"/>
          <cell r="DD261"/>
          <cell r="DE261"/>
          <cell r="DF261"/>
          <cell r="DG261"/>
          <cell r="DH261"/>
          <cell r="DI261"/>
          <cell r="DJ261"/>
          <cell r="DK261"/>
          <cell r="DL261"/>
          <cell r="DM261"/>
          <cell r="DN261"/>
          <cell r="DO261"/>
        </row>
        <row r="262">
          <cell r="A262" t="str">
            <v>Updates and maintenance -- XenServer</v>
          </cell>
          <cell r="B262">
            <v>0</v>
          </cell>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2</v>
          </cell>
          <cell r="AQ262">
            <v>3.9</v>
          </cell>
          <cell r="AR262">
            <v>4</v>
          </cell>
          <cell r="AS262">
            <v>4</v>
          </cell>
          <cell r="AT262">
            <v>4.3340000000000014</v>
          </cell>
          <cell r="AU262">
            <v>3.9</v>
          </cell>
          <cell r="AV262">
            <v>5.2</v>
          </cell>
          <cell r="AW262">
            <v>5.5</v>
          </cell>
          <cell r="AX262">
            <v>5.5</v>
          </cell>
          <cell r="AY262">
            <v>3</v>
          </cell>
          <cell r="AZ262">
            <v>3.1004758499999996</v>
          </cell>
          <cell r="BA262">
            <v>4.4000000000000004</v>
          </cell>
          <cell r="BB262">
            <v>5.4700532209999988</v>
          </cell>
          <cell r="BC262">
            <v>7</v>
          </cell>
          <cell r="BD262">
            <v>8.0500000010000008</v>
          </cell>
          <cell r="BE262">
            <v>9</v>
          </cell>
          <cell r="BF262">
            <v>9.1700000000000017</v>
          </cell>
          <cell r="BG262">
            <v>9.5</v>
          </cell>
          <cell r="BH262">
            <v>9.66</v>
          </cell>
          <cell r="BI262">
            <v>9.6</v>
          </cell>
          <cell r="BJ262">
            <v>9.44</v>
          </cell>
          <cell r="BK262">
            <v>9.3000000000000007</v>
          </cell>
          <cell r="BL262">
            <v>8.8000000000000007</v>
          </cell>
          <cell r="BM262">
            <v>8.3000000000000007</v>
          </cell>
          <cell r="BN262">
            <v>8.1999999999999993</v>
          </cell>
          <cell r="BO262">
            <v>9</v>
          </cell>
          <cell r="BP262">
            <v>9.6700000000000017</v>
          </cell>
          <cell r="BQ262">
            <v>7.8</v>
          </cell>
          <cell r="BR262">
            <v>8.9699999999999989</v>
          </cell>
          <cell r="BS262">
            <v>9.8000000000000007</v>
          </cell>
          <cell r="BT262">
            <v>10.16</v>
          </cell>
          <cell r="BU262">
            <v>11.5</v>
          </cell>
          <cell r="BV262">
            <v>11.66</v>
          </cell>
          <cell r="BW262">
            <v>10.5</v>
          </cell>
          <cell r="BX262">
            <v>10.68</v>
          </cell>
          <cell r="BY262">
            <v>10.68</v>
          </cell>
          <cell r="BZ262">
            <v>10.68</v>
          </cell>
          <cell r="CA262">
            <v>10.68</v>
          </cell>
          <cell r="CB262">
            <v>10.68</v>
          </cell>
          <cell r="CC262">
            <v>10.68</v>
          </cell>
          <cell r="CD262">
            <v>10.68</v>
          </cell>
          <cell r="CE262">
            <v>10.68</v>
          </cell>
          <cell r="CF262">
            <v>10.68</v>
          </cell>
          <cell r="CG262">
            <v>10.68</v>
          </cell>
          <cell r="CH262">
            <v>10.68</v>
          </cell>
          <cell r="CI262">
            <v>10.68</v>
          </cell>
          <cell r="CJ262">
            <v>10.68</v>
          </cell>
          <cell r="CK262">
            <v>10.68</v>
          </cell>
          <cell r="CL262">
            <v>10.68</v>
          </cell>
          <cell r="CM262">
            <v>10.68</v>
          </cell>
          <cell r="CN262">
            <v>10.68</v>
          </cell>
          <cell r="CO262">
            <v>10.68</v>
          </cell>
          <cell r="CP262">
            <v>10.68</v>
          </cell>
          <cell r="CQ262">
            <v>10.68</v>
          </cell>
          <cell r="CR262">
            <v>10.68</v>
          </cell>
          <cell r="CS262">
            <v>10.68</v>
          </cell>
          <cell r="CT262">
            <v>10.68</v>
          </cell>
          <cell r="CU262">
            <v>10.68</v>
          </cell>
          <cell r="CV262">
            <v>10.68</v>
          </cell>
          <cell r="CW262">
            <v>10.68</v>
          </cell>
          <cell r="CX262">
            <v>10.68</v>
          </cell>
          <cell r="CY262">
            <v>10.68</v>
          </cell>
          <cell r="CZ262">
            <v>10.68</v>
          </cell>
          <cell r="DA262">
            <v>10.68</v>
          </cell>
          <cell r="DB262">
            <v>10.68</v>
          </cell>
          <cell r="DC262"/>
          <cell r="DD262">
            <v>0</v>
          </cell>
          <cell r="DE262">
            <v>0</v>
          </cell>
          <cell r="DF262">
            <v>0</v>
          </cell>
          <cell r="DG262">
            <v>0</v>
          </cell>
          <cell r="DH262">
            <v>0</v>
          </cell>
          <cell r="DI262">
            <v>0</v>
          </cell>
          <cell r="DJ262">
            <v>0</v>
          </cell>
          <cell r="DK262">
            <v>0</v>
          </cell>
          <cell r="DL262">
            <v>0</v>
          </cell>
          <cell r="DM262">
            <v>2</v>
          </cell>
          <cell r="DN262">
            <v>16.234000000000002</v>
          </cell>
          <cell r="DO262">
            <v>20.100000000000001</v>
          </cell>
        </row>
        <row r="263">
          <cell r="A263" t="str">
            <v>% of revenue</v>
          </cell>
          <cell r="B263"/>
          <cell r="C263" t="e">
            <v>#DIV/0!</v>
          </cell>
          <cell r="D263" t="e">
            <v>#DIV/0!</v>
          </cell>
          <cell r="E263" t="e">
            <v>#DIV/0!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5.0055185842391237E-3</v>
          </cell>
          <cell r="AQ263">
            <v>1.0343894715065485E-2</v>
          </cell>
          <cell r="AR263">
            <v>1.0211114798458121E-2</v>
          </cell>
          <cell r="AS263">
            <v>1.0027751803115121E-2</v>
          </cell>
          <cell r="AT263">
            <v>1.0425863068533093E-2</v>
          </cell>
          <cell r="AU263">
            <v>1.0567444683491484E-2</v>
          </cell>
          <cell r="AV263">
            <v>1.3237345606728646E-2</v>
          </cell>
          <cell r="AW263">
            <v>1.3714274315408363E-2</v>
          </cell>
          <cell r="AX263">
            <v>1.2190797056476637E-2</v>
          </cell>
          <cell r="AY263">
            <v>7.2416190329059171E-3</v>
          </cell>
          <cell r="AZ263">
            <v>6.7632038923899447E-3</v>
          </cell>
          <cell r="BA263">
            <v>9.3174344020854113E-3</v>
          </cell>
          <cell r="BB263">
            <v>1.0326226271848949E-2</v>
          </cell>
          <cell r="BC263">
            <v>1.4259871905607796E-2</v>
          </cell>
          <cell r="BD263">
            <v>1.5166073213511938E-2</v>
          </cell>
          <cell r="BE263">
            <v>1.5919398317496482E-2</v>
          </cell>
          <cell r="BF263">
            <v>1.4805462359897058E-2</v>
          </cell>
          <cell r="BG263">
            <v>1.6115488680989661E-2</v>
          </cell>
          <cell r="BH263">
            <v>1.5701955429853223E-2</v>
          </cell>
          <cell r="BI263">
            <v>1.4966745761760587E-2</v>
          </cell>
          <cell r="BJ263">
            <v>1.275682571257142E-2</v>
          </cell>
          <cell r="BK263">
            <v>1.3820796285921068E-2</v>
          </cell>
          <cell r="BL263">
            <v>1.204845670222787E-2</v>
          </cell>
          <cell r="BM263">
            <v>1.1645347262852325E-2</v>
          </cell>
          <cell r="BN263">
            <v>1.0219087261035367E-2</v>
          </cell>
          <cell r="BO263">
            <v>1.1986910293958998E-2</v>
          </cell>
          <cell r="BP263">
            <v>1.2372690516403094E-2</v>
          </cell>
          <cell r="BQ263">
            <v>1.0276761081115266E-2</v>
          </cell>
          <cell r="BR263">
            <v>1.0534561465114394E-2</v>
          </cell>
          <cell r="BS263">
            <v>1.2881143845573489E-2</v>
          </cell>
          <cell r="BT263">
            <v>1.2751660163236311E-2</v>
          </cell>
          <cell r="BU263">
            <v>1.4140445362548723E-2</v>
          </cell>
          <cell r="BV263">
            <v>1.2887352820572901E-2</v>
          </cell>
          <cell r="BW263">
            <v>1.5938722443087378E-2</v>
          </cell>
          <cell r="BX263">
            <v>1.5846002964448869E-2</v>
          </cell>
          <cell r="BY263">
            <v>1.5970427792133219E-2</v>
          </cell>
          <cell r="BZ263">
            <v>1.4538841031114207E-2</v>
          </cell>
          <cell r="CA263">
            <v>1.6116448888372468E-2</v>
          </cell>
          <cell r="CB263">
            <v>1.5406208933004626E-2</v>
          </cell>
          <cell r="CC263">
            <v>1.5457538806672215E-2</v>
          </cell>
          <cell r="CD263">
            <v>1.3730030069794317E-2</v>
          </cell>
          <cell r="CE263">
            <v>1.5318592295952907E-2</v>
          </cell>
          <cell r="CF263">
            <v>1.4386454102766158E-2</v>
          </cell>
          <cell r="CG263">
            <v>1.4580682507003642E-2</v>
          </cell>
          <cell r="CH263">
            <v>1.3318867148041452E-2</v>
          </cell>
          <cell r="CI263">
            <v>1.5037528612941225E-2</v>
          </cell>
          <cell r="CJ263">
            <v>1.383443289014219E-2</v>
          </cell>
          <cell r="CK263">
            <v>1.4000475119078516E-2</v>
          </cell>
          <cell r="CL263">
            <v>1.24777729911109E-2</v>
          </cell>
          <cell r="CM263">
            <v>1.3962570202047036E-2</v>
          </cell>
          <cell r="CN263">
            <v>1.2913955298179973E-2</v>
          </cell>
          <cell r="CO263">
            <v>1.3040426889967699E-2</v>
          </cell>
          <cell r="CP263">
            <v>1.1873079500965672E-2</v>
          </cell>
          <cell r="CQ263">
            <v>1.2967285593007411E-2</v>
          </cell>
          <cell r="CR263">
            <v>1.2077157593608695E-2</v>
          </cell>
          <cell r="CS263">
            <v>1.2181639914111524E-2</v>
          </cell>
          <cell r="CT263">
            <v>1.1321178082974014E-2</v>
          </cell>
          <cell r="CU263">
            <v>1.1949504241168005E-2</v>
          </cell>
          <cell r="CV263">
            <v>1.1178317499254457E-2</v>
          </cell>
          <cell r="CW263">
            <v>1.1272406199367325E-2</v>
          </cell>
          <cell r="CX263">
            <v>1.0559215114902704E-2</v>
          </cell>
          <cell r="CY263">
            <v>1.0997149485302671E-2</v>
          </cell>
          <cell r="CZ263">
            <v>1.0340253224359964E-2</v>
          </cell>
          <cell r="DA263">
            <v>1.0440268210902159E-2</v>
          </cell>
          <cell r="DB263">
            <v>9.8153480990504551E-3</v>
          </cell>
          <cell r="DC263"/>
          <cell r="DD263"/>
          <cell r="DE263">
            <v>0</v>
          </cell>
          <cell r="DF263">
            <v>0</v>
          </cell>
          <cell r="DG263">
            <v>0</v>
          </cell>
          <cell r="DH263">
            <v>0</v>
          </cell>
          <cell r="DI263">
            <v>0</v>
          </cell>
          <cell r="DJ263">
            <v>0</v>
          </cell>
          <cell r="DK263">
            <v>0</v>
          </cell>
          <cell r="DL263">
            <v>0</v>
          </cell>
          <cell r="DM263">
            <v>1.4368414775903018E-3</v>
          </cell>
          <cell r="DN263">
            <v>1.0252918804007192E-2</v>
          </cell>
          <cell r="DO263">
            <v>1.2452852632570221E-2</v>
          </cell>
        </row>
        <row r="264">
          <cell r="A264" t="str">
            <v>% of delivery networking revenue</v>
          </cell>
          <cell r="B264"/>
          <cell r="C264" t="e">
            <v>#DIV/0!</v>
          </cell>
          <cell r="D264" t="e">
            <v>#DIV/0!</v>
          </cell>
          <cell r="E264" t="e">
            <v>#DIV/0!</v>
          </cell>
          <cell r="F264" t="e">
            <v>#DIV/0!</v>
          </cell>
          <cell r="G264" t="e">
            <v>#DIV/0!</v>
          </cell>
          <cell r="H264" t="e">
            <v>#DIV/0!</v>
          </cell>
          <cell r="I264" t="e">
            <v>#DIV/0!</v>
          </cell>
          <cell r="J264" t="e">
            <v>#DIV/0!</v>
          </cell>
          <cell r="K264" t="e">
            <v>#DIV/0!</v>
          </cell>
          <cell r="L264" t="e">
            <v>#DIV/0!</v>
          </cell>
          <cell r="M264" t="e">
            <v>#DIV/0!</v>
          </cell>
          <cell r="N264" t="e">
            <v>#DIV/0!</v>
          </cell>
          <cell r="O264" t="e">
            <v>#DIV/0!</v>
          </cell>
          <cell r="P264" t="e">
            <v>#DIV/0!</v>
          </cell>
          <cell r="Q264" t="e">
            <v>#DIV/0!</v>
          </cell>
          <cell r="R264" t="e">
            <v>#DIV/0!</v>
          </cell>
          <cell r="S264" t="e">
            <v>#DIV/0!</v>
          </cell>
          <cell r="T264" t="e">
            <v>#DIV/0!</v>
          </cell>
          <cell r="U264" t="e">
            <v>#DIV/0!</v>
          </cell>
          <cell r="V264" t="e">
            <v>#DIV/0!</v>
          </cell>
          <cell r="W264" t="e">
            <v>#DIV/0!</v>
          </cell>
          <cell r="X264" t="e">
            <v>#DIV/0!</v>
          </cell>
          <cell r="Y264" t="e">
            <v>#DIV/0!</v>
          </cell>
          <cell r="Z264" t="e">
            <v>#DIV/0!</v>
          </cell>
          <cell r="AA264" t="e">
            <v>#DIV/0!</v>
          </cell>
          <cell r="AB264" t="e">
            <v>#DIV/0!</v>
          </cell>
          <cell r="AC264" t="e">
            <v>#DIV/0!</v>
          </cell>
          <cell r="AD264" t="e">
            <v>#DIV/0!</v>
          </cell>
          <cell r="AE264">
            <v>0</v>
          </cell>
          <cell r="AF264">
            <v>0</v>
          </cell>
          <cell r="AG264">
            <v>0</v>
          </cell>
          <cell r="AH264">
            <v>0</v>
          </cell>
          <cell r="AI264">
            <v>0</v>
          </cell>
          <cell r="AJ264">
            <v>0</v>
          </cell>
          <cell r="AK264">
            <v>0</v>
          </cell>
          <cell r="AL264">
            <v>0</v>
          </cell>
          <cell r="AM264">
            <v>0</v>
          </cell>
          <cell r="AN264">
            <v>0</v>
          </cell>
          <cell r="AO264">
            <v>0</v>
          </cell>
          <cell r="AP264">
            <v>4.0363773666516646E-2</v>
          </cell>
          <cell r="AQ264">
            <v>9.6781998548270076E-2</v>
          </cell>
          <cell r="AR264">
            <v>6.9938246713721938E-2</v>
          </cell>
          <cell r="AS264">
            <v>7.7728397116013231E-2</v>
          </cell>
          <cell r="AT264">
            <v>7.3577009518821401E-2</v>
          </cell>
          <cell r="AU264">
            <v>7.9107505070993914E-2</v>
          </cell>
          <cell r="AV264">
            <v>8.4142394822006472E-2</v>
          </cell>
          <cell r="AW264">
            <v>9.1819699499165283E-2</v>
          </cell>
          <cell r="AX264">
            <v>7.8125E-2</v>
          </cell>
          <cell r="AY264">
            <v>5.1542205498189178E-2</v>
          </cell>
          <cell r="AZ264">
            <v>4.3827065644083389E-2</v>
          </cell>
          <cell r="BA264">
            <v>5.2231858406554393E-2</v>
          </cell>
          <cell r="BB264">
            <v>6.4006154699404905E-2</v>
          </cell>
          <cell r="BC264">
            <v>9.0124887343890819E-2</v>
          </cell>
          <cell r="BD264">
            <v>8.5638297882978734E-2</v>
          </cell>
          <cell r="BE264">
            <v>8.0500894454382826E-2</v>
          </cell>
          <cell r="BF264">
            <v>8.8173076923076937E-2</v>
          </cell>
          <cell r="BG264">
            <v>9.4715852442671986E-2</v>
          </cell>
          <cell r="BH264">
            <v>8.5714285714285715E-2</v>
          </cell>
          <cell r="BI264">
            <v>7.5412411626080131E-2</v>
          </cell>
          <cell r="BJ264">
            <v>6.0396673064619315E-2</v>
          </cell>
          <cell r="BK264">
            <v>6.2668463611859834E-2</v>
          </cell>
          <cell r="BL264">
            <v>5.3075995174909532E-2</v>
          </cell>
          <cell r="BM264">
            <v>5.6233062330623314E-2</v>
          </cell>
          <cell r="BN264">
            <v>4.6301524562394128E-2</v>
          </cell>
          <cell r="BO264">
            <v>5.3571428571428568E-2</v>
          </cell>
          <cell r="BP264">
            <v>5.3484513274336287E-2</v>
          </cell>
          <cell r="BQ264">
            <v>4.9681528662420378E-2</v>
          </cell>
          <cell r="BR264">
            <v>4.5718654434250765E-2</v>
          </cell>
          <cell r="BS264">
            <v>6.0122699386503074E-2</v>
          </cell>
          <cell r="BT264">
            <v>5.7957786651454644E-2</v>
          </cell>
          <cell r="BU264">
            <v>6.062203479177649E-2</v>
          </cell>
          <cell r="BV264">
            <v>5.2546191978368635E-2</v>
          </cell>
          <cell r="BW264">
            <v>5.3708439897698211E-2</v>
          </cell>
          <cell r="BX264">
            <v>5.4797331965110309E-2</v>
          </cell>
          <cell r="BY264">
            <v>5.5857740585774057E-2</v>
          </cell>
          <cell r="BZ264">
            <v>5.3081510934393637E-2</v>
          </cell>
          <cell r="CA264">
            <v>5.5216627029262749E-2</v>
          </cell>
          <cell r="CB264">
            <v>5.4249547920433995E-2</v>
          </cell>
          <cell r="CC264">
            <v>5.7562022000765344E-2</v>
          </cell>
          <cell r="CD264">
            <v>4.9767008387698042E-2</v>
          </cell>
          <cell r="CE264">
            <v>5.1198465963566635E-2</v>
          </cell>
          <cell r="CF264">
            <v>5.1494696239151393E-2</v>
          </cell>
          <cell r="CG264">
            <v>5.4657113613101327E-2</v>
          </cell>
          <cell r="CH264">
            <v>5.1893386343255438E-2</v>
          </cell>
          <cell r="CI264">
            <v>6.1705664546489916E-2</v>
          </cell>
          <cell r="CJ264">
            <v>5.0907911782784976E-2</v>
          </cell>
          <cell r="CK264">
            <v>5.4267280255147404E-2</v>
          </cell>
          <cell r="CL264">
            <v>5.1728020045097259E-2</v>
          </cell>
          <cell r="CM264">
            <v>5.9481180956032387E-2</v>
          </cell>
          <cell r="CN264">
            <v>4.905426020240447E-2</v>
          </cell>
          <cell r="CO264">
            <v>5.253273274694472E-2</v>
          </cell>
          <cell r="CP264">
            <v>5.0147585072787854E-2</v>
          </cell>
          <cell r="CQ264">
            <v>5.7357135623750166E-2</v>
          </cell>
          <cell r="CR264">
            <v>4.7304732289616382E-2</v>
          </cell>
          <cell r="CS264">
            <v>5.0840456174919502E-2</v>
          </cell>
          <cell r="CT264">
            <v>4.8592220630673776E-2</v>
          </cell>
          <cell r="CU264">
            <v>5.5367263012677997E-2</v>
          </cell>
          <cell r="CV264">
            <v>4.56795980411814E-2</v>
          </cell>
          <cell r="CW264">
            <v>4.922973109089443E-2</v>
          </cell>
          <cell r="CX264">
            <v>4.7102589548905095E-2</v>
          </cell>
          <cell r="CY264">
            <v>5.3527481217838742E-2</v>
          </cell>
          <cell r="CZ264">
            <v>4.4186579271659809E-2</v>
          </cell>
          <cell r="DA264">
            <v>4.7722486769621673E-2</v>
          </cell>
          <cell r="DB264">
            <v>4.5702247878710758E-2</v>
          </cell>
          <cell r="DC264"/>
          <cell r="DD264"/>
          <cell r="DE264" t="e">
            <v>#DIV/0!</v>
          </cell>
          <cell r="DF264" t="e">
            <v>#DIV/0!</v>
          </cell>
          <cell r="DG264" t="e">
            <v>#DIV/0!</v>
          </cell>
          <cell r="DH264" t="e">
            <v>#DIV/0!</v>
          </cell>
          <cell r="DI264" t="e">
            <v>#DIV/0!</v>
          </cell>
          <cell r="DJ264" t="e">
            <v>#DIV/0!</v>
          </cell>
          <cell r="DK264">
            <v>0</v>
          </cell>
          <cell r="DL264">
            <v>0</v>
          </cell>
          <cell r="DM264">
            <v>1.2707741310111324E-2</v>
          </cell>
          <cell r="DN264">
            <v>7.8102306994747628E-2</v>
          </cell>
          <cell r="DO264">
            <v>8.3264291632145826E-2</v>
          </cell>
        </row>
        <row r="265">
          <cell r="A265" t="str">
            <v>% of delivery networking updates and maintenance revenue</v>
          </cell>
          <cell r="B265"/>
          <cell r="C265" t="e">
            <v>#DIV/0!</v>
          </cell>
          <cell r="D265" t="e">
            <v>#DIV/0!</v>
          </cell>
          <cell r="E265" t="e">
            <v>#DIV/0!</v>
          </cell>
          <cell r="F265" t="e">
            <v>#DIV/0!</v>
          </cell>
          <cell r="G265" t="e">
            <v>#DIV/0!</v>
          </cell>
          <cell r="H265" t="e">
            <v>#DIV/0!</v>
          </cell>
          <cell r="I265" t="e">
            <v>#DIV/0!</v>
          </cell>
          <cell r="J265" t="e">
            <v>#DIV/0!</v>
          </cell>
          <cell r="K265" t="e">
            <v>#DIV/0!</v>
          </cell>
          <cell r="L265" t="e">
            <v>#DIV/0!</v>
          </cell>
          <cell r="M265" t="e">
            <v>#DIV/0!</v>
          </cell>
          <cell r="N265" t="e">
            <v>#DIV/0!</v>
          </cell>
          <cell r="O265" t="e">
            <v>#DIV/0!</v>
          </cell>
          <cell r="P265" t="e">
            <v>#DIV/0!</v>
          </cell>
          <cell r="Q265" t="e">
            <v>#DIV/0!</v>
          </cell>
          <cell r="R265" t="e">
            <v>#DIV/0!</v>
          </cell>
          <cell r="S265" t="e">
            <v>#DIV/0!</v>
          </cell>
          <cell r="T265" t="e">
            <v>#DIV/0!</v>
          </cell>
          <cell r="U265" t="e">
            <v>#DIV/0!</v>
          </cell>
          <cell r="V265" t="e">
            <v>#DIV/0!</v>
          </cell>
          <cell r="W265" t="e">
            <v>#DIV/0!</v>
          </cell>
          <cell r="X265" t="e">
            <v>#DIV/0!</v>
          </cell>
          <cell r="Y265" t="e">
            <v>#DIV/0!</v>
          </cell>
          <cell r="Z265" t="e">
            <v>#DIV/0!</v>
          </cell>
          <cell r="AA265" t="e">
            <v>#DIV/0!</v>
          </cell>
          <cell r="AB265" t="e">
            <v>#DIV/0!</v>
          </cell>
          <cell r="AC265" t="e">
            <v>#DIV/0!</v>
          </cell>
          <cell r="AD265" t="e">
            <v>#DIV/0!</v>
          </cell>
          <cell r="AE265" t="e">
            <v>#DIV/0!</v>
          </cell>
          <cell r="AF265">
            <v>0</v>
          </cell>
          <cell r="AG265">
            <v>0</v>
          </cell>
          <cell r="AH265">
            <v>0</v>
          </cell>
          <cell r="AI265">
            <v>0</v>
          </cell>
          <cell r="AJ265">
            <v>0</v>
          </cell>
          <cell r="AK265">
            <v>0</v>
          </cell>
          <cell r="AL265">
            <v>0</v>
          </cell>
          <cell r="AM265">
            <v>0</v>
          </cell>
          <cell r="AN265">
            <v>0</v>
          </cell>
          <cell r="AO265">
            <v>0</v>
          </cell>
          <cell r="AP265">
            <v>0.19355433108784539</v>
          </cell>
          <cell r="AQ265">
            <v>0.32306789246908996</v>
          </cell>
          <cell r="AR265">
            <v>0.23145375663720222</v>
          </cell>
          <cell r="AS265">
            <v>0.32158913453383431</v>
          </cell>
          <cell r="AT265">
            <v>0.30782737166393814</v>
          </cell>
          <cell r="AU265">
            <v>0.20863879532395482</v>
          </cell>
          <cell r="AV265">
            <v>0.25625473843821067</v>
          </cell>
          <cell r="AW265">
            <v>0.23861171366594364</v>
          </cell>
          <cell r="AX265">
            <v>0.22571819425444622</v>
          </cell>
          <cell r="AY265">
            <v>0.14424935803114328</v>
          </cell>
          <cell r="AZ265">
            <v>0.13229705899109889</v>
          </cell>
          <cell r="BA265">
            <v>0.1572002633104411</v>
          </cell>
          <cell r="BB265">
            <v>0.18156027066887856</v>
          </cell>
          <cell r="BC265">
            <v>0.23207554120261789</v>
          </cell>
          <cell r="BD265">
            <v>0.23406396782151639</v>
          </cell>
          <cell r="BE265">
            <v>0.23968042609853529</v>
          </cell>
          <cell r="BF265">
            <v>0.22716763005780372</v>
          </cell>
          <cell r="BG265">
            <v>0.22462562396006658</v>
          </cell>
          <cell r="BH265">
            <v>0.21958384332925332</v>
          </cell>
          <cell r="BI265">
            <v>0.19732785200411102</v>
          </cell>
          <cell r="BJ265">
            <v>0.1665882352941177</v>
          </cell>
          <cell r="BK265">
            <v>0.15148407335907338</v>
          </cell>
          <cell r="BL265">
            <v>0.14668547249647385</v>
          </cell>
          <cell r="BM265">
            <v>0.14200171086398636</v>
          </cell>
          <cell r="BN265">
            <v>0.13211600429645551</v>
          </cell>
          <cell r="BO265">
            <v>0.1470766251059194</v>
          </cell>
          <cell r="BP265">
            <v>0.15906617740098694</v>
          </cell>
          <cell r="BQ265">
            <v>0.12159002338269682</v>
          </cell>
          <cell r="BR265">
            <v>0.12693396226415102</v>
          </cell>
          <cell r="BS265">
            <v>0.13882476390346277</v>
          </cell>
          <cell r="BT265">
            <v>0.13620707435289262</v>
          </cell>
          <cell r="BU265">
            <v>0.15042511445389145</v>
          </cell>
          <cell r="BV265">
            <v>0.13911867642379902</v>
          </cell>
          <cell r="BW265">
            <v>0.13126519273064011</v>
          </cell>
          <cell r="BX265">
            <v>0.13678440397703309</v>
          </cell>
          <cell r="BY265">
            <v>0.13314218039020134</v>
          </cell>
          <cell r="BZ265">
            <v>0.11771102750999304</v>
          </cell>
          <cell r="CA265">
            <v>0.12094229803368108</v>
          </cell>
          <cell r="CB265">
            <v>0.12434780988792571</v>
          </cell>
          <cell r="CC265">
            <v>0.11639480179507378</v>
          </cell>
          <cell r="CD265">
            <v>0.11079089484187478</v>
          </cell>
          <cell r="CE265">
            <v>0.1244965642031919</v>
          </cell>
          <cell r="CF265">
            <v>0.12613673794255123</v>
          </cell>
          <cell r="CG265">
            <v>0.11919040539818815</v>
          </cell>
          <cell r="CH265">
            <v>0.11442869766861818</v>
          </cell>
          <cell r="CI265">
            <v>0.12617628348241464</v>
          </cell>
          <cell r="CJ265">
            <v>0.12267318326557196</v>
          </cell>
          <cell r="CK265">
            <v>0.11735206353642647</v>
          </cell>
          <cell r="CL265">
            <v>0.11362770539131892</v>
          </cell>
          <cell r="CM265">
            <v>0.12260988082485084</v>
          </cell>
          <cell r="CN265">
            <v>0.11966621914146361</v>
          </cell>
          <cell r="CO265">
            <v>0.11527247448402066</v>
          </cell>
          <cell r="CP265">
            <v>0.11211276986210494</v>
          </cell>
          <cell r="CQ265">
            <v>0.11871346920669322</v>
          </cell>
          <cell r="CR265">
            <v>0.11624337937593074</v>
          </cell>
          <cell r="CS265">
            <v>0.1126250204285815</v>
          </cell>
          <cell r="CT265">
            <v>0.10995647212500351</v>
          </cell>
          <cell r="CU265">
            <v>0.11472542248999575</v>
          </cell>
          <cell r="CV265">
            <v>0.11264997233259647</v>
          </cell>
          <cell r="CW265">
            <v>0.10966786297101382</v>
          </cell>
          <cell r="CX265">
            <v>0.10741670486523995</v>
          </cell>
          <cell r="CY265">
            <v>0.11080723724613885</v>
          </cell>
          <cell r="CZ265">
            <v>0.1090578815639474</v>
          </cell>
          <cell r="DA265">
            <v>0.10659225469530792</v>
          </cell>
          <cell r="DB265">
            <v>0.10469075122077667</v>
          </cell>
          <cell r="DC265"/>
          <cell r="DD265"/>
          <cell r="DE265" t="e">
            <v>#DIV/0!</v>
          </cell>
          <cell r="DF265" t="e">
            <v>#DIV/0!</v>
          </cell>
          <cell r="DG265" t="e">
            <v>#DIV/0!</v>
          </cell>
          <cell r="DH265" t="e">
            <v>#DIV/0!</v>
          </cell>
          <cell r="DI265" t="e">
            <v>#DIV/0!</v>
          </cell>
          <cell r="DJ265" t="e">
            <v>#DIV/0!</v>
          </cell>
          <cell r="DK265">
            <v>0</v>
          </cell>
          <cell r="DL265">
            <v>0</v>
          </cell>
          <cell r="DM265">
            <v>5.2207156635968865E-2</v>
          </cell>
          <cell r="DN265">
            <v>0.29056017607958518</v>
          </cell>
          <cell r="DO265">
            <v>0.23263466982337497</v>
          </cell>
        </row>
        <row r="266">
          <cell r="A266" t="str">
            <v>% growth in revenue y-o-y</v>
          </cell>
          <cell r="B266"/>
          <cell r="C266" t="str">
            <v>NA</v>
          </cell>
          <cell r="D266" t="str">
            <v>NA</v>
          </cell>
          <cell r="E266" t="str">
            <v>NA</v>
          </cell>
          <cell r="F266" t="str">
            <v>NA</v>
          </cell>
          <cell r="G266" t="str">
            <v>NA</v>
          </cell>
          <cell r="H266" t="str">
            <v>NA</v>
          </cell>
          <cell r="I266" t="str">
            <v>NA</v>
          </cell>
          <cell r="J266" t="str">
            <v>NA</v>
          </cell>
          <cell r="K266" t="str">
            <v>NA</v>
          </cell>
          <cell r="L266" t="str">
            <v>NA</v>
          </cell>
          <cell r="M266" t="str">
            <v>NA</v>
          </cell>
          <cell r="N266" t="str">
            <v>NA</v>
          </cell>
          <cell r="O266" t="str">
            <v>NA</v>
          </cell>
          <cell r="P266" t="str">
            <v>NA</v>
          </cell>
          <cell r="Q266" t="str">
            <v>NA</v>
          </cell>
          <cell r="R266" t="str">
            <v>NA</v>
          </cell>
          <cell r="S266" t="str">
            <v>NA</v>
          </cell>
          <cell r="T266" t="str">
            <v>NA</v>
          </cell>
          <cell r="U266" t="str">
            <v>NA</v>
          </cell>
          <cell r="V266" t="str">
            <v>NA</v>
          </cell>
          <cell r="W266" t="str">
            <v>NA</v>
          </cell>
          <cell r="X266" t="str">
            <v>NA</v>
          </cell>
          <cell r="Y266" t="str">
            <v>NA</v>
          </cell>
          <cell r="Z266" t="str">
            <v>NA</v>
          </cell>
          <cell r="AA266" t="str">
            <v>NA</v>
          </cell>
          <cell r="AB266" t="str">
            <v>NA</v>
          </cell>
          <cell r="AC266" t="str">
            <v>NA</v>
          </cell>
          <cell r="AD266" t="str">
            <v>NA</v>
          </cell>
          <cell r="AE266" t="str">
            <v>NA</v>
          </cell>
          <cell r="AF266" t="str">
            <v>NA</v>
          </cell>
          <cell r="AG266" t="str">
            <v>NA</v>
          </cell>
          <cell r="AH266" t="str">
            <v>NA</v>
          </cell>
          <cell r="AI266" t="str">
            <v>NA</v>
          </cell>
          <cell r="AJ266" t="str">
            <v>NA</v>
          </cell>
          <cell r="AK266" t="str">
            <v>NA</v>
          </cell>
          <cell r="AL266" t="str">
            <v>NA</v>
          </cell>
          <cell r="AM266" t="str">
            <v>NA</v>
          </cell>
          <cell r="AN266" t="str">
            <v>NA</v>
          </cell>
          <cell r="AO266" t="str">
            <v>NA</v>
          </cell>
          <cell r="AP266" t="str">
            <v>NA</v>
          </cell>
          <cell r="AQ266" t="str">
            <v>NA</v>
          </cell>
          <cell r="AR266" t="str">
            <v>NA</v>
          </cell>
          <cell r="AS266" t="str">
            <v>NA</v>
          </cell>
          <cell r="AT266">
            <v>1.1670000000000007</v>
          </cell>
          <cell r="AU266">
            <v>0</v>
          </cell>
          <cell r="AV266">
            <v>0.30000000000000004</v>
          </cell>
          <cell r="AW266">
            <v>0.375</v>
          </cell>
          <cell r="AX266">
            <v>0.26903553299492344</v>
          </cell>
          <cell r="AY266">
            <v>-0.23076923076923073</v>
          </cell>
          <cell r="AZ266">
            <v>-0.40375464423076934</v>
          </cell>
          <cell r="BA266">
            <v>-0.19999999999999996</v>
          </cell>
          <cell r="BB266">
            <v>-5.4448689090911273E-3</v>
          </cell>
          <cell r="BC266">
            <v>1.3333333333333335</v>
          </cell>
          <cell r="BD266">
            <v>1.5963756502086612</v>
          </cell>
          <cell r="BE266">
            <v>1.0454545454545454</v>
          </cell>
          <cell r="BF266">
            <v>0.67640050827944287</v>
          </cell>
          <cell r="BG266">
            <v>0.35714285714285721</v>
          </cell>
          <cell r="BH266">
            <v>0.19999999985093164</v>
          </cell>
          <cell r="BI266">
            <v>6.6666666666666652E-2</v>
          </cell>
          <cell r="BJ266">
            <v>2.9443838604143791E-2</v>
          </cell>
          <cell r="BK266">
            <v>-2.1052631578947323E-2</v>
          </cell>
          <cell r="BL266">
            <v>-8.9026915113871619E-2</v>
          </cell>
          <cell r="BM266">
            <v>-0.13541666666666652</v>
          </cell>
          <cell r="BN266">
            <v>-0.13135593220338981</v>
          </cell>
          <cell r="BO266">
            <v>-3.2258064516129115E-2</v>
          </cell>
          <cell r="BP266">
            <v>9.8863636363636376E-2</v>
          </cell>
          <cell r="BQ266">
            <v>-6.024096385542177E-2</v>
          </cell>
          <cell r="BR266">
            <v>9.3902439024390105E-2</v>
          </cell>
          <cell r="BS266">
            <v>8.8888888888889017E-2</v>
          </cell>
          <cell r="BT266">
            <v>5.0672182006204602E-2</v>
          </cell>
          <cell r="BU266">
            <v>0.47435897435897445</v>
          </cell>
          <cell r="BV266">
            <v>0.2998885172798218</v>
          </cell>
          <cell r="BW266">
            <v>7.1428571428571397E-2</v>
          </cell>
          <cell r="BX266">
            <v>5.1181102362204633E-2</v>
          </cell>
          <cell r="BY266">
            <v>-7.1304347826086967E-2</v>
          </cell>
          <cell r="BZ266">
            <v>-8.4048027444253881E-2</v>
          </cell>
          <cell r="CA266">
            <v>1.7142857142857126E-2</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cell r="DD266" t="str">
            <v>NA</v>
          </cell>
          <cell r="DE266" t="str">
            <v>NA</v>
          </cell>
          <cell r="DF266" t="str">
            <v>NA</v>
          </cell>
          <cell r="DG266" t="str">
            <v>NA</v>
          </cell>
          <cell r="DH266" t="str">
            <v>NA</v>
          </cell>
          <cell r="DI266" t="str">
            <v>NA</v>
          </cell>
          <cell r="DJ266" t="str">
            <v>NA</v>
          </cell>
          <cell r="DK266" t="str">
            <v>NA</v>
          </cell>
          <cell r="DL266" t="str">
            <v>NA</v>
          </cell>
          <cell r="DM266" t="str">
            <v>NA</v>
          </cell>
          <cell r="DN266">
            <v>7.1170000000000009</v>
          </cell>
          <cell r="DO266">
            <v>0.23814217075274113</v>
          </cell>
        </row>
        <row r="267">
          <cell r="A267" t="str">
            <v>% growth in revenue seq</v>
          </cell>
          <cell r="B267"/>
          <cell r="C267" t="str">
            <v>NA</v>
          </cell>
          <cell r="D267" t="str">
            <v>NA</v>
          </cell>
          <cell r="E267" t="str">
            <v>NA</v>
          </cell>
          <cell r="F267" t="str">
            <v>NA</v>
          </cell>
          <cell r="G267" t="str">
            <v>NA</v>
          </cell>
          <cell r="H267" t="str">
            <v>NA</v>
          </cell>
          <cell r="I267" t="str">
            <v>NA</v>
          </cell>
          <cell r="J267" t="str">
            <v>NA</v>
          </cell>
          <cell r="K267" t="str">
            <v>NA</v>
          </cell>
          <cell r="L267" t="str">
            <v>NA</v>
          </cell>
          <cell r="M267" t="str">
            <v>NA</v>
          </cell>
          <cell r="N267" t="str">
            <v>NA</v>
          </cell>
          <cell r="O267" t="str">
            <v>NA</v>
          </cell>
          <cell r="P267" t="str">
            <v>NA</v>
          </cell>
          <cell r="Q267" t="str">
            <v>NA</v>
          </cell>
          <cell r="R267" t="str">
            <v>NA</v>
          </cell>
          <cell r="S267" t="str">
            <v>NA</v>
          </cell>
          <cell r="T267" t="str">
            <v>NA</v>
          </cell>
          <cell r="U267" t="str">
            <v>NA</v>
          </cell>
          <cell r="V267" t="str">
            <v>NA</v>
          </cell>
          <cell r="W267" t="str">
            <v>NA</v>
          </cell>
          <cell r="X267" t="str">
            <v>NA</v>
          </cell>
          <cell r="Y267" t="str">
            <v>NA</v>
          </cell>
          <cell r="Z267" t="str">
            <v>NA</v>
          </cell>
          <cell r="AA267" t="str">
            <v>NA</v>
          </cell>
          <cell r="AB267" t="str">
            <v>NA</v>
          </cell>
          <cell r="AC267" t="str">
            <v>NA</v>
          </cell>
          <cell r="AD267" t="str">
            <v>NA</v>
          </cell>
          <cell r="AE267" t="str">
            <v>NA</v>
          </cell>
          <cell r="AF267" t="str">
            <v>NA</v>
          </cell>
          <cell r="AG267" t="str">
            <v>NA</v>
          </cell>
          <cell r="AH267" t="str">
            <v>NA</v>
          </cell>
          <cell r="AI267" t="str">
            <v>NA</v>
          </cell>
          <cell r="AJ267" t="str">
            <v>NA</v>
          </cell>
          <cell r="AK267" t="str">
            <v>NA</v>
          </cell>
          <cell r="AL267" t="str">
            <v>NA</v>
          </cell>
          <cell r="AM267" t="str">
            <v>NA</v>
          </cell>
          <cell r="AN267" t="str">
            <v>NA</v>
          </cell>
          <cell r="AO267" t="str">
            <v>NA</v>
          </cell>
          <cell r="AP267" t="str">
            <v>NA</v>
          </cell>
          <cell r="AQ267">
            <v>0.95</v>
          </cell>
          <cell r="AR267">
            <v>2.5641025641025772E-2</v>
          </cell>
          <cell r="AS267">
            <v>0</v>
          </cell>
          <cell r="AT267">
            <v>8.3500000000000352E-2</v>
          </cell>
          <cell r="AU267">
            <v>-0.10013844023996343</v>
          </cell>
          <cell r="AV267">
            <v>0.33333333333333348</v>
          </cell>
          <cell r="AW267">
            <v>5.7692307692307709E-2</v>
          </cell>
          <cell r="AX267">
            <v>0</v>
          </cell>
          <cell r="AY267">
            <v>-0.45454545454545459</v>
          </cell>
          <cell r="AZ267">
            <v>3.3491949999999937E-2</v>
          </cell>
          <cell r="BA267">
            <v>0.41913700117999664</v>
          </cell>
          <cell r="BB267">
            <v>0.24319391386363609</v>
          </cell>
          <cell r="BC267">
            <v>0.2796950444881241</v>
          </cell>
          <cell r="BD267">
            <v>0.15000000014285719</v>
          </cell>
          <cell r="BE267">
            <v>0.11801242222136477</v>
          </cell>
          <cell r="BF267">
            <v>1.8888888888889177E-2</v>
          </cell>
          <cell r="BG267">
            <v>3.5986913849509028E-2</v>
          </cell>
          <cell r="BH267">
            <v>1.6842105263157992E-2</v>
          </cell>
          <cell r="BI267">
            <v>-6.2111801242236142E-3</v>
          </cell>
          <cell r="BJ267">
            <v>-1.6666666666666718E-2</v>
          </cell>
          <cell r="BK267">
            <v>-1.4830508474576121E-2</v>
          </cell>
          <cell r="BL267">
            <v>-5.3763440860215006E-2</v>
          </cell>
          <cell r="BM267">
            <v>-5.6818181818181768E-2</v>
          </cell>
          <cell r="BN267">
            <v>-1.2048192771084487E-2</v>
          </cell>
          <cell r="BO267">
            <v>9.7560975609756184E-2</v>
          </cell>
          <cell r="BP267">
            <v>7.4444444444444535E-2</v>
          </cell>
          <cell r="BQ267">
            <v>-0.19338159255429177</v>
          </cell>
          <cell r="BR267">
            <v>0.14999999999999991</v>
          </cell>
          <cell r="BS267">
            <v>9.2530657748049361E-2</v>
          </cell>
          <cell r="BT267">
            <v>3.6734693877551017E-2</v>
          </cell>
          <cell r="BU267">
            <v>0.13188976377952755</v>
          </cell>
          <cell r="BV267">
            <v>1.3913043478260834E-2</v>
          </cell>
          <cell r="BW267">
            <v>-9.9485420240137179E-2</v>
          </cell>
          <cell r="BX267">
            <v>1.7142857142857126E-2</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cell r="DD267"/>
          <cell r="DE267"/>
          <cell r="DF267"/>
          <cell r="DG267"/>
          <cell r="DH267"/>
          <cell r="DI267"/>
          <cell r="DJ267"/>
          <cell r="DK267"/>
          <cell r="DL267"/>
          <cell r="DM267"/>
          <cell r="DN267"/>
          <cell r="DO267"/>
        </row>
        <row r="268">
          <cell r="A268"/>
          <cell r="B268"/>
          <cell r="C268"/>
          <cell r="D268"/>
          <cell r="E268"/>
          <cell r="F268"/>
          <cell r="G268"/>
          <cell r="H268"/>
          <cell r="I268"/>
          <cell r="J268"/>
          <cell r="K268"/>
          <cell r="L268"/>
          <cell r="M268"/>
          <cell r="N268"/>
          <cell r="O268"/>
          <cell r="P268"/>
          <cell r="Q268"/>
          <cell r="R268"/>
          <cell r="S268"/>
          <cell r="T268"/>
          <cell r="U268"/>
          <cell r="V268"/>
          <cell r="W268"/>
          <cell r="X268"/>
          <cell r="Y268"/>
          <cell r="Z268"/>
          <cell r="AA268"/>
          <cell r="AB268"/>
          <cell r="AC268"/>
          <cell r="AD268"/>
          <cell r="AE268"/>
          <cell r="AF268"/>
          <cell r="AG268"/>
          <cell r="AH268"/>
          <cell r="AI268"/>
          <cell r="AJ268"/>
          <cell r="AK268"/>
          <cell r="AL268"/>
          <cell r="AM268"/>
          <cell r="AN268"/>
          <cell r="AO268"/>
          <cell r="AP268"/>
          <cell r="AQ268"/>
          <cell r="AR268"/>
          <cell r="AS268"/>
          <cell r="AT268"/>
          <cell r="AU268"/>
          <cell r="AV268"/>
          <cell r="AW268"/>
          <cell r="AX268"/>
          <cell r="AY268"/>
          <cell r="AZ268"/>
          <cell r="BA268"/>
          <cell r="BB268"/>
          <cell r="BC268"/>
          <cell r="BD268"/>
          <cell r="BE268"/>
          <cell r="BF268"/>
          <cell r="BG268"/>
          <cell r="BH268"/>
          <cell r="BI268"/>
          <cell r="BJ268"/>
          <cell r="BK268"/>
          <cell r="BL268"/>
          <cell r="BM268"/>
          <cell r="BN268"/>
          <cell r="BO268"/>
          <cell r="BP268"/>
          <cell r="BQ268"/>
          <cell r="BR268"/>
          <cell r="BS268"/>
          <cell r="BT268"/>
          <cell r="BU268"/>
          <cell r="BV268"/>
          <cell r="BW268"/>
          <cell r="BX268"/>
          <cell r="BY268"/>
          <cell r="BZ268"/>
          <cell r="CA268"/>
          <cell r="CB268"/>
          <cell r="CC268"/>
          <cell r="CD268"/>
          <cell r="CE268"/>
          <cell r="CF268"/>
          <cell r="CG268"/>
          <cell r="CH268"/>
          <cell r="CI268"/>
          <cell r="CJ268"/>
          <cell r="CK268"/>
          <cell r="CL268"/>
          <cell r="CM268"/>
          <cell r="CN268"/>
          <cell r="CO268"/>
          <cell r="CP268"/>
          <cell r="CQ268"/>
          <cell r="CR268"/>
          <cell r="CS268"/>
          <cell r="CT268"/>
          <cell r="CU268"/>
          <cell r="CV268"/>
          <cell r="CW268"/>
          <cell r="CX268"/>
          <cell r="CY268"/>
          <cell r="CZ268"/>
          <cell r="DA268"/>
          <cell r="DB268"/>
          <cell r="DC268"/>
          <cell r="DD268"/>
          <cell r="DE268"/>
          <cell r="DF268"/>
          <cell r="DG268"/>
          <cell r="DH268"/>
          <cell r="DI268"/>
          <cell r="DJ268"/>
          <cell r="DK268"/>
          <cell r="DL268"/>
          <cell r="DM268"/>
          <cell r="DN268"/>
          <cell r="DO268"/>
        </row>
        <row r="269">
          <cell r="A269" t="str">
            <v>Services</v>
          </cell>
          <cell r="B269"/>
          <cell r="C269">
            <v>0</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0</v>
          </cell>
          <cell r="CC269">
            <v>0</v>
          </cell>
          <cell r="CD269">
            <v>0</v>
          </cell>
          <cell r="CE269">
            <v>0</v>
          </cell>
          <cell r="CF269">
            <v>0</v>
          </cell>
          <cell r="CG269">
            <v>0</v>
          </cell>
          <cell r="CH269">
            <v>0</v>
          </cell>
          <cell r="CI269">
            <v>0</v>
          </cell>
          <cell r="CJ269">
            <v>0</v>
          </cell>
          <cell r="CK269">
            <v>0</v>
          </cell>
          <cell r="CL269">
            <v>0</v>
          </cell>
          <cell r="CM269">
            <v>0</v>
          </cell>
          <cell r="CN269">
            <v>0</v>
          </cell>
          <cell r="CO269">
            <v>0</v>
          </cell>
          <cell r="CP269">
            <v>0</v>
          </cell>
          <cell r="CQ269">
            <v>0</v>
          </cell>
          <cell r="CR269">
            <v>0</v>
          </cell>
          <cell r="CS269">
            <v>0</v>
          </cell>
          <cell r="CT269">
            <v>0</v>
          </cell>
          <cell r="CU269">
            <v>0</v>
          </cell>
          <cell r="CV269">
            <v>0</v>
          </cell>
          <cell r="CW269">
            <v>0</v>
          </cell>
          <cell r="CX269">
            <v>0</v>
          </cell>
          <cell r="CY269">
            <v>0</v>
          </cell>
          <cell r="CZ269">
            <v>0</v>
          </cell>
          <cell r="DA269">
            <v>0</v>
          </cell>
          <cell r="DB269">
            <v>0</v>
          </cell>
          <cell r="DC269"/>
          <cell r="DD269">
            <v>0</v>
          </cell>
          <cell r="DE269">
            <v>0</v>
          </cell>
          <cell r="DF269">
            <v>0</v>
          </cell>
          <cell r="DG269">
            <v>0</v>
          </cell>
          <cell r="DH269">
            <v>0</v>
          </cell>
          <cell r="DI269">
            <v>0</v>
          </cell>
          <cell r="DJ269">
            <v>0</v>
          </cell>
          <cell r="DK269">
            <v>0</v>
          </cell>
          <cell r="DL269">
            <v>0</v>
          </cell>
          <cell r="DM269">
            <v>0</v>
          </cell>
          <cell r="DN269">
            <v>0</v>
          </cell>
          <cell r="DO269">
            <v>0</v>
          </cell>
        </row>
        <row r="270">
          <cell r="A270" t="str">
            <v>% of revenue</v>
          </cell>
          <cell r="B270"/>
          <cell r="C270" t="e">
            <v>#DIV/0!</v>
          </cell>
          <cell r="D270" t="e">
            <v>#DIV/0!</v>
          </cell>
          <cell r="E270" t="e">
            <v>#DIV/0!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cell r="DD270"/>
          <cell r="DE270">
            <v>0</v>
          </cell>
          <cell r="DF270">
            <v>0</v>
          </cell>
          <cell r="DG270">
            <v>0</v>
          </cell>
          <cell r="DH270">
            <v>0</v>
          </cell>
          <cell r="DI270">
            <v>0</v>
          </cell>
          <cell r="DJ270">
            <v>0</v>
          </cell>
          <cell r="DK270">
            <v>0</v>
          </cell>
          <cell r="DL270">
            <v>0</v>
          </cell>
          <cell r="DM270">
            <v>0</v>
          </cell>
          <cell r="DN270">
            <v>0</v>
          </cell>
          <cell r="DO270">
            <v>0</v>
          </cell>
        </row>
        <row r="271">
          <cell r="A271" t="str">
            <v>% growth in revenue y-o-y</v>
          </cell>
          <cell r="B271"/>
          <cell r="C271" t="str">
            <v>NA</v>
          </cell>
          <cell r="D271" t="str">
            <v>NA</v>
          </cell>
          <cell r="E271" t="str">
            <v>NA</v>
          </cell>
          <cell r="F271" t="str">
            <v>NA</v>
          </cell>
          <cell r="G271" t="str">
            <v>NA</v>
          </cell>
          <cell r="H271" t="str">
            <v>NA</v>
          </cell>
          <cell r="I271" t="str">
            <v>NA</v>
          </cell>
          <cell r="J271" t="str">
            <v>NA</v>
          </cell>
          <cell r="K271" t="str">
            <v>NA</v>
          </cell>
          <cell r="L271" t="str">
            <v>NA</v>
          </cell>
          <cell r="M271" t="str">
            <v>NA</v>
          </cell>
          <cell r="N271" t="str">
            <v>NA</v>
          </cell>
          <cell r="O271" t="str">
            <v>NA</v>
          </cell>
          <cell r="P271" t="str">
            <v>NA</v>
          </cell>
          <cell r="Q271" t="str">
            <v>NA</v>
          </cell>
          <cell r="R271" t="str">
            <v>NA</v>
          </cell>
          <cell r="S271" t="str">
            <v>NA</v>
          </cell>
          <cell r="T271" t="str">
            <v>NA</v>
          </cell>
          <cell r="U271" t="str">
            <v>NA</v>
          </cell>
          <cell r="V271" t="str">
            <v>NA</v>
          </cell>
          <cell r="W271" t="str">
            <v>NA</v>
          </cell>
          <cell r="X271" t="str">
            <v>NA</v>
          </cell>
          <cell r="Y271" t="str">
            <v>NA</v>
          </cell>
          <cell r="Z271" t="str">
            <v>NA</v>
          </cell>
          <cell r="AA271" t="str">
            <v>NA</v>
          </cell>
          <cell r="AB271" t="str">
            <v>NA</v>
          </cell>
          <cell r="AC271" t="str">
            <v>NA</v>
          </cell>
          <cell r="AD271" t="str">
            <v>NA</v>
          </cell>
          <cell r="AE271" t="str">
            <v>NA</v>
          </cell>
          <cell r="AF271" t="str">
            <v>NA</v>
          </cell>
          <cell r="AG271" t="str">
            <v>NA</v>
          </cell>
          <cell r="AH271" t="str">
            <v>NA</v>
          </cell>
          <cell r="AI271" t="str">
            <v>NA</v>
          </cell>
          <cell r="AJ271" t="str">
            <v>NA</v>
          </cell>
          <cell r="AK271" t="str">
            <v>NA</v>
          </cell>
          <cell r="AL271" t="str">
            <v>NA</v>
          </cell>
          <cell r="AM271" t="str">
            <v>NA</v>
          </cell>
          <cell r="AN271" t="str">
            <v>NA</v>
          </cell>
          <cell r="AO271" t="str">
            <v>NA</v>
          </cell>
          <cell r="AP271" t="str">
            <v>NA</v>
          </cell>
          <cell r="AQ271" t="str">
            <v>NA</v>
          </cell>
          <cell r="AR271" t="str">
            <v>NA</v>
          </cell>
          <cell r="AS271" t="str">
            <v>NA</v>
          </cell>
          <cell r="AT271" t="str">
            <v>NA</v>
          </cell>
          <cell r="AU271" t="str">
            <v>NA</v>
          </cell>
          <cell r="AV271" t="str">
            <v>NA</v>
          </cell>
          <cell r="AW271" t="str">
            <v>NA</v>
          </cell>
          <cell r="AX271" t="str">
            <v>NA</v>
          </cell>
          <cell r="AY271" t="str">
            <v>NA</v>
          </cell>
          <cell r="AZ271" t="str">
            <v>NA</v>
          </cell>
          <cell r="BA271" t="str">
            <v>NA</v>
          </cell>
          <cell r="BB271" t="str">
            <v>NA</v>
          </cell>
          <cell r="BC271" t="str">
            <v>NA</v>
          </cell>
          <cell r="BD271" t="str">
            <v>NA</v>
          </cell>
          <cell r="BE271" t="str">
            <v>NA</v>
          </cell>
          <cell r="BF271" t="str">
            <v>NA</v>
          </cell>
          <cell r="BG271" t="str">
            <v>NA</v>
          </cell>
          <cell r="BH271" t="str">
            <v>NA</v>
          </cell>
          <cell r="BI271" t="str">
            <v>NA</v>
          </cell>
          <cell r="BJ271" t="str">
            <v>NA</v>
          </cell>
          <cell r="BK271" t="str">
            <v>NA</v>
          </cell>
          <cell r="BL271" t="str">
            <v>NA</v>
          </cell>
          <cell r="BM271" t="str">
            <v>NA</v>
          </cell>
          <cell r="BN271" t="str">
            <v>NA</v>
          </cell>
          <cell r="BO271" t="str">
            <v>NA</v>
          </cell>
          <cell r="BP271" t="str">
            <v>NA</v>
          </cell>
          <cell r="BQ271" t="str">
            <v>NA</v>
          </cell>
          <cell r="BR271" t="str">
            <v>NA</v>
          </cell>
          <cell r="BS271" t="str">
            <v>NA</v>
          </cell>
          <cell r="BT271" t="str">
            <v>NA</v>
          </cell>
          <cell r="BU271" t="str">
            <v>NA</v>
          </cell>
          <cell r="BV271" t="str">
            <v>NA</v>
          </cell>
          <cell r="BW271" t="str">
            <v>NA</v>
          </cell>
          <cell r="BX271" t="str">
            <v>NA</v>
          </cell>
          <cell r="BY271" t="str">
            <v>NA</v>
          </cell>
          <cell r="BZ271" t="str">
            <v>NA</v>
          </cell>
          <cell r="CA271" t="str">
            <v>NA</v>
          </cell>
          <cell r="CB271" t="str">
            <v>NA</v>
          </cell>
          <cell r="CC271" t="str">
            <v>NA</v>
          </cell>
          <cell r="CD271" t="str">
            <v>NA</v>
          </cell>
          <cell r="CE271" t="str">
            <v>NA</v>
          </cell>
          <cell r="CF271" t="str">
            <v>NA</v>
          </cell>
          <cell r="CG271" t="str">
            <v>NA</v>
          </cell>
          <cell r="CH271" t="str">
            <v>NA</v>
          </cell>
          <cell r="CI271" t="str">
            <v>NA</v>
          </cell>
          <cell r="CJ271" t="str">
            <v>NA</v>
          </cell>
          <cell r="CK271" t="str">
            <v>NA</v>
          </cell>
          <cell r="CL271" t="str">
            <v>NA</v>
          </cell>
          <cell r="CM271" t="str">
            <v>NA</v>
          </cell>
          <cell r="CN271" t="str">
            <v>NA</v>
          </cell>
          <cell r="CO271" t="str">
            <v>NA</v>
          </cell>
          <cell r="CP271" t="str">
            <v>NA</v>
          </cell>
          <cell r="CQ271" t="str">
            <v>NA</v>
          </cell>
          <cell r="CR271" t="str">
            <v>NA</v>
          </cell>
          <cell r="CS271" t="str">
            <v>NA</v>
          </cell>
          <cell r="CT271" t="str">
            <v>NA</v>
          </cell>
          <cell r="CU271" t="str">
            <v>NA</v>
          </cell>
          <cell r="CV271" t="str">
            <v>NA</v>
          </cell>
          <cell r="CW271" t="str">
            <v>NA</v>
          </cell>
          <cell r="CX271" t="str">
            <v>NA</v>
          </cell>
          <cell r="CY271" t="str">
            <v>NA</v>
          </cell>
          <cell r="CZ271" t="str">
            <v>NA</v>
          </cell>
          <cell r="DA271" t="str">
            <v>NA</v>
          </cell>
          <cell r="DB271" t="str">
            <v>NA</v>
          </cell>
          <cell r="DC271"/>
          <cell r="DD271" t="str">
            <v>NA</v>
          </cell>
          <cell r="DE271" t="str">
            <v>NA</v>
          </cell>
          <cell r="DF271" t="str">
            <v>NA</v>
          </cell>
          <cell r="DG271" t="str">
            <v>NA</v>
          </cell>
          <cell r="DH271" t="str">
            <v>NA</v>
          </cell>
          <cell r="DI271" t="str">
            <v>NA</v>
          </cell>
          <cell r="DJ271" t="str">
            <v>NA</v>
          </cell>
          <cell r="DK271" t="str">
            <v>NA</v>
          </cell>
          <cell r="DL271" t="str">
            <v>NA</v>
          </cell>
          <cell r="DM271" t="str">
            <v>NA</v>
          </cell>
          <cell r="DN271" t="str">
            <v>NA</v>
          </cell>
          <cell r="DO271" t="str">
            <v>NA</v>
          </cell>
        </row>
        <row r="272">
          <cell r="A272" t="str">
            <v>% growth in revenue seq</v>
          </cell>
          <cell r="B272"/>
          <cell r="C272" t="str">
            <v>NA</v>
          </cell>
          <cell r="D272" t="str">
            <v>NA</v>
          </cell>
          <cell r="E272" t="str">
            <v>NA</v>
          </cell>
          <cell r="F272" t="str">
            <v>NA</v>
          </cell>
          <cell r="G272" t="str">
            <v>NA</v>
          </cell>
          <cell r="H272" t="str">
            <v>NA</v>
          </cell>
          <cell r="I272" t="str">
            <v>NA</v>
          </cell>
          <cell r="J272" t="str">
            <v>NA</v>
          </cell>
          <cell r="K272" t="str">
            <v>NA</v>
          </cell>
          <cell r="L272" t="str">
            <v>NA</v>
          </cell>
          <cell r="M272" t="str">
            <v>NA</v>
          </cell>
          <cell r="N272" t="str">
            <v>NA</v>
          </cell>
          <cell r="O272" t="str">
            <v>NA</v>
          </cell>
          <cell r="P272" t="str">
            <v>NA</v>
          </cell>
          <cell r="Q272" t="str">
            <v>NA</v>
          </cell>
          <cell r="R272" t="str">
            <v>NA</v>
          </cell>
          <cell r="S272" t="str">
            <v>NA</v>
          </cell>
          <cell r="T272" t="str">
            <v>NA</v>
          </cell>
          <cell r="U272" t="str">
            <v>NA</v>
          </cell>
          <cell r="V272" t="str">
            <v>NA</v>
          </cell>
          <cell r="W272" t="str">
            <v>NA</v>
          </cell>
          <cell r="X272" t="str">
            <v>NA</v>
          </cell>
          <cell r="Y272" t="str">
            <v>NA</v>
          </cell>
          <cell r="Z272" t="str">
            <v>NA</v>
          </cell>
          <cell r="AA272" t="str">
            <v>NA</v>
          </cell>
          <cell r="AB272" t="str">
            <v>NA</v>
          </cell>
          <cell r="AC272" t="str">
            <v>NA</v>
          </cell>
          <cell r="AD272" t="str">
            <v>NA</v>
          </cell>
          <cell r="AE272" t="str">
            <v>NA</v>
          </cell>
          <cell r="AF272" t="str">
            <v>NA</v>
          </cell>
          <cell r="AG272" t="str">
            <v>NA</v>
          </cell>
          <cell r="AH272" t="str">
            <v>NA</v>
          </cell>
          <cell r="AI272" t="str">
            <v>NA</v>
          </cell>
          <cell r="AJ272" t="str">
            <v>NA</v>
          </cell>
          <cell r="AK272" t="str">
            <v>NA</v>
          </cell>
          <cell r="AL272" t="str">
            <v>NA</v>
          </cell>
          <cell r="AM272" t="str">
            <v>NA</v>
          </cell>
          <cell r="AN272" t="str">
            <v>NA</v>
          </cell>
          <cell r="AO272" t="str">
            <v>NA</v>
          </cell>
          <cell r="AP272" t="str">
            <v>NA</v>
          </cell>
          <cell r="AQ272" t="str">
            <v>NA</v>
          </cell>
          <cell r="AR272" t="str">
            <v>NA</v>
          </cell>
          <cell r="AS272" t="str">
            <v>NA</v>
          </cell>
          <cell r="AT272" t="str">
            <v>NA</v>
          </cell>
          <cell r="AU272" t="str">
            <v>NA</v>
          </cell>
          <cell r="AV272" t="str">
            <v>NA</v>
          </cell>
          <cell r="AW272" t="str">
            <v>NA</v>
          </cell>
          <cell r="AX272" t="str">
            <v>NA</v>
          </cell>
          <cell r="AY272" t="str">
            <v>NA</v>
          </cell>
          <cell r="AZ272" t="str">
            <v>NA</v>
          </cell>
          <cell r="BA272" t="str">
            <v>NA</v>
          </cell>
          <cell r="BB272" t="str">
            <v>NA</v>
          </cell>
          <cell r="BC272" t="str">
            <v>NA</v>
          </cell>
          <cell r="BD272" t="str">
            <v>NA</v>
          </cell>
          <cell r="BE272" t="str">
            <v>NA</v>
          </cell>
          <cell r="BF272" t="str">
            <v>NA</v>
          </cell>
          <cell r="BG272" t="str">
            <v>NA</v>
          </cell>
          <cell r="BH272" t="str">
            <v>NA</v>
          </cell>
          <cell r="BI272" t="str">
            <v>NA</v>
          </cell>
          <cell r="BJ272" t="str">
            <v>NA</v>
          </cell>
          <cell r="BK272" t="str">
            <v>NA</v>
          </cell>
          <cell r="BL272" t="str">
            <v>NA</v>
          </cell>
          <cell r="BM272" t="str">
            <v>NA</v>
          </cell>
          <cell r="BN272" t="str">
            <v>NA</v>
          </cell>
          <cell r="BO272" t="str">
            <v>NA</v>
          </cell>
          <cell r="BP272" t="str">
            <v>NA</v>
          </cell>
          <cell r="BQ272" t="str">
            <v>NA</v>
          </cell>
          <cell r="BR272" t="str">
            <v>NA</v>
          </cell>
          <cell r="BS272" t="str">
            <v>NA</v>
          </cell>
          <cell r="BT272" t="str">
            <v>NA</v>
          </cell>
          <cell r="BU272" t="str">
            <v>NA</v>
          </cell>
          <cell r="BV272" t="str">
            <v>NA</v>
          </cell>
          <cell r="BW272" t="str">
            <v>NA</v>
          </cell>
          <cell r="BX272" t="str">
            <v>NA</v>
          </cell>
          <cell r="BY272" t="str">
            <v>NA</v>
          </cell>
          <cell r="BZ272" t="str">
            <v>NA</v>
          </cell>
          <cell r="CA272" t="str">
            <v>NA</v>
          </cell>
          <cell r="CB272" t="str">
            <v>NA</v>
          </cell>
          <cell r="CC272" t="str">
            <v>NA</v>
          </cell>
          <cell r="CD272" t="str">
            <v>NA</v>
          </cell>
          <cell r="CE272" t="str">
            <v>NA</v>
          </cell>
          <cell r="CF272" t="str">
            <v>NA</v>
          </cell>
          <cell r="CG272" t="str">
            <v>NA</v>
          </cell>
          <cell r="CH272" t="str">
            <v>NA</v>
          </cell>
          <cell r="CI272" t="str">
            <v>NA</v>
          </cell>
          <cell r="CJ272" t="str">
            <v>NA</v>
          </cell>
          <cell r="CK272" t="str">
            <v>NA</v>
          </cell>
          <cell r="CL272" t="str">
            <v>NA</v>
          </cell>
          <cell r="CM272" t="str">
            <v>NA</v>
          </cell>
          <cell r="CN272" t="str">
            <v>NA</v>
          </cell>
          <cell r="CO272" t="str">
            <v>NA</v>
          </cell>
          <cell r="CP272" t="str">
            <v>NA</v>
          </cell>
          <cell r="CQ272" t="str">
            <v>NA</v>
          </cell>
          <cell r="CR272" t="str">
            <v>NA</v>
          </cell>
          <cell r="CS272" t="str">
            <v>NA</v>
          </cell>
          <cell r="CT272" t="str">
            <v>NA</v>
          </cell>
          <cell r="CU272" t="str">
            <v>NA</v>
          </cell>
          <cell r="CV272" t="str">
            <v>NA</v>
          </cell>
          <cell r="CW272" t="str">
            <v>NA</v>
          </cell>
          <cell r="CX272" t="str">
            <v>NA</v>
          </cell>
          <cell r="CY272" t="str">
            <v>NA</v>
          </cell>
          <cell r="CZ272" t="str">
            <v>NA</v>
          </cell>
          <cell r="DA272" t="str">
            <v>NA</v>
          </cell>
          <cell r="DB272" t="str">
            <v>NA</v>
          </cell>
          <cell r="DC272"/>
          <cell r="DD272"/>
          <cell r="DE272"/>
          <cell r="DF272"/>
          <cell r="DG272"/>
          <cell r="DH272"/>
          <cell r="DI272"/>
          <cell r="DJ272"/>
          <cell r="DK272"/>
          <cell r="DL272"/>
          <cell r="DM272"/>
          <cell r="DN272"/>
          <cell r="DO272"/>
        </row>
        <row r="273">
          <cell r="A273"/>
          <cell r="B273"/>
          <cell r="C273"/>
          <cell r="D273"/>
          <cell r="E273"/>
          <cell r="F273"/>
          <cell r="G273"/>
          <cell r="H273"/>
          <cell r="I273"/>
          <cell r="J273"/>
          <cell r="K273"/>
          <cell r="L273"/>
          <cell r="M273"/>
          <cell r="N273"/>
          <cell r="O273"/>
          <cell r="P273"/>
          <cell r="Q273"/>
          <cell r="R273"/>
          <cell r="S273"/>
          <cell r="T273"/>
          <cell r="U273"/>
          <cell r="V273"/>
          <cell r="W273"/>
          <cell r="X273"/>
          <cell r="Y273"/>
          <cell r="Z273"/>
          <cell r="AA273"/>
          <cell r="AB273"/>
          <cell r="AC273"/>
          <cell r="AD273"/>
          <cell r="AE273"/>
          <cell r="AF273"/>
          <cell r="AG273"/>
          <cell r="AH273"/>
          <cell r="AI273"/>
          <cell r="AJ273"/>
          <cell r="AK273"/>
          <cell r="AL273"/>
          <cell r="AM273"/>
          <cell r="AN273"/>
          <cell r="AO273"/>
          <cell r="AP273"/>
          <cell r="AQ273"/>
          <cell r="AR273"/>
          <cell r="AS273"/>
          <cell r="AT273"/>
          <cell r="AU273"/>
          <cell r="AV273"/>
          <cell r="AW273"/>
          <cell r="AX273"/>
          <cell r="AY273"/>
          <cell r="AZ273"/>
          <cell r="BA273"/>
          <cell r="BB273"/>
          <cell r="BC273"/>
          <cell r="BD273"/>
          <cell r="BE273"/>
          <cell r="BF273"/>
          <cell r="BG273"/>
          <cell r="BH273"/>
          <cell r="BI273"/>
          <cell r="BJ273"/>
          <cell r="BK273"/>
          <cell r="BL273"/>
          <cell r="BM273"/>
          <cell r="BN273"/>
          <cell r="BO273"/>
          <cell r="BP273"/>
          <cell r="BQ273"/>
          <cell r="BR273"/>
          <cell r="BS273"/>
          <cell r="BT273"/>
          <cell r="BU273"/>
          <cell r="BV273"/>
          <cell r="BW273"/>
          <cell r="BX273"/>
          <cell r="BY273"/>
          <cell r="BZ273"/>
          <cell r="CA273"/>
          <cell r="CB273"/>
          <cell r="CC273"/>
          <cell r="CD273"/>
          <cell r="CE273"/>
          <cell r="CF273"/>
          <cell r="CG273"/>
          <cell r="CH273"/>
          <cell r="CI273"/>
          <cell r="CJ273"/>
          <cell r="CK273"/>
          <cell r="CL273"/>
          <cell r="CM273"/>
          <cell r="CN273"/>
          <cell r="CO273"/>
          <cell r="CP273"/>
          <cell r="CQ273"/>
          <cell r="CR273"/>
          <cell r="CS273"/>
          <cell r="CT273"/>
          <cell r="CU273"/>
          <cell r="CV273"/>
          <cell r="CW273"/>
          <cell r="CX273"/>
          <cell r="CY273"/>
          <cell r="CZ273"/>
          <cell r="DA273"/>
          <cell r="DB273"/>
          <cell r="DC273"/>
          <cell r="DD273"/>
          <cell r="DE273"/>
          <cell r="DF273"/>
          <cell r="DG273"/>
          <cell r="DH273"/>
          <cell r="DI273"/>
          <cell r="DJ273"/>
          <cell r="DK273"/>
          <cell r="DL273"/>
          <cell r="DM273"/>
          <cell r="DN273"/>
          <cell r="DO273"/>
        </row>
        <row r="274">
          <cell r="A274" t="str">
            <v>Professional Services</v>
          </cell>
          <cell r="B274">
            <v>0</v>
          </cell>
          <cell r="C274">
            <v>0</v>
          </cell>
          <cell r="D274">
            <v>0</v>
          </cell>
          <cell r="E274">
            <v>0</v>
          </cell>
          <cell r="F274">
            <v>0</v>
          </cell>
          <cell r="G274">
            <v>9.8730000000000047</v>
          </cell>
          <cell r="H274">
            <v>9.9399999999999977</v>
          </cell>
          <cell r="I274">
            <v>10.009</v>
          </cell>
          <cell r="J274">
            <v>10.007999999999996</v>
          </cell>
          <cell r="K274">
            <v>9.9410000000000025</v>
          </cell>
          <cell r="L274">
            <v>9.9399999999999977</v>
          </cell>
          <cell r="M274">
            <v>10.009</v>
          </cell>
          <cell r="N274">
            <v>10.00800000000001</v>
          </cell>
          <cell r="O274">
            <v>9.8719999999999999</v>
          </cell>
          <cell r="P274">
            <v>9.9399999999999977</v>
          </cell>
          <cell r="Q274">
            <v>10.009000000000015</v>
          </cell>
          <cell r="R274">
            <v>10.008999999999986</v>
          </cell>
          <cell r="S274">
            <v>9.8720000000000141</v>
          </cell>
          <cell r="T274">
            <v>4.2099999999999937</v>
          </cell>
          <cell r="U274">
            <v>0</v>
          </cell>
          <cell r="V274">
            <v>0</v>
          </cell>
          <cell r="W274">
            <v>0</v>
          </cell>
          <cell r="X274">
            <v>0</v>
          </cell>
          <cell r="Y274">
            <v>0</v>
          </cell>
          <cell r="Z274">
            <v>0</v>
          </cell>
          <cell r="AA274">
            <v>-7.5495165674510645E-15</v>
          </cell>
          <cell r="AB274">
            <v>0</v>
          </cell>
          <cell r="AC274">
            <v>0</v>
          </cell>
          <cell r="AD274">
            <v>0</v>
          </cell>
          <cell r="AE274">
            <v>0.56802899999998502</v>
          </cell>
          <cell r="AF274">
            <v>0.39760599999997837</v>
          </cell>
          <cell r="AG274">
            <v>0.72075500000001469</v>
          </cell>
          <cell r="AH274">
            <v>0.46693200000001767</v>
          </cell>
          <cell r="AI274">
            <v>0.53064499999998205</v>
          </cell>
          <cell r="AJ274">
            <v>0.95724600000000493</v>
          </cell>
          <cell r="AK274">
            <v>1.7642049999999969</v>
          </cell>
          <cell r="AL274">
            <v>1.4084365000000005</v>
          </cell>
          <cell r="AM274">
            <v>4.650000000000027</v>
          </cell>
          <cell r="AN274">
            <v>6.2629999999999768</v>
          </cell>
          <cell r="AO274">
            <v>5.3269999999999698</v>
          </cell>
          <cell r="AP274">
            <v>6.4306190000000072</v>
          </cell>
          <cell r="AQ274">
            <v>7.051249999999996</v>
          </cell>
          <cell r="AR274">
            <v>5.949687499999996</v>
          </cell>
          <cell r="AS274">
            <v>9.3827561250000002</v>
          </cell>
          <cell r="AT274">
            <v>11.248730468749997</v>
          </cell>
          <cell r="AU274">
            <v>4.7775960000000026</v>
          </cell>
          <cell r="AV274">
            <v>4.1787179999999609</v>
          </cell>
          <cell r="AW274">
            <v>3.0629029999999773</v>
          </cell>
          <cell r="AX274">
            <v>6.3919599999999832</v>
          </cell>
          <cell r="AY274">
            <v>15.206458999999995</v>
          </cell>
          <cell r="AZ274">
            <v>18.710459999999983</v>
          </cell>
          <cell r="BA274">
            <v>19.243640999999997</v>
          </cell>
          <cell r="BB274">
            <v>24.90973500000004</v>
          </cell>
          <cell r="BC274">
            <v>22.046000000000049</v>
          </cell>
          <cell r="BD274">
            <v>23.810999999999964</v>
          </cell>
          <cell r="BE274">
            <v>26.089999999999961</v>
          </cell>
          <cell r="BF274">
            <v>29.062000000000012</v>
          </cell>
          <cell r="BG274">
            <v>28.062000000000012</v>
          </cell>
          <cell r="BH274">
            <v>31.89999999999992</v>
          </cell>
          <cell r="BI274">
            <v>32.862999999999985</v>
          </cell>
          <cell r="BJ274">
            <v>34.575000000000003</v>
          </cell>
          <cell r="BK274">
            <v>28.398999999999972</v>
          </cell>
          <cell r="BL274">
            <v>38.28400000000002</v>
          </cell>
          <cell r="BM274">
            <v>35.930999999999983</v>
          </cell>
          <cell r="BN274">
            <v>43.919999999999987</v>
          </cell>
          <cell r="BO274">
            <v>44.718999999999966</v>
          </cell>
          <cell r="BP274">
            <v>44.559999999999917</v>
          </cell>
          <cell r="BQ274">
            <v>44.693999999999903</v>
          </cell>
          <cell r="BR274">
            <v>51.08299999999997</v>
          </cell>
          <cell r="BS274">
            <v>38.90199999999993</v>
          </cell>
          <cell r="BT274">
            <v>39.458999999999975</v>
          </cell>
          <cell r="BU274">
            <v>38.569999999999993</v>
          </cell>
          <cell r="BV274">
            <v>38.863000000000028</v>
          </cell>
          <cell r="BW274">
            <v>32.622999999999898</v>
          </cell>
          <cell r="BX274">
            <v>34.886999999999958</v>
          </cell>
          <cell r="BY274">
            <v>29.935999999999993</v>
          </cell>
          <cell r="BZ274">
            <v>34.084000000000046</v>
          </cell>
          <cell r="CA274">
            <v>29.717999999999932</v>
          </cell>
          <cell r="CB274">
            <v>31.829000000000114</v>
          </cell>
          <cell r="CC274">
            <v>32.161999999999985</v>
          </cell>
          <cell r="CD274">
            <v>38.557000000000066</v>
          </cell>
          <cell r="CE274">
            <v>31.291999999999987</v>
          </cell>
          <cell r="CF274">
            <v>33.865000000000023</v>
          </cell>
          <cell r="CG274">
            <v>28.375999999999969</v>
          </cell>
          <cell r="CH274">
            <v>38.85942708999999</v>
          </cell>
          <cell r="CI274">
            <v>30.830500000000001</v>
          </cell>
          <cell r="CJ274">
            <v>33.391500000000001</v>
          </cell>
          <cell r="CK274">
            <v>32.891500000000001</v>
          </cell>
          <cell r="CL274">
            <v>36.891500000000001</v>
          </cell>
          <cell r="CM274">
            <v>31.601262499999997</v>
          </cell>
          <cell r="CN274">
            <v>34.217939625</v>
          </cell>
          <cell r="CO274">
            <v>33.697423978750003</v>
          </cell>
          <cell r="CP274">
            <v>37.786394638962499</v>
          </cell>
          <cell r="CQ274">
            <v>32.360163666711564</v>
          </cell>
          <cell r="CR274">
            <v>35.031462627786347</v>
          </cell>
          <cell r="CS274">
            <v>34.490560372798562</v>
          </cell>
          <cell r="CT274">
            <v>38.666879365595385</v>
          </cell>
          <cell r="CU274">
            <v>33.106667900068494</v>
          </cell>
          <cell r="CV274">
            <v>35.831508760662878</v>
          </cell>
          <cell r="CW274">
            <v>35.27037648675276</v>
          </cell>
          <cell r="CX274">
            <v>39.532377772316003</v>
          </cell>
          <cell r="CY274">
            <v>33.84029913955726</v>
          </cell>
          <cell r="CZ274">
            <v>36.617581316244213</v>
          </cell>
          <cell r="DA274">
            <v>36.036401283944052</v>
          </cell>
          <cell r="DB274">
            <v>40.382381566863906</v>
          </cell>
          <cell r="DC274"/>
          <cell r="DD274"/>
          <cell r="DE274">
            <v>39.83</v>
          </cell>
          <cell r="DF274">
            <v>39.89800000000001</v>
          </cell>
          <cell r="DG274">
            <v>39.83</v>
          </cell>
          <cell r="DH274">
            <v>14.082000000000008</v>
          </cell>
          <cell r="DI274">
            <v>0</v>
          </cell>
          <cell r="DJ274">
            <v>-7.5495165674510645E-15</v>
          </cell>
          <cell r="DK274">
            <v>2.1533219999999957</v>
          </cell>
          <cell r="DL274">
            <v>4.6605324999999844</v>
          </cell>
          <cell r="DM274">
            <v>22.670618999999981</v>
          </cell>
          <cell r="DN274">
            <v>33.632424093749989</v>
          </cell>
          <cell r="DO274">
            <v>18.411176999999924</v>
          </cell>
        </row>
        <row r="275">
          <cell r="A275" t="str">
            <v>% of revenue</v>
          </cell>
          <cell r="B275"/>
          <cell r="C275" t="e">
            <v>#DIV/0!</v>
          </cell>
          <cell r="D275" t="e">
            <v>#DIV/0!</v>
          </cell>
          <cell r="E275" t="e">
            <v>#DIV/0!</v>
          </cell>
          <cell r="F275">
            <v>0</v>
          </cell>
          <cell r="G275">
            <v>0.11609967191523894</v>
          </cell>
          <cell r="H275">
            <v>0.10527988137478152</v>
          </cell>
          <cell r="I275">
            <v>9.4620911325392326E-2</v>
          </cell>
          <cell r="J275">
            <v>8.4776918450500172E-2</v>
          </cell>
          <cell r="K275">
            <v>7.7959455750303899E-2</v>
          </cell>
          <cell r="L275">
            <v>9.3697566125596196E-2</v>
          </cell>
          <cell r="M275">
            <v>8.8192015225876941E-2</v>
          </cell>
          <cell r="N275">
            <v>8.1132350795272229E-2</v>
          </cell>
          <cell r="O275">
            <v>7.4330632774146907E-2</v>
          </cell>
          <cell r="P275">
            <v>6.7493243885546658E-2</v>
          </cell>
          <cell r="Q275">
            <v>6.5207335743835401E-2</v>
          </cell>
          <cell r="R275">
            <v>6.3328461426519531E-2</v>
          </cell>
          <cell r="S275">
            <v>6.9369685896985556E-2</v>
          </cell>
          <cell r="T275">
            <v>3.584320937202011E-2</v>
          </cell>
          <cell r="U275">
            <v>0</v>
          </cell>
          <cell r="V275">
            <v>0</v>
          </cell>
          <cell r="W275">
            <v>0</v>
          </cell>
          <cell r="X275">
            <v>0</v>
          </cell>
          <cell r="Y275">
            <v>0</v>
          </cell>
          <cell r="Z275">
            <v>0</v>
          </cell>
          <cell r="AA275">
            <v>-4.6801292960455422E-17</v>
          </cell>
          <cell r="AB275">
            <v>0</v>
          </cell>
          <cell r="AC275">
            <v>0</v>
          </cell>
          <cell r="AD275">
            <v>0</v>
          </cell>
          <cell r="AE275">
            <v>2.8135568874138642E-3</v>
          </cell>
          <cell r="AF275">
            <v>1.8823457006375943E-3</v>
          </cell>
          <cell r="AG275">
            <v>3.1758736621326331E-3</v>
          </cell>
          <cell r="AH275">
            <v>1.7380293014115362E-3</v>
          </cell>
          <cell r="AI275">
            <v>2.0409580073692184E-3</v>
          </cell>
          <cell r="AJ275">
            <v>3.4749807600157E-3</v>
          </cell>
          <cell r="AK275">
            <v>6.3494642812154606E-3</v>
          </cell>
          <cell r="AL275">
            <v>4.3876253107457287E-3</v>
          </cell>
          <cell r="AM275">
            <v>1.509309028589243E-2</v>
          </cell>
          <cell r="AN275">
            <v>1.8731083489849316E-2</v>
          </cell>
          <cell r="AO275">
            <v>1.5223001105932226E-2</v>
          </cell>
          <cell r="AP275">
            <v>1.6094291456330623E-2</v>
          </cell>
          <cell r="AQ275">
            <v>1.8701894258873194E-2</v>
          </cell>
          <cell r="AR275">
            <v>1.5188235519362816E-2</v>
          </cell>
          <cell r="AS275">
            <v>2.3521987412664553E-2</v>
          </cell>
          <cell r="AT275">
            <v>2.7059926987084336E-2</v>
          </cell>
          <cell r="AU275">
            <v>1.2945379858992362E-2</v>
          </cell>
          <cell r="AV275">
            <v>1.0637525838280268E-2</v>
          </cell>
          <cell r="AW275">
            <v>7.637362171543074E-3</v>
          </cell>
          <cell r="AX275">
            <v>1.416783402783931E-2</v>
          </cell>
          <cell r="AY275">
            <v>3.6706460972501145E-2</v>
          </cell>
          <cell r="AZ275">
            <v>4.0813946639966986E-2</v>
          </cell>
          <cell r="BA275">
            <v>4.0750309698813929E-2</v>
          </cell>
          <cell r="BB275">
            <v>4.7023959290613961E-2</v>
          </cell>
          <cell r="BC275">
            <v>4.4910448004432883E-2</v>
          </cell>
          <cell r="BD275">
            <v>4.4859548974170514E-2</v>
          </cell>
          <cell r="BE275">
            <v>4.6148566900386954E-2</v>
          </cell>
          <cell r="BF275">
            <v>4.6922175256633419E-2</v>
          </cell>
          <cell r="BG275">
            <v>4.7603457196413901E-2</v>
          </cell>
          <cell r="BH275">
            <v>5.1852213065457203E-2</v>
          </cell>
          <cell r="BI275">
            <v>5.1234600621743537E-2</v>
          </cell>
          <cell r="BJ275">
            <v>4.672322553094882E-2</v>
          </cell>
          <cell r="BK275">
            <v>4.2203956314394837E-2</v>
          </cell>
          <cell r="BL275">
            <v>5.2416263225919545E-2</v>
          </cell>
          <cell r="BM275">
            <v>5.0413129217053813E-2</v>
          </cell>
          <cell r="BN275">
            <v>5.4734428354228447E-2</v>
          </cell>
          <cell r="BO275">
            <v>5.956029349283911E-2</v>
          </cell>
          <cell r="BP275">
            <v>5.7014176774655714E-2</v>
          </cell>
          <cell r="BQ275">
            <v>5.8885840994790349E-2</v>
          </cell>
          <cell r="BR275">
            <v>5.9992976959023225E-2</v>
          </cell>
          <cell r="BS275">
            <v>5.1132883457193773E-2</v>
          </cell>
          <cell r="BT275">
            <v>4.9524385667435167E-2</v>
          </cell>
          <cell r="BU275">
            <v>4.742582414204384E-2</v>
          </cell>
          <cell r="BV275">
            <v>4.2953790108569895E-2</v>
          </cell>
          <cell r="BW275">
            <v>4.9520851643889328E-2</v>
          </cell>
          <cell r="BX275">
            <v>5.1762125975723508E-2</v>
          </cell>
          <cell r="BY275">
            <v>4.4765049287013102E-2</v>
          </cell>
          <cell r="BZ275">
            <v>4.6399050346863042E-2</v>
          </cell>
          <cell r="CA275">
            <v>4.48453771596116E-2</v>
          </cell>
          <cell r="CB275">
            <v>4.591425319556236E-2</v>
          </cell>
          <cell r="CC275">
            <v>4.6549191301516066E-2</v>
          </cell>
          <cell r="CD275">
            <v>4.9568236835305285E-2</v>
          </cell>
          <cell r="CE275">
            <v>4.4882901697093462E-2</v>
          </cell>
          <cell r="CF275">
            <v>4.5617721740653212E-2</v>
          </cell>
          <cell r="CG275">
            <v>3.8739835844450836E-2</v>
          </cell>
          <cell r="CH275">
            <v>4.8461006260366382E-2</v>
          </cell>
          <cell r="CI275">
            <v>4.3409599803491059E-2</v>
          </cell>
          <cell r="CJ275">
            <v>4.3253976203294284E-2</v>
          </cell>
          <cell r="CK275">
            <v>4.311766173962276E-2</v>
          </cell>
          <cell r="CL275">
            <v>4.3101475870933312E-2</v>
          </cell>
          <cell r="CM275">
            <v>4.1314124169435057E-2</v>
          </cell>
          <cell r="CN275">
            <v>4.1375369167890565E-2</v>
          </cell>
          <cell r="CO275">
            <v>4.114501814373913E-2</v>
          </cell>
          <cell r="CP275">
            <v>4.2007571872964874E-2</v>
          </cell>
          <cell r="CQ275">
            <v>3.9290588399130216E-2</v>
          </cell>
          <cell r="CR275">
            <v>3.961427854778924E-2</v>
          </cell>
          <cell r="CS275">
            <v>3.9340036226344209E-2</v>
          </cell>
          <cell r="CT275">
            <v>4.098826097479201E-2</v>
          </cell>
          <cell r="CU275">
            <v>3.7041972704382878E-2</v>
          </cell>
          <cell r="CV275">
            <v>3.7503369045319035E-2</v>
          </cell>
          <cell r="CW275">
            <v>3.7226780015289451E-2</v>
          </cell>
          <cell r="CX275">
            <v>3.9085288473921613E-2</v>
          </cell>
          <cell r="CY275">
            <v>3.484520863905155E-2</v>
          </cell>
          <cell r="CZ275">
            <v>3.5452721280295633E-2</v>
          </cell>
          <cell r="DA275">
            <v>3.5227499509370305E-2</v>
          </cell>
          <cell r="DB275">
            <v>3.7113027354629943E-2</v>
          </cell>
          <cell r="DC275"/>
          <cell r="DD275"/>
          <cell r="DE275">
            <v>9.8763901459265765E-2</v>
          </cell>
          <cell r="DF275">
            <v>8.4808883485033376E-2</v>
          </cell>
          <cell r="DG275">
            <v>6.7322481956628294E-2</v>
          </cell>
          <cell r="DH275">
            <v>2.6698366474041058E-2</v>
          </cell>
          <cell r="DI275">
            <v>0</v>
          </cell>
          <cell r="DJ275">
            <v>-1.0186123274085067E-17</v>
          </cell>
          <cell r="DK275">
            <v>2.3696157900876128E-3</v>
          </cell>
          <cell r="DL275">
            <v>4.1086612319814657E-3</v>
          </cell>
          <cell r="DM275">
            <v>1.6287042850923372E-2</v>
          </cell>
          <cell r="DN275">
            <v>2.1241253752319438E-2</v>
          </cell>
          <cell r="DO275">
            <v>1.1406550943938573E-2</v>
          </cell>
        </row>
        <row r="276">
          <cell r="A276" t="str">
            <v>% of license revenue</v>
          </cell>
          <cell r="B276"/>
          <cell r="C276" t="e">
            <v>#DIV/0!</v>
          </cell>
          <cell r="D276" t="e">
            <v>#DIV/0!</v>
          </cell>
          <cell r="E276" t="e">
            <v>#DIV/0!</v>
          </cell>
          <cell r="F276">
            <v>0</v>
          </cell>
          <cell r="G276" t="e">
            <v>#DIV/0!</v>
          </cell>
          <cell r="H276" t="e">
            <v>#DIV/0!</v>
          </cell>
          <cell r="I276" t="e">
            <v>#DIV/0!</v>
          </cell>
          <cell r="J276" t="e">
            <v>#DIV/0!</v>
          </cell>
          <cell r="K276" t="e">
            <v>#DIV/0!</v>
          </cell>
          <cell r="L276" t="e">
            <v>#DIV/0!</v>
          </cell>
          <cell r="M276" t="e">
            <v>#DIV/0!</v>
          </cell>
          <cell r="N276" t="e">
            <v>#DIV/0!</v>
          </cell>
          <cell r="O276" t="e">
            <v>#DIV/0!</v>
          </cell>
          <cell r="P276" t="e">
            <v>#DIV/0!</v>
          </cell>
          <cell r="Q276" t="e">
            <v>#DIV/0!</v>
          </cell>
          <cell r="R276" t="e">
            <v>#DIV/0!</v>
          </cell>
          <cell r="S276" t="e">
            <v>#DIV/0!</v>
          </cell>
          <cell r="T276" t="e">
            <v>#DIV/0!</v>
          </cell>
          <cell r="U276" t="e">
            <v>#DIV/0!</v>
          </cell>
          <cell r="V276" t="e">
            <v>#DIV/0!</v>
          </cell>
          <cell r="W276">
            <v>0</v>
          </cell>
          <cell r="X276">
            <v>0</v>
          </cell>
          <cell r="Y276">
            <v>0</v>
          </cell>
          <cell r="Z276">
            <v>0</v>
          </cell>
          <cell r="AA276">
            <v>-8.6353219493641069E-17</v>
          </cell>
          <cell r="AB276">
            <v>0</v>
          </cell>
          <cell r="AC276">
            <v>0</v>
          </cell>
          <cell r="AD276">
            <v>0</v>
          </cell>
          <cell r="AE276">
            <v>6.3070884501785999E-3</v>
          </cell>
          <cell r="AF276">
            <v>4.3227440747986342E-3</v>
          </cell>
          <cell r="AG276">
            <v>7.4104480681048577E-3</v>
          </cell>
          <cell r="AH276">
            <v>3.5881688452407009E-3</v>
          </cell>
          <cell r="AI276">
            <v>4.6472391294826998E-3</v>
          </cell>
          <cell r="AJ276">
            <v>8.1260961468264149E-3</v>
          </cell>
          <cell r="AK276">
            <v>1.556024484251931E-2</v>
          </cell>
          <cell r="AL276">
            <v>9.8406731226069744E-3</v>
          </cell>
          <cell r="AM276">
            <v>3.793226685639902E-2</v>
          </cell>
          <cell r="AN276">
            <v>4.5853558537781614E-2</v>
          </cell>
          <cell r="AO276">
            <v>3.7925388010821369E-2</v>
          </cell>
          <cell r="AP276">
            <v>3.612098522720894E-2</v>
          </cell>
          <cell r="AQ276">
            <v>4.7980743059335841E-2</v>
          </cell>
          <cell r="AR276">
            <v>3.8770787446728072E-2</v>
          </cell>
          <cell r="AS276">
            <v>5.9559063108983921E-2</v>
          </cell>
          <cell r="AT276">
            <v>6.9325344932515701E-2</v>
          </cell>
          <cell r="AU276">
            <v>4.2695227882037556E-2</v>
          </cell>
          <cell r="AV276">
            <v>3.2220321993646182E-2</v>
          </cell>
          <cell r="AW276">
            <v>2.3732395784906067E-2</v>
          </cell>
          <cell r="AX276">
            <v>3.7974370703944098E-2</v>
          </cell>
          <cell r="AY276">
            <v>0.12392596124068908</v>
          </cell>
          <cell r="AZ276">
            <v>0.12579898206853882</v>
          </cell>
          <cell r="BA276">
            <v>0.12680478788597632</v>
          </cell>
          <cell r="BB276">
            <v>0.1269253522203258</v>
          </cell>
          <cell r="BC276">
            <v>0.14671902036470152</v>
          </cell>
          <cell r="BD276">
            <v>0.13898065675962765</v>
          </cell>
          <cell r="BE276">
            <v>0.13456777388075078</v>
          </cell>
          <cell r="BF276">
            <v>0.1268822556069279</v>
          </cell>
          <cell r="BG276">
            <v>0.15732995447511836</v>
          </cell>
          <cell r="BH276">
            <v>0.1697557964420458</v>
          </cell>
          <cell r="BI276">
            <v>0.16793397720885067</v>
          </cell>
          <cell r="BJ276">
            <v>0.1286875544339981</v>
          </cell>
          <cell r="BK276">
            <v>0.14708182491467386</v>
          </cell>
          <cell r="BL276">
            <v>0.16849239706885558</v>
          </cell>
          <cell r="BM276">
            <v>0.17836807434361077</v>
          </cell>
          <cell r="BN276">
            <v>0.16273356824472276</v>
          </cell>
          <cell r="BO276">
            <v>0.21559221690836144</v>
          </cell>
          <cell r="BP276">
            <v>0.19224131980396181</v>
          </cell>
          <cell r="BQ276">
            <v>0.23139169466692158</v>
          </cell>
          <cell r="BR276">
            <v>0.19105948004054341</v>
          </cell>
          <cell r="BS276">
            <v>0.23</v>
          </cell>
          <cell r="BT276">
            <v>0.19250734239464506</v>
          </cell>
          <cell r="BU276">
            <v>0.18700424723154196</v>
          </cell>
          <cell r="BV276">
            <v>0.13815499466761474</v>
          </cell>
          <cell r="BW276">
            <v>0.16147362064613158</v>
          </cell>
          <cell r="BX276">
            <v>0.15893342809113128</v>
          </cell>
          <cell r="BY276">
            <v>0.14529147111497223</v>
          </cell>
          <cell r="BZ276">
            <v>0.13349679026465158</v>
          </cell>
          <cell r="CA276">
            <v>0.15510681273715105</v>
          </cell>
          <cell r="CB276">
            <v>0.15084190721722826</v>
          </cell>
          <cell r="CC276">
            <v>0.16742147400859952</v>
          </cell>
          <cell r="CD276">
            <v>0.14685863375802269</v>
          </cell>
          <cell r="CE276">
            <v>0.1617773250889907</v>
          </cell>
          <cell r="CF276">
            <v>0.15051871032562772</v>
          </cell>
          <cell r="CG276">
            <v>0.14201925453098316</v>
          </cell>
          <cell r="CH276">
            <v>0.16031450439338252</v>
          </cell>
          <cell r="CI276">
            <v>0.19284689872322761</v>
          </cell>
          <cell r="CJ276">
            <v>0.16216576578736513</v>
          </cell>
          <cell r="CK276">
            <v>0.18103000349260859</v>
          </cell>
          <cell r="CL276">
            <v>0.14600705884134124</v>
          </cell>
          <cell r="CM276">
            <v>0.19731110137693983</v>
          </cell>
          <cell r="CN276">
            <v>0.16650558840690241</v>
          </cell>
          <cell r="CO276">
            <v>0.18378306651139648</v>
          </cell>
          <cell r="CP276">
            <v>0.15888632479105316</v>
          </cell>
          <cell r="CQ276">
            <v>0.19997018146207826</v>
          </cell>
          <cell r="CR276">
            <v>0.17012082807585188</v>
          </cell>
          <cell r="CS276">
            <v>0.18528962064214283</v>
          </cell>
          <cell r="CT276">
            <v>0.17403811542314673</v>
          </cell>
          <cell r="CU276">
            <v>0.19034251259679924</v>
          </cell>
          <cell r="CV276">
            <v>0.16412429092312797</v>
          </cell>
          <cell r="CW276">
            <v>0.17764570111135194</v>
          </cell>
          <cell r="CX276">
            <v>0.17318616880651724</v>
          </cell>
          <cell r="CY276">
            <v>0.17798131897185199</v>
          </cell>
          <cell r="CZ276">
            <v>0.15519604775790899</v>
          </cell>
          <cell r="DA276">
            <v>0.167484599235039</v>
          </cell>
          <cell r="DB276">
            <v>0.16417459508818857</v>
          </cell>
          <cell r="DC276"/>
          <cell r="DD276">
            <v>0</v>
          </cell>
          <cell r="DE276">
            <v>0.1230271182285973</v>
          </cell>
          <cell r="DF276">
            <v>0.1104353763444313</v>
          </cell>
          <cell r="DG276">
            <v>8.8359917474543553E-2</v>
          </cell>
          <cell r="DH276">
            <v>3.8777898635531285E-2</v>
          </cell>
          <cell r="DI276">
            <v>0</v>
          </cell>
          <cell r="DJ276">
            <v>-2.0413698786594411E-17</v>
          </cell>
          <cell r="DK276">
            <v>5.2592523843833471E-3</v>
          </cell>
          <cell r="DL276">
            <v>9.5407503167944784E-3</v>
          </cell>
          <cell r="DM276">
            <v>3.9245343130178766E-2</v>
          </cell>
          <cell r="DN276">
            <v>5.4227040774167012E-2</v>
          </cell>
          <cell r="DO276">
            <v>3.4159612226912051E-2</v>
          </cell>
        </row>
        <row r="277">
          <cell r="A277" t="str">
            <v>% growth in revenue y-o-y</v>
          </cell>
          <cell r="B277"/>
          <cell r="C277" t="str">
            <v>NA</v>
          </cell>
          <cell r="D277" t="str">
            <v>NA</v>
          </cell>
          <cell r="E277" t="str">
            <v>NA</v>
          </cell>
          <cell r="F277" t="str">
            <v>NA</v>
          </cell>
          <cell r="G277" t="str">
            <v>NA</v>
          </cell>
          <cell r="H277" t="str">
            <v>NA</v>
          </cell>
          <cell r="I277" t="str">
            <v>NA</v>
          </cell>
          <cell r="J277" t="str">
            <v>NA</v>
          </cell>
          <cell r="K277">
            <v>6.8874708801780482E-3</v>
          </cell>
          <cell r="L277">
            <v>0</v>
          </cell>
          <cell r="M277">
            <v>0</v>
          </cell>
          <cell r="N277">
            <v>1.3322676295501878E-15</v>
          </cell>
          <cell r="O277">
            <v>-6.9409516145260142E-3</v>
          </cell>
          <cell r="P277">
            <v>0</v>
          </cell>
          <cell r="Q277">
            <v>1.3322676295501878E-15</v>
          </cell>
          <cell r="R277">
            <v>9.9920063946434823E-5</v>
          </cell>
          <cell r="S277">
            <v>1.3322676295501878E-15</v>
          </cell>
          <cell r="T277">
            <v>-0.57645875251509104</v>
          </cell>
          <cell r="U277">
            <v>-1</v>
          </cell>
          <cell r="V277">
            <v>-1</v>
          </cell>
          <cell r="W277">
            <v>-1</v>
          </cell>
          <cell r="X277">
            <v>-1</v>
          </cell>
          <cell r="Y277" t="str">
            <v>NA</v>
          </cell>
          <cell r="Z277" t="str">
            <v>NA</v>
          </cell>
          <cell r="AA277" t="str">
            <v>NA</v>
          </cell>
          <cell r="AB277" t="str">
            <v>NA</v>
          </cell>
          <cell r="AC277" t="str">
            <v>NA</v>
          </cell>
          <cell r="AD277" t="str">
            <v>NA</v>
          </cell>
          <cell r="AE277">
            <v>-75240446845164.766</v>
          </cell>
          <cell r="AF277" t="str">
            <v>NA</v>
          </cell>
          <cell r="AG277" t="str">
            <v>NA</v>
          </cell>
          <cell r="AH277" t="str">
            <v>NA</v>
          </cell>
          <cell r="AI277">
            <v>-6.5813541210050786E-2</v>
          </cell>
          <cell r="AJ277">
            <v>1.4075240313276383</v>
          </cell>
          <cell r="AK277">
            <v>1.4477180179117188</v>
          </cell>
          <cell r="AL277">
            <v>2.0163631963539599</v>
          </cell>
          <cell r="AM277">
            <v>7.7629205966327479</v>
          </cell>
          <cell r="AN277">
            <v>5.5427277836626576</v>
          </cell>
          <cell r="AO277">
            <v>2.0194903653486862</v>
          </cell>
          <cell r="AP277">
            <v>3.5657855359471338</v>
          </cell>
          <cell r="AQ277">
            <v>0.51639784946235601</v>
          </cell>
          <cell r="AR277">
            <v>-5.0025946032250079E-2</v>
          </cell>
          <cell r="AS277">
            <v>0.76135838652150434</v>
          </cell>
          <cell r="AT277">
            <v>0.74924536327684543</v>
          </cell>
          <cell r="AU277">
            <v>-0.32244694203155388</v>
          </cell>
          <cell r="AV277">
            <v>-0.29765756604864313</v>
          </cell>
          <cell r="AW277">
            <v>-0.67356041666275568</v>
          </cell>
          <cell r="AX277">
            <v>-0.43176165365883434</v>
          </cell>
          <cell r="AY277">
            <v>2.1828683295950486</v>
          </cell>
          <cell r="AZ277">
            <v>3.4775598640540375</v>
          </cell>
          <cell r="BA277">
            <v>5.2828111108971259</v>
          </cell>
          <cell r="BB277">
            <v>2.8970417524515337</v>
          </cell>
          <cell r="BC277">
            <v>0.4497786762848639</v>
          </cell>
          <cell r="BD277">
            <v>0.27260366661215096</v>
          </cell>
          <cell r="BE277">
            <v>0.35577253805555631</v>
          </cell>
          <cell r="BF277">
            <v>0.16669245979533565</v>
          </cell>
          <cell r="BG277">
            <v>0.27288396988115537</v>
          </cell>
          <cell r="BH277">
            <v>0.33971693754987053</v>
          </cell>
          <cell r="BI277">
            <v>0.25960137983902021</v>
          </cell>
          <cell r="BJ277">
            <v>0.18969788727547954</v>
          </cell>
          <cell r="BK277">
            <v>1.2009122656972515E-2</v>
          </cell>
          <cell r="BL277">
            <v>0.20012539184953337</v>
          </cell>
          <cell r="BM277">
            <v>9.3357271095152683E-2</v>
          </cell>
          <cell r="BN277">
            <v>0.27028199566160471</v>
          </cell>
          <cell r="BO277">
            <v>0.57466812211697627</v>
          </cell>
          <cell r="BP277">
            <v>0.16393271340507498</v>
          </cell>
          <cell r="BQ277">
            <v>0.24388411121315645</v>
          </cell>
          <cell r="BR277">
            <v>0.16309198542805059</v>
          </cell>
          <cell r="BS277">
            <v>-0.1300789373644321</v>
          </cell>
          <cell r="BT277">
            <v>-0.11447486535008866</v>
          </cell>
          <cell r="BU277">
            <v>-0.13702062916722435</v>
          </cell>
          <cell r="BV277">
            <v>-0.2392185267114294</v>
          </cell>
          <cell r="BW277">
            <v>-0.16140558326050181</v>
          </cell>
          <cell r="BX277">
            <v>-0.1158671025621536</v>
          </cell>
          <cell r="BY277">
            <v>-0.22385273528649219</v>
          </cell>
          <cell r="BZ277">
            <v>-0.12297043460360702</v>
          </cell>
          <cell r="CA277">
            <v>-8.9047604450846807E-2</v>
          </cell>
          <cell r="CB277">
            <v>-8.7654427150510084E-2</v>
          </cell>
          <cell r="CC277">
            <v>7.4358631747728277E-2</v>
          </cell>
          <cell r="CD277">
            <v>0.13123459687830108</v>
          </cell>
          <cell r="CE277">
            <v>5.2964533279495907E-2</v>
          </cell>
          <cell r="CF277">
            <v>6.3966822708847237E-2</v>
          </cell>
          <cell r="CG277">
            <v>-0.11771655991542873</v>
          </cell>
          <cell r="CH277">
            <v>7.8436364343679177E-3</v>
          </cell>
          <cell r="CI277">
            <v>-1.4748178448165228E-2</v>
          </cell>
          <cell r="CJ277">
            <v>-1.3981987302525423E-2</v>
          </cell>
          <cell r="CK277">
            <v>0.15913095573724401</v>
          </cell>
          <cell r="CL277">
            <v>-5.0642205440707855E-2</v>
          </cell>
          <cell r="CM277">
            <v>2.4999999999999911E-2</v>
          </cell>
          <cell r="CN277">
            <v>2.475000000000005E-2</v>
          </cell>
          <cell r="CO277">
            <v>2.4502500000000094E-2</v>
          </cell>
          <cell r="CP277">
            <v>2.4257474999999973E-2</v>
          </cell>
          <cell r="CQ277">
            <v>2.4014900250000082E-2</v>
          </cell>
          <cell r="CR277">
            <v>2.3774751247499948E-2</v>
          </cell>
          <cell r="CS277">
            <v>2.3537003735025097E-2</v>
          </cell>
          <cell r="CT277">
            <v>2.3301633697674795E-2</v>
          </cell>
          <cell r="CU277">
            <v>2.3068617360697985E-2</v>
          </cell>
          <cell r="CV277">
            <v>2.2837931187090987E-2</v>
          </cell>
          <cell r="CW277">
            <v>2.2609551875220069E-2</v>
          </cell>
          <cell r="CX277">
            <v>2.238345635646799E-2</v>
          </cell>
          <cell r="CY277">
            <v>2.2159621792903206E-2</v>
          </cell>
          <cell r="CZ277">
            <v>2.1938025574974152E-2</v>
          </cell>
          <cell r="DA277">
            <v>2.1718645319224406E-2</v>
          </cell>
          <cell r="DB277">
            <v>2.1501458866032275E-2</v>
          </cell>
          <cell r="DC277"/>
          <cell r="DD277" t="str">
            <v>NA</v>
          </cell>
          <cell r="DE277" t="str">
            <v>NA</v>
          </cell>
          <cell r="DF277">
            <v>1.7072558373087965E-3</v>
          </cell>
          <cell r="DG277">
            <v>-1.7043460825106882E-3</v>
          </cell>
          <cell r="DH277">
            <v>-0.64644740145618851</v>
          </cell>
          <cell r="DI277">
            <v>-1</v>
          </cell>
          <cell r="DJ277" t="str">
            <v>NA</v>
          </cell>
          <cell r="DK277">
            <v>-285226475200256.06</v>
          </cell>
          <cell r="DL277">
            <v>1.1643453696195896</v>
          </cell>
          <cell r="DM277">
            <v>3.8643838445499643</v>
          </cell>
          <cell r="DN277">
            <v>0.48352473718295985</v>
          </cell>
          <cell r="DO277">
            <v>-0.4525765687100346</v>
          </cell>
        </row>
        <row r="278">
          <cell r="A278" t="str">
            <v>% growth in revenue seq</v>
          </cell>
          <cell r="B278"/>
          <cell r="C278" t="str">
            <v>NA</v>
          </cell>
          <cell r="D278" t="str">
            <v>NA</v>
          </cell>
          <cell r="E278" t="str">
            <v>NA</v>
          </cell>
          <cell r="F278" t="str">
            <v>NA</v>
          </cell>
          <cell r="G278" t="str">
            <v>NA</v>
          </cell>
          <cell r="H278">
            <v>6.7861845437042767E-3</v>
          </cell>
          <cell r="I278">
            <v>6.9416498993966069E-3</v>
          </cell>
          <cell r="J278">
            <v>-9.9910080927689826E-5</v>
          </cell>
          <cell r="K278">
            <v>-6.6946442845716714E-3</v>
          </cell>
          <cell r="L278">
            <v>-1.0059350166025105E-4</v>
          </cell>
          <cell r="M278">
            <v>6.9416498993966069E-3</v>
          </cell>
          <cell r="N278">
            <v>-9.9910080926246536E-5</v>
          </cell>
          <cell r="O278">
            <v>-1.3589128697043318E-2</v>
          </cell>
          <cell r="P278">
            <v>6.8881685575361562E-3</v>
          </cell>
          <cell r="Q278">
            <v>6.9416498993981612E-3</v>
          </cell>
          <cell r="R278">
            <v>-2.886579864025407E-15</v>
          </cell>
          <cell r="S278">
            <v>-1.3687681087018899E-2</v>
          </cell>
          <cell r="T278">
            <v>-0.57354132901134647</v>
          </cell>
          <cell r="U278">
            <v>-1</v>
          </cell>
          <cell r="V278" t="str">
            <v>NA</v>
          </cell>
          <cell r="W278" t="str">
            <v>NA</v>
          </cell>
          <cell r="X278" t="str">
            <v>NA</v>
          </cell>
          <cell r="Y278" t="str">
            <v>NA</v>
          </cell>
          <cell r="Z278" t="str">
            <v>NA</v>
          </cell>
          <cell r="AA278" t="str">
            <v>NA</v>
          </cell>
          <cell r="AB278">
            <v>-1</v>
          </cell>
          <cell r="AC278" t="str">
            <v>NA</v>
          </cell>
          <cell r="AD278" t="str">
            <v>NA</v>
          </cell>
          <cell r="AE278" t="str">
            <v>NA</v>
          </cell>
          <cell r="AF278">
            <v>-0.30002517477102608</v>
          </cell>
          <cell r="AG278">
            <v>0.81273672932514573</v>
          </cell>
          <cell r="AH278">
            <v>-0.35216266276334096</v>
          </cell>
          <cell r="AI278">
            <v>0.13645027541475407</v>
          </cell>
          <cell r="AJ278">
            <v>0.80392918052565721</v>
          </cell>
          <cell r="AK278">
            <v>0.84300064978071232</v>
          </cell>
          <cell r="AL278">
            <v>-0.20165938765619473</v>
          </cell>
          <cell r="AM278">
            <v>2.3015332959633077</v>
          </cell>
          <cell r="AN278">
            <v>0.34688172043009469</v>
          </cell>
          <cell r="AO278">
            <v>-0.14944914577678592</v>
          </cell>
          <cell r="AP278">
            <v>0.20717458231650898</v>
          </cell>
          <cell r="AQ278">
            <v>9.6511859900265895E-2</v>
          </cell>
          <cell r="AR278">
            <v>-0.1562223010104592</v>
          </cell>
          <cell r="AS278">
            <v>0.5770166290246348</v>
          </cell>
          <cell r="AT278">
            <v>0.19887273194474053</v>
          </cell>
          <cell r="AU278">
            <v>-0.57527687117469817</v>
          </cell>
          <cell r="AV278">
            <v>-0.12535132732027598</v>
          </cell>
          <cell r="AW278">
            <v>-0.26702328321748292</v>
          </cell>
          <cell r="AX278">
            <v>1.0868959937680138</v>
          </cell>
          <cell r="AY278">
            <v>1.3789978347799479</v>
          </cell>
          <cell r="AZ278">
            <v>0.23042846464124156</v>
          </cell>
          <cell r="BA278">
            <v>2.8496413236233309E-2</v>
          </cell>
          <cell r="BB278">
            <v>0.29443981001308672</v>
          </cell>
          <cell r="BC278">
            <v>-0.11496449079044746</v>
          </cell>
          <cell r="BD278">
            <v>8.0059874807217213E-2</v>
          </cell>
          <cell r="BE278">
            <v>9.5712065851917272E-2</v>
          </cell>
          <cell r="BF278">
            <v>0.11391337677271207</v>
          </cell>
          <cell r="BG278">
            <v>-3.4409194136673316E-2</v>
          </cell>
          <cell r="BH278">
            <v>0.13676858385004298</v>
          </cell>
          <cell r="BI278">
            <v>3.0188087774296823E-2</v>
          </cell>
          <cell r="BJ278">
            <v>5.2095061315157398E-2</v>
          </cell>
          <cell r="BK278">
            <v>-0.17862617498192424</v>
          </cell>
          <cell r="BL278">
            <v>0.34807563646607487</v>
          </cell>
          <cell r="BM278">
            <v>-6.1461707240623609E-2</v>
          </cell>
          <cell r="BN278">
            <v>0.22234282374551251</v>
          </cell>
          <cell r="BO278">
            <v>1.8192167577413043E-2</v>
          </cell>
          <cell r="BP278">
            <v>-3.5555356783480985E-3</v>
          </cell>
          <cell r="BQ278">
            <v>3.007181328545494E-3</v>
          </cell>
          <cell r="BR278">
            <v>0.14294983666711603</v>
          </cell>
          <cell r="BS278">
            <v>-0.23845506332830979</v>
          </cell>
          <cell r="BT278">
            <v>1.4318029921341902E-2</v>
          </cell>
          <cell r="BU278">
            <v>-2.2529714387084843E-2</v>
          </cell>
          <cell r="BV278">
            <v>7.5965776510249494E-3</v>
          </cell>
          <cell r="BW278">
            <v>-0.16056403262743801</v>
          </cell>
          <cell r="BX278">
            <v>6.9398890353433718E-2</v>
          </cell>
          <cell r="BY278">
            <v>-0.14191532662596296</v>
          </cell>
          <cell r="BZ278">
            <v>0.13856226616782652</v>
          </cell>
          <cell r="CA278">
            <v>-0.12809529397958297</v>
          </cell>
          <cell r="CB278">
            <v>7.1034389932034037E-2</v>
          </cell>
          <cell r="CC278">
            <v>1.0462157152278495E-2</v>
          </cell>
          <cell r="CD278">
            <v>0.19883713699397076</v>
          </cell>
          <cell r="CE278">
            <v>-0.18842233576263889</v>
          </cell>
          <cell r="CF278">
            <v>8.2225488942861968E-2</v>
          </cell>
          <cell r="CG278">
            <v>-0.16208474826517205</v>
          </cell>
          <cell r="CH278">
            <v>0.36944696539329125</v>
          </cell>
          <cell r="CI278">
            <v>-0.20661465418429026</v>
          </cell>
          <cell r="CJ278">
            <v>8.3067092651757157E-2</v>
          </cell>
          <cell r="CK278">
            <v>-1.4973870595810346E-2</v>
          </cell>
          <cell r="CL278">
            <v>0.12161196661751505</v>
          </cell>
          <cell r="CM278">
            <v>-0.14339990241654588</v>
          </cell>
          <cell r="CN278">
            <v>8.2802929946232506E-2</v>
          </cell>
          <cell r="CO278">
            <v>-1.5211776394324583E-2</v>
          </cell>
          <cell r="CP278">
            <v>0.12134371644524067</v>
          </cell>
          <cell r="CQ278">
            <v>-0.14360277089404583</v>
          </cell>
          <cell r="CR278">
            <v>8.2548994145623222E-2</v>
          </cell>
          <cell r="CS278">
            <v>-1.5440470206309675E-2</v>
          </cell>
          <cell r="CT278">
            <v>0.12108585501819014</v>
          </cell>
          <cell r="CU278">
            <v>-0.14379778137653898</v>
          </cell>
          <cell r="CV278">
            <v>8.2304896065627409E-2</v>
          </cell>
          <cell r="CW278">
            <v>-1.5660302714524565E-2</v>
          </cell>
          <cell r="CX278">
            <v>0.12083798672135004</v>
          </cell>
          <cell r="CY278">
            <v>-0.1439852332066105</v>
          </cell>
          <cell r="CZ278">
            <v>8.207026082226565E-2</v>
          </cell>
          <cell r="DA278">
            <v>-1.5871611706979039E-2</v>
          </cell>
          <cell r="DB278">
            <v>0.12059973049684625</v>
          </cell>
          <cell r="DC278"/>
          <cell r="DD278"/>
          <cell r="DE278"/>
          <cell r="DF278"/>
          <cell r="DG278"/>
          <cell r="DH278"/>
          <cell r="DI278"/>
          <cell r="DJ278"/>
          <cell r="DK278"/>
          <cell r="DL278"/>
          <cell r="DM278"/>
          <cell r="DN278"/>
          <cell r="DO278"/>
        </row>
        <row r="279">
          <cell r="A279"/>
          <cell r="B279"/>
          <cell r="C279"/>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cell r="AD279"/>
          <cell r="AE279"/>
          <cell r="AF279"/>
          <cell r="AG279"/>
          <cell r="AH279"/>
          <cell r="AI279"/>
          <cell r="AJ279"/>
          <cell r="AK279"/>
          <cell r="AL279"/>
          <cell r="AM279"/>
          <cell r="AN279"/>
          <cell r="AO279"/>
          <cell r="AP279"/>
          <cell r="AQ279"/>
          <cell r="AR279"/>
          <cell r="AS279"/>
          <cell r="AT279"/>
          <cell r="AU279"/>
          <cell r="AV279"/>
          <cell r="AW279"/>
          <cell r="AX279"/>
          <cell r="AY279"/>
          <cell r="AZ279"/>
          <cell r="BA279"/>
          <cell r="BB279"/>
          <cell r="BC279"/>
          <cell r="BD279"/>
          <cell r="BE279"/>
          <cell r="BF279"/>
          <cell r="BG279"/>
          <cell r="BH279"/>
          <cell r="BI279"/>
          <cell r="BJ279"/>
          <cell r="BK279"/>
          <cell r="BL279"/>
          <cell r="BM279"/>
          <cell r="BN279"/>
          <cell r="BO279"/>
          <cell r="BP279"/>
          <cell r="BQ279"/>
          <cell r="BR279"/>
          <cell r="BS279"/>
          <cell r="BT279"/>
          <cell r="BU279"/>
          <cell r="BV279"/>
          <cell r="BW279"/>
          <cell r="BX279"/>
          <cell r="BY279"/>
          <cell r="BZ279"/>
          <cell r="CA279"/>
          <cell r="CB279"/>
          <cell r="CC279"/>
          <cell r="CD279"/>
          <cell r="CE279"/>
          <cell r="CF279"/>
          <cell r="CG279"/>
          <cell r="CH279"/>
          <cell r="CI279"/>
          <cell r="CJ279"/>
          <cell r="CK279"/>
          <cell r="CL279"/>
          <cell r="CM279"/>
          <cell r="CN279"/>
          <cell r="CO279"/>
          <cell r="CP279"/>
          <cell r="CQ279"/>
          <cell r="CR279"/>
          <cell r="CS279"/>
          <cell r="CT279"/>
          <cell r="CU279"/>
          <cell r="CV279"/>
          <cell r="CW279"/>
          <cell r="CX279"/>
          <cell r="CY279"/>
          <cell r="CZ279"/>
          <cell r="DA279"/>
          <cell r="DB279"/>
          <cell r="DC279"/>
          <cell r="DD279"/>
          <cell r="DE279"/>
          <cell r="DF279"/>
          <cell r="DG279"/>
          <cell r="DH279"/>
          <cell r="DI279"/>
          <cell r="DJ279"/>
          <cell r="DK279"/>
          <cell r="DL279"/>
          <cell r="DM279"/>
          <cell r="DN279"/>
          <cell r="DO279"/>
        </row>
        <row r="280">
          <cell r="A280" t="str">
            <v>Software licenses</v>
          </cell>
          <cell r="B280"/>
          <cell r="C280">
            <v>0</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-6.106226635438361E-15</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cell r="DD280"/>
          <cell r="DE280">
            <v>0</v>
          </cell>
          <cell r="DF280">
            <v>0</v>
          </cell>
          <cell r="DG280">
            <v>0</v>
          </cell>
          <cell r="DH280">
            <v>0</v>
          </cell>
          <cell r="DI280">
            <v>0</v>
          </cell>
          <cell r="DJ280">
            <v>0</v>
          </cell>
          <cell r="DK280">
            <v>-6.106226635438361E-15</v>
          </cell>
          <cell r="DL280">
            <v>0</v>
          </cell>
          <cell r="DM280">
            <v>0</v>
          </cell>
          <cell r="DN280">
            <v>0</v>
          </cell>
          <cell r="DO280">
            <v>0</v>
          </cell>
        </row>
        <row r="281">
          <cell r="A281" t="str">
            <v>% of revenue</v>
          </cell>
          <cell r="B281"/>
          <cell r="C281" t="e">
            <v>#DIV/0!</v>
          </cell>
          <cell r="D281" t="e">
            <v>#DIV/0!</v>
          </cell>
          <cell r="E281" t="e">
            <v>#DIV/0!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-3.0245314950905745E-17</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0</v>
          </cell>
          <cell r="BV281">
            <v>0</v>
          </cell>
          <cell r="BW281">
            <v>0</v>
          </cell>
          <cell r="BX281">
            <v>0</v>
          </cell>
          <cell r="BY281">
            <v>0</v>
          </cell>
          <cell r="BZ281">
            <v>0</v>
          </cell>
          <cell r="CA281">
            <v>0</v>
          </cell>
          <cell r="CB281">
            <v>0</v>
          </cell>
          <cell r="CC281">
            <v>0</v>
          </cell>
          <cell r="CD281">
            <v>0</v>
          </cell>
          <cell r="CE281">
            <v>0</v>
          </cell>
          <cell r="CF281">
            <v>0</v>
          </cell>
          <cell r="CG281">
            <v>0</v>
          </cell>
          <cell r="CH281">
            <v>0</v>
          </cell>
          <cell r="CI281">
            <v>0</v>
          </cell>
          <cell r="CJ281">
            <v>0</v>
          </cell>
          <cell r="CK281">
            <v>0</v>
          </cell>
          <cell r="CL281">
            <v>0</v>
          </cell>
          <cell r="CM281">
            <v>0</v>
          </cell>
          <cell r="CN281">
            <v>0</v>
          </cell>
          <cell r="CO281">
            <v>0</v>
          </cell>
          <cell r="CP281">
            <v>0</v>
          </cell>
          <cell r="CQ281">
            <v>0</v>
          </cell>
          <cell r="CR281">
            <v>0</v>
          </cell>
          <cell r="CS281">
            <v>0</v>
          </cell>
          <cell r="CT281">
            <v>0</v>
          </cell>
          <cell r="CU281">
            <v>0</v>
          </cell>
          <cell r="CV281">
            <v>0</v>
          </cell>
          <cell r="CW281">
            <v>0</v>
          </cell>
          <cell r="CX281">
            <v>0</v>
          </cell>
          <cell r="CY281">
            <v>0</v>
          </cell>
          <cell r="CZ281">
            <v>0</v>
          </cell>
          <cell r="DA281">
            <v>0</v>
          </cell>
          <cell r="DB281">
            <v>0</v>
          </cell>
          <cell r="DC281"/>
          <cell r="DD281"/>
          <cell r="DE281">
            <v>0</v>
          </cell>
          <cell r="DF281">
            <v>0</v>
          </cell>
          <cell r="DG281">
            <v>0</v>
          </cell>
          <cell r="DH281">
            <v>0</v>
          </cell>
          <cell r="DI281">
            <v>0</v>
          </cell>
          <cell r="DJ281">
            <v>0</v>
          </cell>
          <cell r="DK281">
            <v>-6.7195761029647803E-18</v>
          </cell>
          <cell r="DL281">
            <v>0</v>
          </cell>
          <cell r="DM281">
            <v>0</v>
          </cell>
          <cell r="DN281">
            <v>0</v>
          </cell>
          <cell r="DO281">
            <v>0</v>
          </cell>
        </row>
        <row r="282">
          <cell r="A282" t="str">
            <v>% growth in revenue y-o-y</v>
          </cell>
          <cell r="B282"/>
          <cell r="C282" t="str">
            <v>NA</v>
          </cell>
          <cell r="D282" t="str">
            <v>NA</v>
          </cell>
          <cell r="E282" t="str">
            <v>NA</v>
          </cell>
          <cell r="F282" t="str">
            <v>NA</v>
          </cell>
          <cell r="G282" t="str">
            <v>NA</v>
          </cell>
          <cell r="H282" t="str">
            <v>NA</v>
          </cell>
          <cell r="I282" t="str">
            <v>NA</v>
          </cell>
          <cell r="J282" t="str">
            <v>NA</v>
          </cell>
          <cell r="K282" t="str">
            <v>NA</v>
          </cell>
          <cell r="L282" t="str">
            <v>NA</v>
          </cell>
          <cell r="M282" t="str">
            <v>NA</v>
          </cell>
          <cell r="N282" t="str">
            <v>NA</v>
          </cell>
          <cell r="O282" t="str">
            <v>NA</v>
          </cell>
          <cell r="P282" t="str">
            <v>NA</v>
          </cell>
          <cell r="Q282" t="str">
            <v>NA</v>
          </cell>
          <cell r="R282" t="str">
            <v>NA</v>
          </cell>
          <cell r="S282" t="str">
            <v>NA</v>
          </cell>
          <cell r="T282" t="str">
            <v>NA</v>
          </cell>
          <cell r="U282" t="str">
            <v>NA</v>
          </cell>
          <cell r="V282" t="str">
            <v>NA</v>
          </cell>
          <cell r="W282" t="str">
            <v>NA</v>
          </cell>
          <cell r="X282" t="str">
            <v>NA</v>
          </cell>
          <cell r="Y282" t="str">
            <v>NA</v>
          </cell>
          <cell r="Z282" t="str">
            <v>NA</v>
          </cell>
          <cell r="AA282" t="str">
            <v>NA</v>
          </cell>
          <cell r="AB282" t="str">
            <v>NA</v>
          </cell>
          <cell r="AC282" t="str">
            <v>NA</v>
          </cell>
          <cell r="AD282" t="str">
            <v>NA</v>
          </cell>
          <cell r="AE282" t="str">
            <v>NA</v>
          </cell>
          <cell r="AF282" t="str">
            <v>NA</v>
          </cell>
          <cell r="AG282" t="str">
            <v>NA</v>
          </cell>
          <cell r="AH282" t="str">
            <v>NA</v>
          </cell>
          <cell r="AI282">
            <v>-1</v>
          </cell>
          <cell r="AJ282" t="str">
            <v>NA</v>
          </cell>
          <cell r="AK282" t="str">
            <v>NA</v>
          </cell>
          <cell r="AL282" t="str">
            <v>NA</v>
          </cell>
          <cell r="AM282" t="str">
            <v>NA</v>
          </cell>
          <cell r="AN282" t="str">
            <v>NA</v>
          </cell>
          <cell r="AO282" t="str">
            <v>NA</v>
          </cell>
          <cell r="AP282" t="str">
            <v>NA</v>
          </cell>
          <cell r="AQ282" t="str">
            <v>NA</v>
          </cell>
          <cell r="AR282" t="str">
            <v>NA</v>
          </cell>
          <cell r="AS282" t="str">
            <v>NA</v>
          </cell>
          <cell r="AT282" t="str">
            <v>NA</v>
          </cell>
          <cell r="AU282" t="str">
            <v>NA</v>
          </cell>
          <cell r="AV282" t="str">
            <v>NA</v>
          </cell>
          <cell r="AW282" t="str">
            <v>NA</v>
          </cell>
          <cell r="AX282" t="str">
            <v>NA</v>
          </cell>
          <cell r="AY282" t="str">
            <v>NA</v>
          </cell>
          <cell r="AZ282" t="str">
            <v>NA</v>
          </cell>
          <cell r="BA282" t="str">
            <v>NA</v>
          </cell>
          <cell r="BB282" t="str">
            <v>NA</v>
          </cell>
          <cell r="BC282" t="str">
            <v>NA</v>
          </cell>
          <cell r="BD282" t="str">
            <v>NA</v>
          </cell>
          <cell r="BE282" t="str">
            <v>NA</v>
          </cell>
          <cell r="BF282" t="str">
            <v>NA</v>
          </cell>
          <cell r="BG282" t="str">
            <v>NA</v>
          </cell>
          <cell r="BH282" t="str">
            <v>NA</v>
          </cell>
          <cell r="BI282" t="str">
            <v>NA</v>
          </cell>
          <cell r="BJ282" t="str">
            <v>NA</v>
          </cell>
          <cell r="BK282" t="str">
            <v>NA</v>
          </cell>
          <cell r="BL282" t="str">
            <v>NA</v>
          </cell>
          <cell r="BM282" t="str">
            <v>NA</v>
          </cell>
          <cell r="BN282" t="str">
            <v>NA</v>
          </cell>
          <cell r="BO282" t="str">
            <v>NA</v>
          </cell>
          <cell r="BP282" t="str">
            <v>NA</v>
          </cell>
          <cell r="BQ282" t="str">
            <v>NA</v>
          </cell>
          <cell r="BR282" t="str">
            <v>NA</v>
          </cell>
          <cell r="BS282" t="str">
            <v>NA</v>
          </cell>
          <cell r="BT282" t="str">
            <v>NA</v>
          </cell>
          <cell r="BU282" t="str">
            <v>NA</v>
          </cell>
          <cell r="BV282" t="str">
            <v>NA</v>
          </cell>
          <cell r="BW282" t="str">
            <v>NA</v>
          </cell>
          <cell r="BX282" t="str">
            <v>NA</v>
          </cell>
          <cell r="BY282" t="str">
            <v>NA</v>
          </cell>
          <cell r="BZ282" t="str">
            <v>NA</v>
          </cell>
          <cell r="CA282" t="str">
            <v>NA</v>
          </cell>
          <cell r="CB282" t="str">
            <v>NA</v>
          </cell>
          <cell r="CC282" t="str">
            <v>NA</v>
          </cell>
          <cell r="CD282" t="str">
            <v>NA</v>
          </cell>
          <cell r="CE282" t="str">
            <v>NA</v>
          </cell>
          <cell r="CF282" t="str">
            <v>NA</v>
          </cell>
          <cell r="CG282" t="str">
            <v>NA</v>
          </cell>
          <cell r="CH282" t="str">
            <v>NA</v>
          </cell>
          <cell r="CI282" t="str">
            <v>NA</v>
          </cell>
          <cell r="CJ282" t="str">
            <v>NA</v>
          </cell>
          <cell r="CK282" t="str">
            <v>NA</v>
          </cell>
          <cell r="CL282" t="str">
            <v>NA</v>
          </cell>
          <cell r="CM282" t="str">
            <v>NA</v>
          </cell>
          <cell r="CN282" t="str">
            <v>NA</v>
          </cell>
          <cell r="CO282" t="str">
            <v>NA</v>
          </cell>
          <cell r="CP282" t="str">
            <v>NA</v>
          </cell>
          <cell r="CQ282" t="str">
            <v>NA</v>
          </cell>
          <cell r="CR282" t="str">
            <v>NA</v>
          </cell>
          <cell r="CS282" t="str">
            <v>NA</v>
          </cell>
          <cell r="CT282" t="str">
            <v>NA</v>
          </cell>
          <cell r="CU282" t="str">
            <v>NA</v>
          </cell>
          <cell r="CV282" t="str">
            <v>NA</v>
          </cell>
          <cell r="CW282" t="str">
            <v>NA</v>
          </cell>
          <cell r="CX282" t="str">
            <v>NA</v>
          </cell>
          <cell r="CY282" t="str">
            <v>NA</v>
          </cell>
          <cell r="CZ282" t="str">
            <v>NA</v>
          </cell>
          <cell r="DA282" t="str">
            <v>NA</v>
          </cell>
          <cell r="DB282" t="str">
            <v>NA</v>
          </cell>
          <cell r="DC282"/>
          <cell r="DD282" t="str">
            <v>NA</v>
          </cell>
          <cell r="DE282" t="str">
            <v>NA</v>
          </cell>
          <cell r="DF282" t="str">
            <v>NA</v>
          </cell>
          <cell r="DG282" t="str">
            <v>NA</v>
          </cell>
          <cell r="DH282" t="str">
            <v>NA</v>
          </cell>
          <cell r="DI282" t="str">
            <v>NA</v>
          </cell>
          <cell r="DJ282" t="str">
            <v>NA</v>
          </cell>
          <cell r="DK282" t="str">
            <v>NA</v>
          </cell>
          <cell r="DL282">
            <v>-1</v>
          </cell>
          <cell r="DM282" t="str">
            <v>NA</v>
          </cell>
          <cell r="DN282" t="str">
            <v>NA</v>
          </cell>
          <cell r="DO282" t="str">
            <v>NA</v>
          </cell>
        </row>
        <row r="283">
          <cell r="A283" t="str">
            <v>% growth in revenue seq</v>
          </cell>
          <cell r="B283"/>
          <cell r="C283" t="str">
            <v>NA</v>
          </cell>
          <cell r="D283" t="str">
            <v>NA</v>
          </cell>
          <cell r="E283" t="str">
            <v>NA</v>
          </cell>
          <cell r="F283" t="str">
            <v>NA</v>
          </cell>
          <cell r="G283" t="str">
            <v>NA</v>
          </cell>
          <cell r="H283" t="str">
            <v>NA</v>
          </cell>
          <cell r="I283" t="str">
            <v>NA</v>
          </cell>
          <cell r="J283" t="str">
            <v>NA</v>
          </cell>
          <cell r="K283" t="str">
            <v>NA</v>
          </cell>
          <cell r="L283" t="str">
            <v>NA</v>
          </cell>
          <cell r="M283" t="str">
            <v>NA</v>
          </cell>
          <cell r="N283" t="str">
            <v>NA</v>
          </cell>
          <cell r="O283" t="str">
            <v>NA</v>
          </cell>
          <cell r="P283" t="str">
            <v>NA</v>
          </cell>
          <cell r="Q283" t="str">
            <v>NA</v>
          </cell>
          <cell r="R283" t="str">
            <v>NA</v>
          </cell>
          <cell r="S283" t="str">
            <v>NA</v>
          </cell>
          <cell r="T283" t="str">
            <v>NA</v>
          </cell>
          <cell r="U283" t="str">
            <v>NA</v>
          </cell>
          <cell r="V283" t="str">
            <v>NA</v>
          </cell>
          <cell r="W283" t="str">
            <v>NA</v>
          </cell>
          <cell r="X283" t="str">
            <v>NA</v>
          </cell>
          <cell r="Y283" t="str">
            <v>NA</v>
          </cell>
          <cell r="Z283" t="str">
            <v>NA</v>
          </cell>
          <cell r="AA283" t="str">
            <v>NA</v>
          </cell>
          <cell r="AB283" t="str">
            <v>NA</v>
          </cell>
          <cell r="AC283" t="str">
            <v>NA</v>
          </cell>
          <cell r="AD283" t="str">
            <v>NA</v>
          </cell>
          <cell r="AE283" t="str">
            <v>NA</v>
          </cell>
          <cell r="AF283">
            <v>-1</v>
          </cell>
          <cell r="AG283" t="str">
            <v>NA</v>
          </cell>
          <cell r="AH283" t="str">
            <v>NA</v>
          </cell>
          <cell r="AI283" t="str">
            <v>NA</v>
          </cell>
          <cell r="AJ283" t="str">
            <v>NA</v>
          </cell>
          <cell r="AK283" t="str">
            <v>NA</v>
          </cell>
          <cell r="AL283" t="str">
            <v>NA</v>
          </cell>
          <cell r="AM283" t="str">
            <v>NA</v>
          </cell>
          <cell r="AN283" t="str">
            <v>NA</v>
          </cell>
          <cell r="AO283" t="str">
            <v>NA</v>
          </cell>
          <cell r="AP283" t="str">
            <v>NA</v>
          </cell>
          <cell r="AQ283" t="str">
            <v>NA</v>
          </cell>
          <cell r="AR283" t="str">
            <v>NA</v>
          </cell>
          <cell r="AS283" t="str">
            <v>NA</v>
          </cell>
          <cell r="AT283" t="str">
            <v>NA</v>
          </cell>
          <cell r="AU283" t="str">
            <v>NA</v>
          </cell>
          <cell r="AV283" t="str">
            <v>NA</v>
          </cell>
          <cell r="AW283" t="str">
            <v>NA</v>
          </cell>
          <cell r="AX283" t="str">
            <v>NA</v>
          </cell>
          <cell r="AY283" t="str">
            <v>NA</v>
          </cell>
          <cell r="AZ283" t="str">
            <v>NA</v>
          </cell>
          <cell r="BA283" t="str">
            <v>NA</v>
          </cell>
          <cell r="BB283" t="str">
            <v>NA</v>
          </cell>
          <cell r="BC283" t="str">
            <v>NA</v>
          </cell>
          <cell r="BD283" t="str">
            <v>NA</v>
          </cell>
          <cell r="BE283" t="str">
            <v>NA</v>
          </cell>
          <cell r="BF283" t="str">
            <v>NA</v>
          </cell>
          <cell r="BG283" t="str">
            <v>NA</v>
          </cell>
          <cell r="BH283" t="str">
            <v>NA</v>
          </cell>
          <cell r="BI283" t="str">
            <v>NA</v>
          </cell>
          <cell r="BJ283" t="str">
            <v>NA</v>
          </cell>
          <cell r="BK283" t="str">
            <v>NA</v>
          </cell>
          <cell r="BL283" t="str">
            <v>NA</v>
          </cell>
          <cell r="BM283" t="str">
            <v>NA</v>
          </cell>
          <cell r="BN283" t="str">
            <v>NA</v>
          </cell>
          <cell r="BO283" t="str">
            <v>NA</v>
          </cell>
          <cell r="BP283" t="str">
            <v>NA</v>
          </cell>
          <cell r="BQ283" t="str">
            <v>NA</v>
          </cell>
          <cell r="BR283" t="str">
            <v>NA</v>
          </cell>
          <cell r="BS283" t="str">
            <v>NA</v>
          </cell>
          <cell r="BT283" t="str">
            <v>NA</v>
          </cell>
          <cell r="BU283" t="str">
            <v>NA</v>
          </cell>
          <cell r="BV283" t="str">
            <v>NA</v>
          </cell>
          <cell r="BW283" t="str">
            <v>NA</v>
          </cell>
          <cell r="BX283" t="str">
            <v>NA</v>
          </cell>
          <cell r="BY283" t="str">
            <v>NA</v>
          </cell>
          <cell r="BZ283" t="str">
            <v>NA</v>
          </cell>
          <cell r="CA283" t="str">
            <v>NA</v>
          </cell>
          <cell r="CB283" t="str">
            <v>NA</v>
          </cell>
          <cell r="CC283" t="str">
            <v>NA</v>
          </cell>
          <cell r="CD283" t="str">
            <v>NA</v>
          </cell>
          <cell r="CE283" t="str">
            <v>NA</v>
          </cell>
          <cell r="CF283" t="str">
            <v>NA</v>
          </cell>
          <cell r="CG283" t="str">
            <v>NA</v>
          </cell>
          <cell r="CH283" t="str">
            <v>NA</v>
          </cell>
          <cell r="CI283" t="str">
            <v>NA</v>
          </cell>
          <cell r="CJ283" t="str">
            <v>NA</v>
          </cell>
          <cell r="CK283" t="str">
            <v>NA</v>
          </cell>
          <cell r="CL283" t="str">
            <v>NA</v>
          </cell>
          <cell r="CM283" t="str">
            <v>NA</v>
          </cell>
          <cell r="CN283" t="str">
            <v>NA</v>
          </cell>
          <cell r="CO283" t="str">
            <v>NA</v>
          </cell>
          <cell r="CP283" t="str">
            <v>NA</v>
          </cell>
          <cell r="CQ283" t="str">
            <v>NA</v>
          </cell>
          <cell r="CR283" t="str">
            <v>NA</v>
          </cell>
          <cell r="CS283" t="str">
            <v>NA</v>
          </cell>
          <cell r="CT283" t="str">
            <v>NA</v>
          </cell>
          <cell r="CU283" t="str">
            <v>NA</v>
          </cell>
          <cell r="CV283" t="str">
            <v>NA</v>
          </cell>
          <cell r="CW283" t="str">
            <v>NA</v>
          </cell>
          <cell r="CX283" t="str">
            <v>NA</v>
          </cell>
          <cell r="CY283" t="str">
            <v>NA</v>
          </cell>
          <cell r="CZ283" t="str">
            <v>NA</v>
          </cell>
          <cell r="DA283" t="str">
            <v>NA</v>
          </cell>
          <cell r="DB283" t="str">
            <v>NA</v>
          </cell>
          <cell r="DC283"/>
          <cell r="DD283"/>
          <cell r="DE283"/>
          <cell r="DF283"/>
          <cell r="DG283"/>
          <cell r="DH283"/>
          <cell r="DI283"/>
          <cell r="DJ283"/>
          <cell r="DK283"/>
          <cell r="DL283"/>
          <cell r="DM283"/>
          <cell r="DN283"/>
          <cell r="DO283"/>
        </row>
        <row r="284">
          <cell r="A284"/>
          <cell r="B284"/>
          <cell r="C284"/>
          <cell r="D284"/>
          <cell r="E284"/>
          <cell r="F284"/>
          <cell r="G284"/>
          <cell r="H284"/>
          <cell r="I284"/>
          <cell r="J284"/>
          <cell r="K284"/>
          <cell r="L284"/>
          <cell r="M284"/>
          <cell r="N284"/>
          <cell r="O284"/>
          <cell r="P284"/>
          <cell r="Q284"/>
          <cell r="R284"/>
          <cell r="S284"/>
          <cell r="T284"/>
          <cell r="U284"/>
          <cell r="V284"/>
          <cell r="W284"/>
          <cell r="X284"/>
          <cell r="Y284"/>
          <cell r="Z284"/>
          <cell r="AA284"/>
          <cell r="AB284"/>
          <cell r="AC284"/>
          <cell r="AD284"/>
          <cell r="AE284"/>
          <cell r="AF284"/>
          <cell r="AG284"/>
          <cell r="AH284"/>
          <cell r="AI284"/>
          <cell r="AJ284"/>
          <cell r="AK284"/>
          <cell r="AL284"/>
          <cell r="AM284"/>
          <cell r="AN284"/>
          <cell r="AO284"/>
          <cell r="AP284"/>
          <cell r="AQ284"/>
          <cell r="AR284"/>
          <cell r="AS284"/>
          <cell r="AT284"/>
          <cell r="AU284"/>
          <cell r="AV284"/>
          <cell r="AW284"/>
          <cell r="AX284"/>
          <cell r="AY284"/>
          <cell r="AZ284"/>
          <cell r="BA284"/>
          <cell r="BB284"/>
          <cell r="BC284"/>
          <cell r="BD284"/>
          <cell r="BE284"/>
          <cell r="BF284"/>
          <cell r="BG284"/>
          <cell r="BH284"/>
          <cell r="BI284"/>
          <cell r="BJ284"/>
          <cell r="BK284"/>
          <cell r="BL284"/>
          <cell r="BM284"/>
          <cell r="BN284"/>
          <cell r="BO284"/>
          <cell r="BP284"/>
          <cell r="BQ284"/>
          <cell r="BR284"/>
          <cell r="BS284"/>
          <cell r="BT284"/>
          <cell r="BU284"/>
          <cell r="BV284"/>
          <cell r="BW284"/>
          <cell r="BX284"/>
          <cell r="BY284"/>
          <cell r="BZ284"/>
          <cell r="CA284"/>
          <cell r="CB284"/>
          <cell r="CC284"/>
          <cell r="CD284"/>
          <cell r="CE284"/>
          <cell r="CF284"/>
          <cell r="CG284"/>
          <cell r="CH284"/>
          <cell r="CI284"/>
          <cell r="CJ284"/>
          <cell r="CK284"/>
          <cell r="CL284"/>
          <cell r="CM284"/>
          <cell r="CN284"/>
          <cell r="CO284"/>
          <cell r="CP284"/>
          <cell r="CQ284"/>
          <cell r="CR284"/>
          <cell r="CS284"/>
          <cell r="CT284"/>
          <cell r="CU284"/>
          <cell r="CV284"/>
          <cell r="CW284"/>
          <cell r="CX284"/>
          <cell r="CY284"/>
          <cell r="CZ284"/>
          <cell r="DA284"/>
          <cell r="DB284"/>
          <cell r="DC284"/>
          <cell r="DD284"/>
          <cell r="DE284"/>
          <cell r="DF284"/>
          <cell r="DG284"/>
          <cell r="DH284"/>
          <cell r="DI284"/>
          <cell r="DJ284"/>
          <cell r="DK284"/>
          <cell r="DL284"/>
          <cell r="DM284"/>
          <cell r="DN284"/>
          <cell r="DO284"/>
        </row>
        <row r="285">
          <cell r="A285" t="str">
            <v>Software licenses updates</v>
          </cell>
          <cell r="B285"/>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2.5689999999999884</v>
          </cell>
          <cell r="BD285">
            <v>2.5079999999999814</v>
          </cell>
          <cell r="BE285">
            <v>2.8790000000000191</v>
          </cell>
          <cell r="BF285">
            <v>1.5580000000000496</v>
          </cell>
          <cell r="BG285">
            <v>2.188999999999993</v>
          </cell>
          <cell r="BH285">
            <v>2.6539999999999679</v>
          </cell>
          <cell r="BI285">
            <v>1.8409999999999798</v>
          </cell>
          <cell r="BJ285">
            <v>1.6549999999999727</v>
          </cell>
          <cell r="BK285">
            <v>2.6209999999999809</v>
          </cell>
          <cell r="BL285">
            <v>2.6100000000000136</v>
          </cell>
          <cell r="BM285">
            <v>3.2270000000000323</v>
          </cell>
          <cell r="BN285">
            <v>2.9250000000000682</v>
          </cell>
          <cell r="BO285">
            <v>2.9820000000000277</v>
          </cell>
          <cell r="BP285">
            <v>4.0330000000000155</v>
          </cell>
          <cell r="BQ285">
            <v>3.6190000000000282</v>
          </cell>
          <cell r="BR285">
            <v>2.6190000000000282</v>
          </cell>
          <cell r="BS285">
            <v>2.0419999999999305</v>
          </cell>
          <cell r="BT285">
            <v>2.4189999999999756</v>
          </cell>
          <cell r="BU285">
            <v>1.8939999999999912</v>
          </cell>
          <cell r="BV285">
            <v>1.9510000000000289</v>
          </cell>
          <cell r="BW285">
            <v>1.5999999999898762E-2</v>
          </cell>
          <cell r="BX285">
            <v>3.4999999999961062E-2</v>
          </cell>
          <cell r="BY285">
            <v>8.4999999999993747E-2</v>
          </cell>
          <cell r="BZ285">
            <v>0.16500000000004889</v>
          </cell>
          <cell r="CA285">
            <v>0.12299999999993361</v>
          </cell>
          <cell r="CB285">
            <v>0.15200000000011471</v>
          </cell>
          <cell r="CC285">
            <v>9.999999999998721E-2</v>
          </cell>
          <cell r="CD285">
            <v>0.15600000000006276</v>
          </cell>
          <cell r="CE285">
            <v>0</v>
          </cell>
          <cell r="CF285">
            <v>0</v>
          </cell>
          <cell r="CG285">
            <v>0</v>
          </cell>
          <cell r="CH285">
            <v>0</v>
          </cell>
          <cell r="CI285">
            <v>0</v>
          </cell>
          <cell r="CJ285">
            <v>0</v>
          </cell>
          <cell r="CK285">
            <v>0</v>
          </cell>
          <cell r="CL285">
            <v>0</v>
          </cell>
          <cell r="CM285">
            <v>0</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cell r="DD285"/>
          <cell r="DE285">
            <v>0</v>
          </cell>
          <cell r="DF285">
            <v>0</v>
          </cell>
          <cell r="DG285">
            <v>0</v>
          </cell>
          <cell r="DH285">
            <v>0</v>
          </cell>
          <cell r="DI285">
            <v>0</v>
          </cell>
          <cell r="DJ285">
            <v>0</v>
          </cell>
          <cell r="DK285">
            <v>0</v>
          </cell>
          <cell r="DL285">
            <v>0</v>
          </cell>
          <cell r="DM285">
            <v>0</v>
          </cell>
          <cell r="DN285">
            <v>0</v>
          </cell>
          <cell r="DO285">
            <v>0</v>
          </cell>
        </row>
        <row r="286">
          <cell r="A286" t="str">
            <v>% of revenue</v>
          </cell>
          <cell r="B286"/>
          <cell r="C286" t="e">
            <v>#DIV/0!</v>
          </cell>
          <cell r="D286" t="e">
            <v>#DIV/0!</v>
          </cell>
          <cell r="E286" t="e">
            <v>#DIV/0!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5.2333729893580374E-3</v>
          </cell>
          <cell r="BD286">
            <v>4.7250324987282762E-3</v>
          </cell>
          <cell r="BE286">
            <v>5.0924386395636307E-3</v>
          </cell>
          <cell r="BF286">
            <v>2.5154755023686312E-3</v>
          </cell>
          <cell r="BG286">
            <v>3.7133478655459215E-3</v>
          </cell>
          <cell r="BH286">
            <v>4.3139740901480279E-3</v>
          </cell>
          <cell r="BI286">
            <v>2.8701853070209312E-3</v>
          </cell>
          <cell r="BJ286">
            <v>2.2364985756679399E-3</v>
          </cell>
          <cell r="BK286">
            <v>3.895086781225683E-3</v>
          </cell>
          <cell r="BL286">
            <v>3.5734627264562388E-3</v>
          </cell>
          <cell r="BM286">
            <v>4.5276548936415452E-3</v>
          </cell>
          <cell r="BN286">
            <v>3.6452231998206279E-3</v>
          </cell>
          <cell r="BO286">
            <v>3.9716629440651177E-3</v>
          </cell>
          <cell r="BP286">
            <v>5.1601924356415576E-3</v>
          </cell>
          <cell r="BQ286">
            <v>4.7681536349431335E-3</v>
          </cell>
          <cell r="BR286">
            <v>3.0758100866371124E-3</v>
          </cell>
          <cell r="BS286">
            <v>2.6840097686387926E-3</v>
          </cell>
          <cell r="BT286">
            <v>3.0360497967390084E-3</v>
          </cell>
          <cell r="BU286">
            <v>2.3288698710145356E-3</v>
          </cell>
          <cell r="BV286">
            <v>2.1563658107151031E-3</v>
          </cell>
          <cell r="BW286">
            <v>2.428757705597947E-5</v>
          </cell>
          <cell r="BX286">
            <v>5.1929784995795265E-5</v>
          </cell>
          <cell r="BY286">
            <v>1.2710546463775503E-4</v>
          </cell>
          <cell r="BZ286">
            <v>2.2461692604256134E-4</v>
          </cell>
          <cell r="CA286">
            <v>1.8561078775924565E-4</v>
          </cell>
          <cell r="CB286">
            <v>2.1926439679948226E-4</v>
          </cell>
          <cell r="CC286">
            <v>1.4473350942575131E-4</v>
          </cell>
          <cell r="CD286">
            <v>2.0055100101954825E-4</v>
          </cell>
          <cell r="CE286">
            <v>0</v>
          </cell>
          <cell r="CF286">
            <v>0</v>
          </cell>
          <cell r="CG286">
            <v>0</v>
          </cell>
          <cell r="CH286">
            <v>0</v>
          </cell>
          <cell r="CI286">
            <v>0</v>
          </cell>
          <cell r="CJ286">
            <v>0</v>
          </cell>
          <cell r="CK286">
            <v>0</v>
          </cell>
          <cell r="CL286">
            <v>0</v>
          </cell>
          <cell r="CM286">
            <v>0</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cell r="DD286"/>
          <cell r="DE286">
            <v>0</v>
          </cell>
          <cell r="DF286">
            <v>0</v>
          </cell>
          <cell r="DG286">
            <v>0</v>
          </cell>
          <cell r="DH286">
            <v>0</v>
          </cell>
          <cell r="DI286">
            <v>0</v>
          </cell>
          <cell r="DJ286">
            <v>0</v>
          </cell>
          <cell r="DK286">
            <v>0</v>
          </cell>
          <cell r="DL286">
            <v>0</v>
          </cell>
          <cell r="DM286">
            <v>0</v>
          </cell>
          <cell r="DN286">
            <v>0</v>
          </cell>
          <cell r="DO286">
            <v>0</v>
          </cell>
        </row>
        <row r="287">
          <cell r="A287" t="str">
            <v>% growth in revenue y-o-y</v>
          </cell>
          <cell r="B287"/>
          <cell r="C287" t="str">
            <v>NA</v>
          </cell>
          <cell r="D287" t="str">
            <v>NA</v>
          </cell>
          <cell r="E287" t="str">
            <v>NA</v>
          </cell>
          <cell r="F287" t="str">
            <v>NA</v>
          </cell>
          <cell r="G287" t="str">
            <v>NA</v>
          </cell>
          <cell r="H287" t="str">
            <v>NA</v>
          </cell>
          <cell r="I287" t="str">
            <v>NA</v>
          </cell>
          <cell r="J287" t="str">
            <v>NA</v>
          </cell>
          <cell r="K287" t="str">
            <v>NA</v>
          </cell>
          <cell r="L287" t="str">
            <v>NA</v>
          </cell>
          <cell r="M287" t="str">
            <v>NA</v>
          </cell>
          <cell r="N287" t="str">
            <v>NA</v>
          </cell>
          <cell r="O287" t="str">
            <v>NA</v>
          </cell>
          <cell r="P287" t="str">
            <v>NA</v>
          </cell>
          <cell r="Q287" t="str">
            <v>NA</v>
          </cell>
          <cell r="R287" t="str">
            <v>NA</v>
          </cell>
          <cell r="S287" t="str">
            <v>NA</v>
          </cell>
          <cell r="T287" t="str">
            <v>NA</v>
          </cell>
          <cell r="U287" t="str">
            <v>NA</v>
          </cell>
          <cell r="V287" t="str">
            <v>NA</v>
          </cell>
          <cell r="W287" t="str">
            <v>NA</v>
          </cell>
          <cell r="X287" t="str">
            <v>NA</v>
          </cell>
          <cell r="Y287" t="str">
            <v>NA</v>
          </cell>
          <cell r="Z287" t="str">
            <v>NA</v>
          </cell>
          <cell r="AA287" t="str">
            <v>NA</v>
          </cell>
          <cell r="AB287" t="str">
            <v>NA</v>
          </cell>
          <cell r="AC287" t="str">
            <v>NA</v>
          </cell>
          <cell r="AD287" t="str">
            <v>NA</v>
          </cell>
          <cell r="AE287" t="str">
            <v>NA</v>
          </cell>
          <cell r="AF287" t="str">
            <v>NA</v>
          </cell>
          <cell r="AG287" t="str">
            <v>NA</v>
          </cell>
          <cell r="AH287" t="str">
            <v>NA</v>
          </cell>
          <cell r="AI287" t="str">
            <v>NA</v>
          </cell>
          <cell r="AJ287" t="str">
            <v>NA</v>
          </cell>
          <cell r="AK287" t="str">
            <v>NA</v>
          </cell>
          <cell r="AL287" t="str">
            <v>NA</v>
          </cell>
          <cell r="AM287" t="str">
            <v>NA</v>
          </cell>
          <cell r="AN287" t="str">
            <v>NA</v>
          </cell>
          <cell r="AO287" t="str">
            <v>NA</v>
          </cell>
          <cell r="AP287" t="str">
            <v>NA</v>
          </cell>
          <cell r="AQ287" t="str">
            <v>NA</v>
          </cell>
          <cell r="AR287" t="str">
            <v>NA</v>
          </cell>
          <cell r="AS287" t="str">
            <v>NA</v>
          </cell>
          <cell r="AT287" t="str">
            <v>NA</v>
          </cell>
          <cell r="AU287" t="str">
            <v>NA</v>
          </cell>
          <cell r="AV287" t="str">
            <v>NA</v>
          </cell>
          <cell r="AW287" t="str">
            <v>NA</v>
          </cell>
          <cell r="AX287" t="str">
            <v>NA</v>
          </cell>
          <cell r="AY287" t="str">
            <v>NA</v>
          </cell>
          <cell r="AZ287" t="str">
            <v>NA</v>
          </cell>
          <cell r="BA287" t="str">
            <v>NA</v>
          </cell>
          <cell r="BB287" t="str">
            <v>NA</v>
          </cell>
          <cell r="BC287" t="str">
            <v>NA</v>
          </cell>
          <cell r="BD287" t="str">
            <v>NA</v>
          </cell>
          <cell r="BE287" t="str">
            <v>NA</v>
          </cell>
          <cell r="BF287" t="str">
            <v>NA</v>
          </cell>
          <cell r="BG287">
            <v>-0.14791747761774898</v>
          </cell>
          <cell r="BH287">
            <v>5.8213716108447944E-2</v>
          </cell>
          <cell r="BI287">
            <v>-0.36054185481070944</v>
          </cell>
          <cell r="BJ287">
            <v>6.225930680354308E-2</v>
          </cell>
          <cell r="BK287">
            <v>0.19735038830515728</v>
          </cell>
          <cell r="BL287">
            <v>-1.6578749058008602E-2</v>
          </cell>
          <cell r="BM287">
            <v>0.75285171102665283</v>
          </cell>
          <cell r="BN287">
            <v>0.76737160120852965</v>
          </cell>
          <cell r="BO287">
            <v>0.13773368943153352</v>
          </cell>
          <cell r="BP287">
            <v>0.54521072796934655</v>
          </cell>
          <cell r="BQ287">
            <v>0.12147505422993254</v>
          </cell>
          <cell r="BR287">
            <v>-0.10461538461539588</v>
          </cell>
          <cell r="BS287">
            <v>-0.31522468142189419</v>
          </cell>
          <cell r="BT287">
            <v>-0.40019836350112414</v>
          </cell>
          <cell r="BU287">
            <v>-0.4766510085659087</v>
          </cell>
          <cell r="BV287">
            <v>-0.25505918289423146</v>
          </cell>
          <cell r="BW287">
            <v>-0.99216454456420211</v>
          </cell>
          <cell r="BX287">
            <v>-0.98553121124433174</v>
          </cell>
          <cell r="BY287">
            <v>-0.95512143611404743</v>
          </cell>
          <cell r="BZ287">
            <v>-0.91542798564836159</v>
          </cell>
          <cell r="CA287">
            <v>6.6875000000444924</v>
          </cell>
          <cell r="CB287">
            <v>3.3428571428652516</v>
          </cell>
          <cell r="CC287">
            <v>0.17647058823523021</v>
          </cell>
          <cell r="CD287">
            <v>-5.454545454535431E-2</v>
          </cell>
          <cell r="CE287">
            <v>-1</v>
          </cell>
          <cell r="CF287">
            <v>-1</v>
          </cell>
          <cell r="CG287">
            <v>-1</v>
          </cell>
          <cell r="CH287">
            <v>-1</v>
          </cell>
          <cell r="CI287" t="str">
            <v>NA</v>
          </cell>
          <cell r="CJ287" t="str">
            <v>NA</v>
          </cell>
          <cell r="CK287" t="str">
            <v>NA</v>
          </cell>
          <cell r="CL287" t="str">
            <v>NA</v>
          </cell>
          <cell r="CM287" t="str">
            <v>NA</v>
          </cell>
          <cell r="CN287" t="str">
            <v>NA</v>
          </cell>
          <cell r="CO287" t="str">
            <v>NA</v>
          </cell>
          <cell r="CP287" t="str">
            <v>NA</v>
          </cell>
          <cell r="CQ287" t="str">
            <v>NA</v>
          </cell>
          <cell r="CR287" t="str">
            <v>NA</v>
          </cell>
          <cell r="CS287" t="str">
            <v>NA</v>
          </cell>
          <cell r="CT287" t="str">
            <v>NA</v>
          </cell>
          <cell r="CU287" t="str">
            <v>NA</v>
          </cell>
          <cell r="CV287" t="str">
            <v>NA</v>
          </cell>
          <cell r="CW287" t="str">
            <v>NA</v>
          </cell>
          <cell r="CX287" t="str">
            <v>NA</v>
          </cell>
          <cell r="CY287" t="str">
            <v>NA</v>
          </cell>
          <cell r="CZ287" t="str">
            <v>NA</v>
          </cell>
          <cell r="DA287" t="str">
            <v>NA</v>
          </cell>
          <cell r="DB287" t="str">
            <v>NA</v>
          </cell>
          <cell r="DC287"/>
          <cell r="DD287" t="str">
            <v>NA</v>
          </cell>
          <cell r="DE287" t="str">
            <v>NA</v>
          </cell>
          <cell r="DF287" t="str">
            <v>NA</v>
          </cell>
          <cell r="DG287" t="str">
            <v>NA</v>
          </cell>
          <cell r="DH287" t="str">
            <v>NA</v>
          </cell>
          <cell r="DI287" t="str">
            <v>NA</v>
          </cell>
          <cell r="DJ287" t="str">
            <v>NA</v>
          </cell>
          <cell r="DK287" t="str">
            <v>NA</v>
          </cell>
          <cell r="DL287" t="str">
            <v>NA</v>
          </cell>
          <cell r="DM287" t="str">
            <v>NA</v>
          </cell>
          <cell r="DN287" t="str">
            <v>NA</v>
          </cell>
          <cell r="DO287" t="str">
            <v>NA</v>
          </cell>
        </row>
        <row r="288">
          <cell r="A288" t="str">
            <v>% growth in revenue seq</v>
          </cell>
          <cell r="B288"/>
          <cell r="C288" t="str">
            <v>NA</v>
          </cell>
          <cell r="D288" t="str">
            <v>NA</v>
          </cell>
          <cell r="E288" t="str">
            <v>NA</v>
          </cell>
          <cell r="F288" t="str">
            <v>NA</v>
          </cell>
          <cell r="G288" t="str">
            <v>NA</v>
          </cell>
          <cell r="H288" t="str">
            <v>NA</v>
          </cell>
          <cell r="I288" t="str">
            <v>NA</v>
          </cell>
          <cell r="J288" t="str">
            <v>NA</v>
          </cell>
          <cell r="K288" t="str">
            <v>NA</v>
          </cell>
          <cell r="L288" t="str">
            <v>NA</v>
          </cell>
          <cell r="M288" t="str">
            <v>NA</v>
          </cell>
          <cell r="N288" t="str">
            <v>NA</v>
          </cell>
          <cell r="O288" t="str">
            <v>NA</v>
          </cell>
          <cell r="P288" t="str">
            <v>NA</v>
          </cell>
          <cell r="Q288" t="str">
            <v>NA</v>
          </cell>
          <cell r="R288" t="str">
            <v>NA</v>
          </cell>
          <cell r="S288" t="str">
            <v>NA</v>
          </cell>
          <cell r="T288" t="str">
            <v>NA</v>
          </cell>
          <cell r="U288" t="str">
            <v>NA</v>
          </cell>
          <cell r="V288" t="str">
            <v>NA</v>
          </cell>
          <cell r="W288" t="str">
            <v>NA</v>
          </cell>
          <cell r="X288" t="str">
            <v>NA</v>
          </cell>
          <cell r="Y288" t="str">
            <v>NA</v>
          </cell>
          <cell r="Z288" t="str">
            <v>NA</v>
          </cell>
          <cell r="AA288" t="str">
            <v>NA</v>
          </cell>
          <cell r="AB288" t="str">
            <v>NA</v>
          </cell>
          <cell r="AC288" t="str">
            <v>NA</v>
          </cell>
          <cell r="AD288" t="str">
            <v>NA</v>
          </cell>
          <cell r="AE288" t="str">
            <v>NA</v>
          </cell>
          <cell r="AF288" t="str">
            <v>NA</v>
          </cell>
          <cell r="AG288" t="str">
            <v>NA</v>
          </cell>
          <cell r="AH288" t="str">
            <v>NA</v>
          </cell>
          <cell r="AI288" t="str">
            <v>NA</v>
          </cell>
          <cell r="AJ288" t="str">
            <v>NA</v>
          </cell>
          <cell r="AK288" t="str">
            <v>NA</v>
          </cell>
          <cell r="AL288" t="str">
            <v>NA</v>
          </cell>
          <cell r="AM288" t="str">
            <v>NA</v>
          </cell>
          <cell r="AN288" t="str">
            <v>NA</v>
          </cell>
          <cell r="AO288" t="str">
            <v>NA</v>
          </cell>
          <cell r="AP288" t="str">
            <v>NA</v>
          </cell>
          <cell r="AQ288" t="str">
            <v>NA</v>
          </cell>
          <cell r="AR288" t="str">
            <v>NA</v>
          </cell>
          <cell r="AS288" t="str">
            <v>NA</v>
          </cell>
          <cell r="AT288" t="str">
            <v>NA</v>
          </cell>
          <cell r="AU288" t="str">
            <v>NA</v>
          </cell>
          <cell r="AV288" t="str">
            <v>NA</v>
          </cell>
          <cell r="AW288" t="str">
            <v>NA</v>
          </cell>
          <cell r="AX288" t="str">
            <v>NA</v>
          </cell>
          <cell r="AY288" t="str">
            <v>NA</v>
          </cell>
          <cell r="AZ288" t="str">
            <v>NA</v>
          </cell>
          <cell r="BA288" t="str">
            <v>NA</v>
          </cell>
          <cell r="BB288" t="str">
            <v>NA</v>
          </cell>
          <cell r="BC288" t="str">
            <v>NA</v>
          </cell>
          <cell r="BD288">
            <v>-2.374464772285223E-2</v>
          </cell>
          <cell r="BE288">
            <v>0.14792663476875623</v>
          </cell>
          <cell r="BF288">
            <v>-0.45883987495656853</v>
          </cell>
          <cell r="BG288">
            <v>0.40500641848518826</v>
          </cell>
          <cell r="BH288">
            <v>0.21242576518957357</v>
          </cell>
          <cell r="BI288">
            <v>-0.30633006782215444</v>
          </cell>
          <cell r="BJ288">
            <v>-0.10103204780011354</v>
          </cell>
          <cell r="BK288">
            <v>0.58368580060424424</v>
          </cell>
          <cell r="BL288">
            <v>-4.1968714231085391E-3</v>
          </cell>
          <cell r="BM288">
            <v>0.23639846743295601</v>
          </cell>
          <cell r="BN288">
            <v>-9.3585373411825601E-2</v>
          </cell>
          <cell r="BO288">
            <v>1.9487179487165163E-2</v>
          </cell>
          <cell r="BP288">
            <v>0.35244802146209864</v>
          </cell>
          <cell r="BQ288">
            <v>-0.10265311182742021</v>
          </cell>
          <cell r="BR288">
            <v>-0.27631942525559328</v>
          </cell>
          <cell r="BS288">
            <v>-0.22031309660179133</v>
          </cell>
          <cell r="BT288">
            <v>0.18462291870717817</v>
          </cell>
          <cell r="BU288">
            <v>-0.21703183133525827</v>
          </cell>
          <cell r="BV288">
            <v>3.0095036958837307E-2</v>
          </cell>
          <cell r="BW288">
            <v>-0.99179907739625905</v>
          </cell>
          <cell r="BX288">
            <v>1.1875000000114078</v>
          </cell>
          <cell r="BY288">
            <v>1.4285714285739517</v>
          </cell>
          <cell r="BZ288">
            <v>0.94117647058895315</v>
          </cell>
          <cell r="CA288">
            <v>-0.2545454545460778</v>
          </cell>
          <cell r="CB288">
            <v>0.23577235772517691</v>
          </cell>
          <cell r="CC288">
            <v>-0.34210526315847534</v>
          </cell>
          <cell r="CD288">
            <v>0.56000000000082717</v>
          </cell>
          <cell r="CE288">
            <v>-1</v>
          </cell>
          <cell r="CF288" t="str">
            <v>NA</v>
          </cell>
          <cell r="CG288" t="str">
            <v>NA</v>
          </cell>
          <cell r="CH288" t="str">
            <v>NA</v>
          </cell>
          <cell r="CI288" t="str">
            <v>NA</v>
          </cell>
          <cell r="CJ288" t="str">
            <v>NA</v>
          </cell>
          <cell r="CK288" t="str">
            <v>NA</v>
          </cell>
          <cell r="CL288" t="str">
            <v>NA</v>
          </cell>
          <cell r="CM288" t="str">
            <v>NA</v>
          </cell>
          <cell r="CN288" t="str">
            <v>NA</v>
          </cell>
          <cell r="CO288" t="str">
            <v>NA</v>
          </cell>
          <cell r="CP288" t="str">
            <v>NA</v>
          </cell>
          <cell r="CQ288" t="str">
            <v>NA</v>
          </cell>
          <cell r="CR288" t="str">
            <v>NA</v>
          </cell>
          <cell r="CS288" t="str">
            <v>NA</v>
          </cell>
          <cell r="CT288" t="str">
            <v>NA</v>
          </cell>
          <cell r="CU288" t="str">
            <v>NA</v>
          </cell>
          <cell r="CV288" t="str">
            <v>NA</v>
          </cell>
          <cell r="CW288" t="str">
            <v>NA</v>
          </cell>
          <cell r="CX288" t="str">
            <v>NA</v>
          </cell>
          <cell r="CY288" t="str">
            <v>NA</v>
          </cell>
          <cell r="CZ288" t="str">
            <v>NA</v>
          </cell>
          <cell r="DA288" t="str">
            <v>NA</v>
          </cell>
          <cell r="DB288" t="str">
            <v>NA</v>
          </cell>
          <cell r="DC288"/>
          <cell r="DD288"/>
          <cell r="DE288"/>
          <cell r="DF288"/>
          <cell r="DG288"/>
          <cell r="DH288"/>
          <cell r="DI288"/>
          <cell r="DJ288"/>
          <cell r="DK288"/>
          <cell r="DL288"/>
          <cell r="DM288"/>
          <cell r="DN288"/>
          <cell r="DO288"/>
        </row>
        <row r="289">
          <cell r="A289"/>
          <cell r="B289"/>
          <cell r="C289"/>
          <cell r="D289"/>
          <cell r="E289"/>
          <cell r="F289"/>
          <cell r="G289"/>
          <cell r="H289"/>
          <cell r="I289"/>
          <cell r="J289"/>
          <cell r="K289"/>
          <cell r="L289"/>
          <cell r="M289"/>
          <cell r="N289"/>
          <cell r="O289"/>
          <cell r="P289"/>
          <cell r="Q289"/>
          <cell r="R289"/>
          <cell r="S289"/>
          <cell r="T289"/>
          <cell r="U289"/>
          <cell r="V289"/>
          <cell r="W289"/>
          <cell r="X289"/>
          <cell r="Y289"/>
          <cell r="Z289"/>
          <cell r="AA289"/>
          <cell r="AB289"/>
          <cell r="AC289"/>
          <cell r="AD289"/>
          <cell r="AE289"/>
          <cell r="AF289"/>
          <cell r="AG289"/>
          <cell r="AH289"/>
          <cell r="AI289"/>
          <cell r="AJ289"/>
          <cell r="AK289"/>
          <cell r="AL289"/>
          <cell r="AM289"/>
          <cell r="AN289"/>
          <cell r="AO289"/>
          <cell r="AP289"/>
          <cell r="AQ289"/>
          <cell r="AR289"/>
          <cell r="AS289"/>
          <cell r="AT289"/>
          <cell r="AU289"/>
          <cell r="AV289"/>
          <cell r="AW289"/>
          <cell r="AX289"/>
          <cell r="AY289"/>
          <cell r="AZ289"/>
          <cell r="BA289"/>
          <cell r="BB289"/>
          <cell r="BC289"/>
          <cell r="BD289"/>
          <cell r="BE289"/>
          <cell r="BF289"/>
          <cell r="BG289"/>
          <cell r="BH289"/>
          <cell r="BI289"/>
          <cell r="BJ289"/>
          <cell r="BK289"/>
          <cell r="BL289"/>
          <cell r="BM289"/>
          <cell r="BN289"/>
          <cell r="BO289"/>
          <cell r="BP289"/>
          <cell r="BQ289"/>
          <cell r="BR289"/>
          <cell r="BS289"/>
          <cell r="BT289"/>
          <cell r="BU289"/>
          <cell r="BV289"/>
          <cell r="BW289"/>
          <cell r="BX289"/>
          <cell r="BY289"/>
          <cell r="BZ289"/>
          <cell r="CA289"/>
          <cell r="CB289"/>
          <cell r="CC289"/>
          <cell r="CD289"/>
          <cell r="CE289"/>
          <cell r="CF289"/>
          <cell r="CG289"/>
          <cell r="CH289"/>
          <cell r="CI289"/>
          <cell r="CJ289"/>
          <cell r="CK289"/>
          <cell r="CL289"/>
          <cell r="CM289"/>
          <cell r="CN289"/>
          <cell r="CO289"/>
          <cell r="CP289"/>
          <cell r="CQ289"/>
          <cell r="CR289"/>
          <cell r="CS289"/>
          <cell r="CT289"/>
          <cell r="CU289"/>
          <cell r="CV289"/>
          <cell r="CW289"/>
          <cell r="CX289"/>
          <cell r="CY289"/>
          <cell r="CZ289"/>
          <cell r="DA289"/>
          <cell r="DB289"/>
          <cell r="DC289"/>
          <cell r="DD289"/>
          <cell r="DE289"/>
          <cell r="DF289"/>
          <cell r="DG289"/>
          <cell r="DH289"/>
          <cell r="DI289"/>
          <cell r="DJ289"/>
          <cell r="DK289"/>
          <cell r="DL289"/>
          <cell r="DM289"/>
          <cell r="DN289"/>
          <cell r="DO289"/>
        </row>
        <row r="290">
          <cell r="A290" t="str">
            <v>Services</v>
          </cell>
          <cell r="B290"/>
          <cell r="C290">
            <v>0</v>
          </cell>
          <cell r="D290">
            <v>0</v>
          </cell>
          <cell r="E290">
            <v>0</v>
          </cell>
          <cell r="F290">
            <v>0</v>
          </cell>
          <cell r="G290">
            <v>9.8730000000000047</v>
          </cell>
          <cell r="H290">
            <v>9.9399999999999977</v>
          </cell>
          <cell r="I290">
            <v>10.009</v>
          </cell>
          <cell r="J290">
            <v>10.007999999999996</v>
          </cell>
          <cell r="K290">
            <v>9.9410000000000025</v>
          </cell>
          <cell r="L290">
            <v>9.9399999999999977</v>
          </cell>
          <cell r="M290">
            <v>10.009</v>
          </cell>
          <cell r="N290">
            <v>10.00800000000001</v>
          </cell>
          <cell r="O290">
            <v>9.8719999999999999</v>
          </cell>
          <cell r="P290">
            <v>9.9399999999999977</v>
          </cell>
          <cell r="Q290">
            <v>10.009000000000015</v>
          </cell>
          <cell r="R290">
            <v>10.008999999999986</v>
          </cell>
          <cell r="S290">
            <v>9.8720000000000141</v>
          </cell>
          <cell r="T290">
            <v>4.2099999999999937</v>
          </cell>
          <cell r="U290">
            <v>0</v>
          </cell>
          <cell r="V290">
            <v>0</v>
          </cell>
          <cell r="W290">
            <v>0</v>
          </cell>
          <cell r="X290">
            <v>0</v>
          </cell>
          <cell r="Y290">
            <v>0</v>
          </cell>
          <cell r="Z290">
            <v>0</v>
          </cell>
          <cell r="AA290">
            <v>-7.5495165674510645E-15</v>
          </cell>
          <cell r="AB290">
            <v>0</v>
          </cell>
          <cell r="AC290">
            <v>0</v>
          </cell>
          <cell r="AD290">
            <v>0</v>
          </cell>
          <cell r="AE290">
            <v>0.56802899999999112</v>
          </cell>
          <cell r="AF290">
            <v>0.39760599999997837</v>
          </cell>
          <cell r="AG290">
            <v>0.72075500000001469</v>
          </cell>
          <cell r="AH290">
            <v>0.46693200000001767</v>
          </cell>
          <cell r="AI290">
            <v>0.53064499999998205</v>
          </cell>
          <cell r="AJ290">
            <v>0.95724600000000493</v>
          </cell>
          <cell r="AK290">
            <v>1.7642049999999969</v>
          </cell>
          <cell r="AL290">
            <v>1.4084365000000005</v>
          </cell>
          <cell r="AM290">
            <v>4.650000000000027</v>
          </cell>
          <cell r="AN290">
            <v>6.2629999999999768</v>
          </cell>
          <cell r="AO290">
            <v>5.3269999999999698</v>
          </cell>
          <cell r="AP290">
            <v>6.4306190000000072</v>
          </cell>
          <cell r="AQ290">
            <v>7.051249999999996</v>
          </cell>
          <cell r="AR290">
            <v>5.949687499999996</v>
          </cell>
          <cell r="AS290">
            <v>9.3827561250000002</v>
          </cell>
          <cell r="AT290">
            <v>11.248730468749997</v>
          </cell>
          <cell r="AU290">
            <v>4.7775960000000026</v>
          </cell>
          <cell r="AV290">
            <v>4.1787179999999609</v>
          </cell>
          <cell r="AW290">
            <v>3.0629029999999773</v>
          </cell>
          <cell r="AX290">
            <v>6.3919599999999832</v>
          </cell>
          <cell r="AY290">
            <v>15.206458999999995</v>
          </cell>
          <cell r="AZ290">
            <v>18.710459999999983</v>
          </cell>
          <cell r="BA290">
            <v>19.243640999999997</v>
          </cell>
          <cell r="BB290">
            <v>24.90973500000004</v>
          </cell>
          <cell r="BC290">
            <v>19.477</v>
          </cell>
          <cell r="BD290">
            <v>21.303000000000001</v>
          </cell>
          <cell r="BE290">
            <v>23.210999999999999</v>
          </cell>
          <cell r="BF290">
            <v>27.504000000000001</v>
          </cell>
          <cell r="BG290">
            <v>25.873000000000001</v>
          </cell>
          <cell r="BH290">
            <v>29.245999999999999</v>
          </cell>
          <cell r="BI290">
            <v>31.021999999999998</v>
          </cell>
          <cell r="BJ290">
            <v>32.92</v>
          </cell>
          <cell r="BK290">
            <v>26.512</v>
          </cell>
          <cell r="BL290">
            <v>36.415999999999997</v>
          </cell>
          <cell r="BM290">
            <v>33.725000000000001</v>
          </cell>
          <cell r="BN290">
            <v>42.225999999999999</v>
          </cell>
          <cell r="BO290">
            <v>42.505000000000003</v>
          </cell>
          <cell r="BP290">
            <v>41.948</v>
          </cell>
          <cell r="BQ290">
            <v>42.322000000000003</v>
          </cell>
          <cell r="BR290">
            <v>48.765999999999998</v>
          </cell>
          <cell r="BS290">
            <v>36.86</v>
          </cell>
          <cell r="BT290">
            <v>37.04</v>
          </cell>
          <cell r="BU290">
            <v>36.676000000000002</v>
          </cell>
          <cell r="BV290">
            <v>36.911999999999999</v>
          </cell>
          <cell r="BW290">
            <v>32.606999999999999</v>
          </cell>
          <cell r="BX290">
            <v>34.851999999999997</v>
          </cell>
          <cell r="BY290">
            <v>29.850999999999999</v>
          </cell>
          <cell r="BZ290">
            <v>33.918999999999997</v>
          </cell>
          <cell r="CA290">
            <v>29.594999999999999</v>
          </cell>
          <cell r="CB290">
            <v>31.677</v>
          </cell>
          <cell r="CC290">
            <v>32.061999999999998</v>
          </cell>
          <cell r="CD290">
            <v>38.401000000000003</v>
          </cell>
          <cell r="CE290">
            <v>31.3</v>
          </cell>
          <cell r="CF290">
            <v>33.9</v>
          </cell>
          <cell r="CG290">
            <v>28.3</v>
          </cell>
          <cell r="CH290">
            <v>38.860249020000005</v>
          </cell>
          <cell r="CI290">
            <v>30.830500000000001</v>
          </cell>
          <cell r="CJ290">
            <v>33.391500000000001</v>
          </cell>
          <cell r="CK290">
            <v>32.891500000000001</v>
          </cell>
          <cell r="CL290">
            <v>36.891500000000001</v>
          </cell>
          <cell r="CM290">
            <v>31.601262499999997</v>
          </cell>
          <cell r="CN290">
            <v>34.217939625</v>
          </cell>
          <cell r="CO290">
            <v>33.697423978750003</v>
          </cell>
          <cell r="CP290">
            <v>37.786394638962499</v>
          </cell>
          <cell r="CQ290">
            <v>32.360163666711564</v>
          </cell>
          <cell r="CR290">
            <v>35.031462627786347</v>
          </cell>
          <cell r="CS290">
            <v>34.490560372798562</v>
          </cell>
          <cell r="CT290">
            <v>38.666879365595385</v>
          </cell>
          <cell r="CU290">
            <v>33.106667900068494</v>
          </cell>
          <cell r="CV290">
            <v>35.831508760662878</v>
          </cell>
          <cell r="CW290">
            <v>35.27037648675276</v>
          </cell>
          <cell r="CX290">
            <v>39.532377772316003</v>
          </cell>
          <cell r="CY290">
            <v>33.84029913955726</v>
          </cell>
          <cell r="CZ290">
            <v>36.617581316244213</v>
          </cell>
          <cell r="DA290">
            <v>36.036401283944052</v>
          </cell>
          <cell r="DB290">
            <v>40.382381566863906</v>
          </cell>
          <cell r="DC290"/>
          <cell r="DD290"/>
          <cell r="DE290">
            <v>39.83</v>
          </cell>
          <cell r="DF290">
            <v>39.89800000000001</v>
          </cell>
          <cell r="DG290">
            <v>39.83</v>
          </cell>
          <cell r="DH290">
            <v>14.082000000000008</v>
          </cell>
          <cell r="DI290">
            <v>0</v>
          </cell>
          <cell r="DJ290">
            <v>-7.5495165674510645E-15</v>
          </cell>
          <cell r="DK290">
            <v>2.153322000000002</v>
          </cell>
          <cell r="DL290">
            <v>4.6605324999999844</v>
          </cell>
          <cell r="DM290">
            <v>22.670618999999981</v>
          </cell>
          <cell r="DN290">
            <v>33.632424093749989</v>
          </cell>
          <cell r="DO290">
            <v>18.411176999999924</v>
          </cell>
        </row>
        <row r="291">
          <cell r="A291" t="str">
            <v>% of revenue</v>
          </cell>
          <cell r="B291"/>
          <cell r="C291" t="e">
            <v>#DIV/0!</v>
          </cell>
          <cell r="D291" t="e">
            <v>#DIV/0!</v>
          </cell>
          <cell r="E291" t="e">
            <v>#DIV/0!</v>
          </cell>
          <cell r="F291">
            <v>0</v>
          </cell>
          <cell r="G291">
            <v>0.11609967191523894</v>
          </cell>
          <cell r="H291">
            <v>0.10527988137478152</v>
          </cell>
          <cell r="I291">
            <v>9.4620911325392326E-2</v>
          </cell>
          <cell r="J291">
            <v>8.4776918450500172E-2</v>
          </cell>
          <cell r="K291">
            <v>7.7959455750303899E-2</v>
          </cell>
          <cell r="L291">
            <v>9.3697566125596196E-2</v>
          </cell>
          <cell r="M291">
            <v>8.8192015225876941E-2</v>
          </cell>
          <cell r="N291">
            <v>8.1132350795272229E-2</v>
          </cell>
          <cell r="O291">
            <v>7.4330632774146907E-2</v>
          </cell>
          <cell r="P291">
            <v>6.7493243885546658E-2</v>
          </cell>
          <cell r="Q291">
            <v>6.5207335743835401E-2</v>
          </cell>
          <cell r="R291">
            <v>6.3328461426519531E-2</v>
          </cell>
          <cell r="S291">
            <v>6.9369685896985556E-2</v>
          </cell>
          <cell r="T291">
            <v>3.584320937202011E-2</v>
          </cell>
          <cell r="U291">
            <v>0</v>
          </cell>
          <cell r="V291">
            <v>0</v>
          </cell>
          <cell r="W291">
            <v>0</v>
          </cell>
          <cell r="X291">
            <v>0</v>
          </cell>
          <cell r="Y291">
            <v>0</v>
          </cell>
          <cell r="Z291">
            <v>0</v>
          </cell>
          <cell r="AA291">
            <v>-4.6801292960455422E-17</v>
          </cell>
          <cell r="AB291">
            <v>0</v>
          </cell>
          <cell r="AC291">
            <v>0</v>
          </cell>
          <cell r="AD291">
            <v>0</v>
          </cell>
          <cell r="AE291">
            <v>2.8135568874138946E-3</v>
          </cell>
          <cell r="AF291">
            <v>1.8823457006375943E-3</v>
          </cell>
          <cell r="AG291">
            <v>3.1758736621326331E-3</v>
          </cell>
          <cell r="AH291">
            <v>1.7380293014115362E-3</v>
          </cell>
          <cell r="AI291">
            <v>2.0409580073692184E-3</v>
          </cell>
          <cell r="AJ291">
            <v>3.4749807600157E-3</v>
          </cell>
          <cell r="AK291">
            <v>6.3494642812154606E-3</v>
          </cell>
          <cell r="AL291">
            <v>4.3876253107457287E-3</v>
          </cell>
          <cell r="AM291">
            <v>1.509309028589243E-2</v>
          </cell>
          <cell r="AN291">
            <v>1.8731083489849316E-2</v>
          </cell>
          <cell r="AO291">
            <v>1.5223001105932226E-2</v>
          </cell>
          <cell r="AP291">
            <v>1.6094291456330623E-2</v>
          </cell>
          <cell r="AQ291">
            <v>1.8701894258873194E-2</v>
          </cell>
          <cell r="AR291">
            <v>1.5188235519362816E-2</v>
          </cell>
          <cell r="AS291">
            <v>2.3521987412664553E-2</v>
          </cell>
          <cell r="AT291">
            <v>2.7059926987084336E-2</v>
          </cell>
          <cell r="AU291">
            <v>1.2945379858992362E-2</v>
          </cell>
          <cell r="AV291">
            <v>1.0637525838280268E-2</v>
          </cell>
          <cell r="AW291">
            <v>7.637362171543074E-3</v>
          </cell>
          <cell r="AX291">
            <v>1.416783402783931E-2</v>
          </cell>
          <cell r="AY291">
            <v>3.6706460972501145E-2</v>
          </cell>
          <cell r="AZ291">
            <v>4.0813946639966986E-2</v>
          </cell>
          <cell r="BA291">
            <v>4.0750309698813929E-2</v>
          </cell>
          <cell r="BB291">
            <v>4.7023959290613961E-2</v>
          </cell>
          <cell r="BC291">
            <v>3.9677075015074718E-2</v>
          </cell>
          <cell r="BD291">
            <v>4.0134516475442271E-2</v>
          </cell>
          <cell r="BE291">
            <v>4.1056128260823423E-2</v>
          </cell>
          <cell r="BF291">
            <v>4.4406699754264846E-2</v>
          </cell>
          <cell r="BG291">
            <v>4.3890109330867948E-2</v>
          </cell>
          <cell r="BH291">
            <v>4.7538238975309247E-2</v>
          </cell>
          <cell r="BI291">
            <v>4.8364415314722596E-2</v>
          </cell>
          <cell r="BJ291">
            <v>4.4486726955280845E-2</v>
          </cell>
          <cell r="BK291">
            <v>3.9399672164767668E-2</v>
          </cell>
          <cell r="BL291">
            <v>4.9858704462310229E-2</v>
          </cell>
          <cell r="BM291">
            <v>4.7317992342131888E-2</v>
          </cell>
          <cell r="BN291">
            <v>5.2623314473717007E-2</v>
          </cell>
          <cell r="BO291">
            <v>5.6611513560525246E-2</v>
          </cell>
          <cell r="BP291">
            <v>5.3672142893699787E-2</v>
          </cell>
          <cell r="BQ291">
            <v>5.5760651599353894E-2</v>
          </cell>
          <cell r="BR291">
            <v>5.7271842185927381E-2</v>
          </cell>
          <cell r="BS291">
            <v>4.844887368855498E-2</v>
          </cell>
          <cell r="BT291">
            <v>4.6488335870696153E-2</v>
          </cell>
          <cell r="BU291">
            <v>4.5096954271029305E-2</v>
          </cell>
          <cell r="BV291">
            <v>4.0797424297854795E-2</v>
          </cell>
          <cell r="BW291">
            <v>4.9496564066833344E-2</v>
          </cell>
          <cell r="BX291">
            <v>5.1710196190727711E-2</v>
          </cell>
          <cell r="BY291">
            <v>4.4637943822375348E-2</v>
          </cell>
          <cell r="BZ291">
            <v>4.6174433420820483E-2</v>
          </cell>
          <cell r="CA291">
            <v>4.4659766371852358E-2</v>
          </cell>
          <cell r="CB291">
            <v>4.5694988798762881E-2</v>
          </cell>
          <cell r="CC291">
            <v>4.6404457792090313E-2</v>
          </cell>
          <cell r="CD291">
            <v>4.9367685834285732E-2</v>
          </cell>
          <cell r="CE291">
            <v>4.4894376298064233E-2</v>
          </cell>
          <cell r="CF291">
            <v>4.5664868359903819E-2</v>
          </cell>
          <cell r="CG291">
            <v>3.8636078178670701E-2</v>
          </cell>
          <cell r="CH291">
            <v>4.8462031276890277E-2</v>
          </cell>
          <cell r="CI291">
            <v>4.3409599803491059E-2</v>
          </cell>
          <cell r="CJ291">
            <v>4.3253976203294284E-2</v>
          </cell>
          <cell r="CK291">
            <v>4.311766173962276E-2</v>
          </cell>
          <cell r="CL291">
            <v>4.3101475870933312E-2</v>
          </cell>
          <cell r="CM291">
            <v>4.1314124169435057E-2</v>
          </cell>
          <cell r="CN291">
            <v>4.1375369167890565E-2</v>
          </cell>
          <cell r="CO291">
            <v>4.114501814373913E-2</v>
          </cell>
          <cell r="CP291">
            <v>4.2007571872964874E-2</v>
          </cell>
          <cell r="CQ291">
            <v>3.9290588399130216E-2</v>
          </cell>
          <cell r="CR291">
            <v>3.961427854778924E-2</v>
          </cell>
          <cell r="CS291">
            <v>3.9340036226344209E-2</v>
          </cell>
          <cell r="CT291">
            <v>4.098826097479201E-2</v>
          </cell>
          <cell r="CU291">
            <v>3.7041972704382878E-2</v>
          </cell>
          <cell r="CV291">
            <v>3.7503369045319035E-2</v>
          </cell>
          <cell r="CW291">
            <v>3.7226780015289451E-2</v>
          </cell>
          <cell r="CX291">
            <v>3.9085288473921613E-2</v>
          </cell>
          <cell r="CY291">
            <v>3.484520863905155E-2</v>
          </cell>
          <cell r="CZ291">
            <v>3.5452721280295633E-2</v>
          </cell>
          <cell r="DA291">
            <v>3.5227499509370305E-2</v>
          </cell>
          <cell r="DB291">
            <v>3.7113027354629943E-2</v>
          </cell>
          <cell r="DC291"/>
          <cell r="DD291"/>
          <cell r="DE291">
            <v>9.8763901459265765E-2</v>
          </cell>
          <cell r="DF291">
            <v>8.4808883485033376E-2</v>
          </cell>
          <cell r="DG291">
            <v>6.7322481956628294E-2</v>
          </cell>
          <cell r="DH291">
            <v>2.6698366474041058E-2</v>
          </cell>
          <cell r="DI291">
            <v>0</v>
          </cell>
          <cell r="DJ291">
            <v>-1.0186123274085067E-17</v>
          </cell>
          <cell r="DK291">
            <v>2.3696157900876197E-3</v>
          </cell>
          <cell r="DL291">
            <v>4.1086612319814657E-3</v>
          </cell>
          <cell r="DM291">
            <v>1.6287042850923372E-2</v>
          </cell>
          <cell r="DN291">
            <v>2.1241253752319438E-2</v>
          </cell>
          <cell r="DO291">
            <v>1.1406550943938573E-2</v>
          </cell>
        </row>
        <row r="292">
          <cell r="A292" t="str">
            <v>% of license revenue</v>
          </cell>
          <cell r="B292"/>
          <cell r="C292" t="e">
            <v>#DIV/0!</v>
          </cell>
          <cell r="D292" t="e">
            <v>#DIV/0!</v>
          </cell>
          <cell r="E292" t="e">
            <v>#DIV/0!</v>
          </cell>
          <cell r="F292">
            <v>0</v>
          </cell>
          <cell r="G292" t="e">
            <v>#DIV/0!</v>
          </cell>
          <cell r="H292" t="e">
            <v>#DIV/0!</v>
          </cell>
          <cell r="I292" t="e">
            <v>#DIV/0!</v>
          </cell>
          <cell r="J292" t="e">
            <v>#DIV/0!</v>
          </cell>
          <cell r="K292" t="e">
            <v>#DIV/0!</v>
          </cell>
          <cell r="L292" t="e">
            <v>#DIV/0!</v>
          </cell>
          <cell r="M292" t="e">
            <v>#DIV/0!</v>
          </cell>
          <cell r="N292" t="e">
            <v>#DIV/0!</v>
          </cell>
          <cell r="O292" t="e">
            <v>#DIV/0!</v>
          </cell>
          <cell r="P292" t="e">
            <v>#DIV/0!</v>
          </cell>
          <cell r="Q292" t="e">
            <v>#DIV/0!</v>
          </cell>
          <cell r="R292" t="e">
            <v>#DIV/0!</v>
          </cell>
          <cell r="S292" t="e">
            <v>#DIV/0!</v>
          </cell>
          <cell r="T292" t="e">
            <v>#DIV/0!</v>
          </cell>
          <cell r="U292" t="e">
            <v>#DIV/0!</v>
          </cell>
          <cell r="V292" t="e">
            <v>#DIV/0!</v>
          </cell>
          <cell r="W292">
            <v>0</v>
          </cell>
          <cell r="X292">
            <v>0</v>
          </cell>
          <cell r="Y292">
            <v>0</v>
          </cell>
          <cell r="Z292">
            <v>0</v>
          </cell>
          <cell r="AA292">
            <v>-8.6353219493641069E-17</v>
          </cell>
          <cell r="AB292">
            <v>0</v>
          </cell>
          <cell r="AC292">
            <v>0</v>
          </cell>
          <cell r="AD292">
            <v>0</v>
          </cell>
          <cell r="AE292">
            <v>6.3070884501786675E-3</v>
          </cell>
          <cell r="AF292">
            <v>4.3227440747986342E-3</v>
          </cell>
          <cell r="AG292">
            <v>7.4104480681048577E-3</v>
          </cell>
          <cell r="AH292">
            <v>3.5881688452407009E-3</v>
          </cell>
          <cell r="AI292">
            <v>4.6472391294826998E-3</v>
          </cell>
          <cell r="AJ292">
            <v>8.1260961468264149E-3</v>
          </cell>
          <cell r="AK292">
            <v>1.556024484251931E-2</v>
          </cell>
          <cell r="AL292">
            <v>9.8406731226069744E-3</v>
          </cell>
          <cell r="AM292">
            <v>3.793226685639902E-2</v>
          </cell>
          <cell r="AN292">
            <v>4.5853558537781614E-2</v>
          </cell>
          <cell r="AO292">
            <v>3.7925388010821369E-2</v>
          </cell>
          <cell r="AP292">
            <v>3.612098522720894E-2</v>
          </cell>
          <cell r="AQ292">
            <v>4.7980743059335841E-2</v>
          </cell>
          <cell r="AR292">
            <v>3.8770787446728072E-2</v>
          </cell>
          <cell r="AS292">
            <v>5.9559063108983921E-2</v>
          </cell>
          <cell r="AT292">
            <v>6.9325344932515701E-2</v>
          </cell>
          <cell r="AU292">
            <v>4.2695227882037556E-2</v>
          </cell>
          <cell r="AV292">
            <v>3.2220321993646182E-2</v>
          </cell>
          <cell r="AW292">
            <v>2.3732395784906067E-2</v>
          </cell>
          <cell r="AX292">
            <v>3.7974370703944098E-2</v>
          </cell>
          <cell r="AY292">
            <v>0.12392596124068908</v>
          </cell>
          <cell r="AZ292">
            <v>0.12579898206853882</v>
          </cell>
          <cell r="BA292">
            <v>0.12680478788597632</v>
          </cell>
          <cell r="BB292">
            <v>0.1269253522203258</v>
          </cell>
          <cell r="BC292">
            <v>0.1296219885531745</v>
          </cell>
          <cell r="BD292">
            <v>0.12434189790224486</v>
          </cell>
          <cell r="BE292">
            <v>0.11971838250464205</v>
          </cell>
          <cell r="BF292">
            <v>0.12008015822080186</v>
          </cell>
          <cell r="BG292">
            <v>0.14505729855800498</v>
          </cell>
          <cell r="BH292">
            <v>0.15563253989793366</v>
          </cell>
          <cell r="BI292">
            <v>0.15852624048239561</v>
          </cell>
          <cell r="BJ292">
            <v>0.12252767294192964</v>
          </cell>
          <cell r="BK292">
            <v>0.13730882573815406</v>
          </cell>
          <cell r="BL292">
            <v>0.16027110886165083</v>
          </cell>
          <cell r="BM292">
            <v>0.16741708572648342</v>
          </cell>
          <cell r="BN292">
            <v>0.15645691376825285</v>
          </cell>
          <cell r="BO292">
            <v>0.2049184279543351</v>
          </cell>
          <cell r="BP292">
            <v>0.18097259612065991</v>
          </cell>
          <cell r="BQ292">
            <v>0.21911127448188744</v>
          </cell>
          <cell r="BR292">
            <v>0.18239348909925307</v>
          </cell>
          <cell r="BS292">
            <v>0.23</v>
          </cell>
          <cell r="BT292">
            <v>0.18070584561944442</v>
          </cell>
          <cell r="BU292">
            <v>0.17782130597521478</v>
          </cell>
          <cell r="BV292">
            <v>0.13121933878421613</v>
          </cell>
          <cell r="BW292">
            <v>0.16139442566313425</v>
          </cell>
          <cell r="BX292">
            <v>0.1587739798730792</v>
          </cell>
          <cell r="BY292">
            <v>0.14487893186307579</v>
          </cell>
          <cell r="BZ292">
            <v>0.13285053482533477</v>
          </cell>
          <cell r="CA292">
            <v>0.15446484026367843</v>
          </cell>
          <cell r="CB292">
            <v>0.15012155879607031</v>
          </cell>
          <cell r="CC292">
            <v>0.16690091722105962</v>
          </cell>
          <cell r="CD292">
            <v>0.146264449903826</v>
          </cell>
          <cell r="CE292">
            <v>0.16181868449716896</v>
          </cell>
          <cell r="CF292">
            <v>0.15067427373508863</v>
          </cell>
          <cell r="CG292">
            <v>0.14163888156282872</v>
          </cell>
          <cell r="CH292">
            <v>0.16031789526428478</v>
          </cell>
          <cell r="CI292">
            <v>0.19284689872322761</v>
          </cell>
          <cell r="CJ292">
            <v>0.16216576578736513</v>
          </cell>
          <cell r="CK292">
            <v>0.18103000349260859</v>
          </cell>
          <cell r="CL292">
            <v>0.14600705884134124</v>
          </cell>
          <cell r="CM292">
            <v>0.19731110137693983</v>
          </cell>
          <cell r="CN292">
            <v>0.16650558840690241</v>
          </cell>
          <cell r="CO292">
            <v>0.18378306651139648</v>
          </cell>
          <cell r="CP292">
            <v>0.15888632479105316</v>
          </cell>
          <cell r="CQ292">
            <v>0.19997018146207826</v>
          </cell>
          <cell r="CR292">
            <v>0.17012082807585188</v>
          </cell>
          <cell r="CS292">
            <v>0.18528962064214283</v>
          </cell>
          <cell r="CT292">
            <v>0.17403811542314673</v>
          </cell>
          <cell r="CU292">
            <v>0.19034251259679924</v>
          </cell>
          <cell r="CV292">
            <v>0.16412429092312797</v>
          </cell>
          <cell r="CW292">
            <v>0.17764570111135194</v>
          </cell>
          <cell r="CX292">
            <v>0.17318616880651724</v>
          </cell>
          <cell r="CY292">
            <v>0.17798131897185199</v>
          </cell>
          <cell r="CZ292">
            <v>0.15519604775790899</v>
          </cell>
          <cell r="DA292">
            <v>0.167484599235039</v>
          </cell>
          <cell r="DB292">
            <v>0.16417459508818857</v>
          </cell>
          <cell r="DC292"/>
          <cell r="DD292">
            <v>0</v>
          </cell>
          <cell r="DE292">
            <v>0.1230271182285973</v>
          </cell>
          <cell r="DF292">
            <v>0.1104353763444313</v>
          </cell>
          <cell r="DG292">
            <v>8.8359917474543553E-2</v>
          </cell>
          <cell r="DH292">
            <v>3.8777898635531285E-2</v>
          </cell>
          <cell r="DI292">
            <v>0</v>
          </cell>
          <cell r="DJ292">
            <v>-2.0413698786594411E-17</v>
          </cell>
          <cell r="DK292">
            <v>5.2592523843833627E-3</v>
          </cell>
          <cell r="DL292">
            <v>9.5407503167944784E-3</v>
          </cell>
          <cell r="DM292">
            <v>3.9245343130178766E-2</v>
          </cell>
          <cell r="DN292">
            <v>5.4227040774167012E-2</v>
          </cell>
          <cell r="DO292">
            <v>3.4159612226912051E-2</v>
          </cell>
        </row>
        <row r="293">
          <cell r="A293" t="str">
            <v>% growth in revenue y-o-y</v>
          </cell>
          <cell r="B293"/>
          <cell r="C293" t="str">
            <v>NA</v>
          </cell>
          <cell r="D293" t="str">
            <v>NA</v>
          </cell>
          <cell r="E293" t="str">
            <v>NA</v>
          </cell>
          <cell r="F293" t="str">
            <v>NA</v>
          </cell>
          <cell r="G293" t="str">
            <v>NA</v>
          </cell>
          <cell r="H293" t="str">
            <v>NA</v>
          </cell>
          <cell r="I293" t="str">
            <v>NA</v>
          </cell>
          <cell r="J293" t="str">
            <v>NA</v>
          </cell>
          <cell r="K293">
            <v>6.8874708801780482E-3</v>
          </cell>
          <cell r="L293">
            <v>0</v>
          </cell>
          <cell r="M293">
            <v>0</v>
          </cell>
          <cell r="N293">
            <v>1.3322676295501878E-15</v>
          </cell>
          <cell r="O293">
            <v>-6.9409516145260142E-3</v>
          </cell>
          <cell r="P293">
            <v>0</v>
          </cell>
          <cell r="Q293">
            <v>1.3322676295501878E-15</v>
          </cell>
          <cell r="R293">
            <v>9.9920063946434823E-5</v>
          </cell>
          <cell r="S293">
            <v>1.3322676295501878E-15</v>
          </cell>
          <cell r="T293">
            <v>-0.57645875251509104</v>
          </cell>
          <cell r="U293">
            <v>-1</v>
          </cell>
          <cell r="V293">
            <v>-1</v>
          </cell>
          <cell r="W293">
            <v>-1</v>
          </cell>
          <cell r="X293">
            <v>-1</v>
          </cell>
          <cell r="Y293" t="str">
            <v>NA</v>
          </cell>
          <cell r="Z293" t="str">
            <v>NA</v>
          </cell>
          <cell r="AA293" t="str">
            <v>NA</v>
          </cell>
          <cell r="AB293" t="str">
            <v>NA</v>
          </cell>
          <cell r="AC293" t="str">
            <v>NA</v>
          </cell>
          <cell r="AD293" t="str">
            <v>NA</v>
          </cell>
          <cell r="AE293">
            <v>-75240446845165.578</v>
          </cell>
          <cell r="AF293" t="str">
            <v>NA</v>
          </cell>
          <cell r="AG293" t="str">
            <v>NA</v>
          </cell>
          <cell r="AH293" t="str">
            <v>NA</v>
          </cell>
          <cell r="AI293">
            <v>-6.5813541210060889E-2</v>
          </cell>
          <cell r="AJ293">
            <v>1.4075240313276383</v>
          </cell>
          <cell r="AK293">
            <v>1.4477180179117188</v>
          </cell>
          <cell r="AL293">
            <v>2.0163631963539599</v>
          </cell>
          <cell r="AM293">
            <v>7.7629205966327479</v>
          </cell>
          <cell r="AN293">
            <v>5.5427277836626576</v>
          </cell>
          <cell r="AO293">
            <v>2.0194903653486862</v>
          </cell>
          <cell r="AP293">
            <v>3.5657855359471338</v>
          </cell>
          <cell r="AQ293">
            <v>0.51639784946235601</v>
          </cell>
          <cell r="AR293">
            <v>-5.0025946032250079E-2</v>
          </cell>
          <cell r="AS293">
            <v>0.76135838652150434</v>
          </cell>
          <cell r="AT293">
            <v>0.74924536327684543</v>
          </cell>
          <cell r="AU293">
            <v>-0.32244694203155388</v>
          </cell>
          <cell r="AV293">
            <v>-0.29765756604864313</v>
          </cell>
          <cell r="AW293">
            <v>-0.67356041666275568</v>
          </cell>
          <cell r="AX293">
            <v>-0.43176165365883434</v>
          </cell>
          <cell r="AY293">
            <v>2.1828683295950486</v>
          </cell>
          <cell r="AZ293">
            <v>3.4775598640540375</v>
          </cell>
          <cell r="BA293">
            <v>5.2828111108971259</v>
          </cell>
          <cell r="BB293">
            <v>2.8970417524515337</v>
          </cell>
          <cell r="BC293">
            <v>0.28083730735735424</v>
          </cell>
          <cell r="BD293">
            <v>0.13856099743138439</v>
          </cell>
          <cell r="BE293">
            <v>0.2061646753854951</v>
          </cell>
          <cell r="BF293">
            <v>0.10414663182887973</v>
          </cell>
          <cell r="BG293">
            <v>0.32838732864404174</v>
          </cell>
          <cell r="BH293">
            <v>0.37285828287095701</v>
          </cell>
          <cell r="BI293">
            <v>0.33652147688595924</v>
          </cell>
          <cell r="BJ293">
            <v>0.19691681210005818</v>
          </cell>
          <cell r="BK293">
            <v>2.4697561164148008E-2</v>
          </cell>
          <cell r="BL293">
            <v>0.24516173151884013</v>
          </cell>
          <cell r="BM293">
            <v>8.7131712977886799E-2</v>
          </cell>
          <cell r="BN293">
            <v>0.28268529769137296</v>
          </cell>
          <cell r="BO293">
            <v>0.60323627036813532</v>
          </cell>
          <cell r="BP293">
            <v>0.15191124780316345</v>
          </cell>
          <cell r="BQ293">
            <v>0.25491475166790223</v>
          </cell>
          <cell r="BR293">
            <v>0.1548808790792402</v>
          </cell>
          <cell r="BS293">
            <v>-0.13280790495235861</v>
          </cell>
          <cell r="BT293">
            <v>-0.11700200247926007</v>
          </cell>
          <cell r="BU293">
            <v>-0.13340579367704741</v>
          </cell>
          <cell r="BV293">
            <v>-0.24307919452077265</v>
          </cell>
          <cell r="BW293">
            <v>-0.11538252848616382</v>
          </cell>
          <cell r="BX293">
            <v>-5.9071274298056253E-2</v>
          </cell>
          <cell r="BY293">
            <v>-0.18608899552841107</v>
          </cell>
          <cell r="BZ293">
            <v>-8.1084742089293504E-2</v>
          </cell>
          <cell r="CA293">
            <v>-9.2372803385776026E-2</v>
          </cell>
          <cell r="CB293">
            <v>-9.109950648456322E-2</v>
          </cell>
          <cell r="CC293">
            <v>7.4067870423101256E-2</v>
          </cell>
          <cell r="CD293">
            <v>0.13213832954980997</v>
          </cell>
          <cell r="CE293">
            <v>5.761108295320172E-2</v>
          </cell>
          <cell r="CF293">
            <v>7.0177100104176438E-2</v>
          </cell>
          <cell r="CG293">
            <v>-0.11733516312145209</v>
          </cell>
          <cell r="CH293">
            <v>1.1959298455769485E-2</v>
          </cell>
          <cell r="CI293">
            <v>-1.5000000000000013E-2</v>
          </cell>
          <cell r="CJ293">
            <v>-1.4999999999999902E-2</v>
          </cell>
          <cell r="CK293">
            <v>0.16224381625441686</v>
          </cell>
          <cell r="CL293">
            <v>-5.0662285231027671E-2</v>
          </cell>
          <cell r="CM293">
            <v>2.4999999999999911E-2</v>
          </cell>
          <cell r="CN293">
            <v>2.475000000000005E-2</v>
          </cell>
          <cell r="CO293">
            <v>2.4502500000000094E-2</v>
          </cell>
          <cell r="CP293">
            <v>2.4257474999999973E-2</v>
          </cell>
          <cell r="CQ293">
            <v>2.4014900250000082E-2</v>
          </cell>
          <cell r="CR293">
            <v>2.3774751247499948E-2</v>
          </cell>
          <cell r="CS293">
            <v>2.3537003735025097E-2</v>
          </cell>
          <cell r="CT293">
            <v>2.3301633697674795E-2</v>
          </cell>
          <cell r="CU293">
            <v>2.3068617360697985E-2</v>
          </cell>
          <cell r="CV293">
            <v>2.2837931187090987E-2</v>
          </cell>
          <cell r="CW293">
            <v>2.2609551875220069E-2</v>
          </cell>
          <cell r="CX293">
            <v>2.238345635646799E-2</v>
          </cell>
          <cell r="CY293">
            <v>2.2159621792903206E-2</v>
          </cell>
          <cell r="CZ293">
            <v>2.1938025574974152E-2</v>
          </cell>
          <cell r="DA293">
            <v>2.1718645319224406E-2</v>
          </cell>
          <cell r="DB293">
            <v>2.1501458866032275E-2</v>
          </cell>
          <cell r="DC293"/>
          <cell r="DD293" t="str">
            <v>NA</v>
          </cell>
          <cell r="DE293" t="str">
            <v>NA</v>
          </cell>
          <cell r="DF293">
            <v>1.7072558373087965E-3</v>
          </cell>
          <cell r="DG293">
            <v>-1.7043460825106882E-3</v>
          </cell>
          <cell r="DH293">
            <v>-0.64644740145618851</v>
          </cell>
          <cell r="DI293">
            <v>-1</v>
          </cell>
          <cell r="DJ293" t="str">
            <v>NA</v>
          </cell>
          <cell r="DK293">
            <v>-285226475200256.88</v>
          </cell>
          <cell r="DL293">
            <v>1.1643453696195833</v>
          </cell>
          <cell r="DM293">
            <v>3.8643838445499643</v>
          </cell>
          <cell r="DN293">
            <v>0.48352473718295985</v>
          </cell>
          <cell r="DO293">
            <v>-0.4525765687100346</v>
          </cell>
        </row>
        <row r="294">
          <cell r="A294" t="str">
            <v>% growth in revenue seq</v>
          </cell>
          <cell r="B294"/>
          <cell r="C294" t="str">
            <v>NA</v>
          </cell>
          <cell r="D294" t="str">
            <v>NA</v>
          </cell>
          <cell r="E294" t="str">
            <v>NA</v>
          </cell>
          <cell r="F294" t="str">
            <v>NA</v>
          </cell>
          <cell r="G294" t="str">
            <v>NA</v>
          </cell>
          <cell r="H294">
            <v>6.7861845437042767E-3</v>
          </cell>
          <cell r="I294">
            <v>6.9416498993966069E-3</v>
          </cell>
          <cell r="J294">
            <v>-9.9910080927689826E-5</v>
          </cell>
          <cell r="K294">
            <v>-6.6946442845716714E-3</v>
          </cell>
          <cell r="L294">
            <v>-1.0059350166025105E-4</v>
          </cell>
          <cell r="M294">
            <v>6.9416498993966069E-3</v>
          </cell>
          <cell r="N294">
            <v>-9.9910080926246536E-5</v>
          </cell>
          <cell r="O294">
            <v>-1.3589128697043318E-2</v>
          </cell>
          <cell r="P294">
            <v>6.8881685575361562E-3</v>
          </cell>
          <cell r="Q294">
            <v>6.9416498993981612E-3</v>
          </cell>
          <cell r="R294">
            <v>-2.886579864025407E-15</v>
          </cell>
          <cell r="S294">
            <v>-1.3687681087018899E-2</v>
          </cell>
          <cell r="T294">
            <v>-0.57354132901134647</v>
          </cell>
          <cell r="U294">
            <v>-1</v>
          </cell>
          <cell r="V294" t="str">
            <v>NA</v>
          </cell>
          <cell r="W294" t="str">
            <v>NA</v>
          </cell>
          <cell r="X294" t="str">
            <v>NA</v>
          </cell>
          <cell r="Y294" t="str">
            <v>NA</v>
          </cell>
          <cell r="Z294" t="str">
            <v>NA</v>
          </cell>
          <cell r="AA294" t="str">
            <v>NA</v>
          </cell>
          <cell r="AB294">
            <v>-1</v>
          </cell>
          <cell r="AC294" t="str">
            <v>NA</v>
          </cell>
          <cell r="AD294" t="str">
            <v>NA</v>
          </cell>
          <cell r="AE294" t="str">
            <v>NA</v>
          </cell>
          <cell r="AF294">
            <v>-0.30002517477103352</v>
          </cell>
          <cell r="AG294">
            <v>0.81273672932514573</v>
          </cell>
          <cell r="AH294">
            <v>-0.35216266276334096</v>
          </cell>
          <cell r="AI294">
            <v>0.13645027541475407</v>
          </cell>
          <cell r="AJ294">
            <v>0.80392918052565721</v>
          </cell>
          <cell r="AK294">
            <v>0.84300064978071232</v>
          </cell>
          <cell r="AL294">
            <v>-0.20165938765619473</v>
          </cell>
          <cell r="AM294">
            <v>2.3015332959633077</v>
          </cell>
          <cell r="AN294">
            <v>0.34688172043009469</v>
          </cell>
          <cell r="AO294">
            <v>-0.14944914577678592</v>
          </cell>
          <cell r="AP294">
            <v>0.20717458231650898</v>
          </cell>
          <cell r="AQ294">
            <v>9.6511859900265895E-2</v>
          </cell>
          <cell r="AR294">
            <v>-0.1562223010104592</v>
          </cell>
          <cell r="AS294">
            <v>0.5770166290246348</v>
          </cell>
          <cell r="AT294">
            <v>0.19887273194474053</v>
          </cell>
          <cell r="AU294">
            <v>-0.57527687117469817</v>
          </cell>
          <cell r="AV294">
            <v>-0.12535132732027598</v>
          </cell>
          <cell r="AW294">
            <v>-0.26702328321748292</v>
          </cell>
          <cell r="AX294">
            <v>1.0868959937680138</v>
          </cell>
          <cell r="AY294">
            <v>1.3789978347799479</v>
          </cell>
          <cell r="AZ294">
            <v>0.23042846464124156</v>
          </cell>
          <cell r="BA294">
            <v>2.8496413236233309E-2</v>
          </cell>
          <cell r="BB294">
            <v>0.29443981001308672</v>
          </cell>
          <cell r="BC294">
            <v>-0.21809686052461141</v>
          </cell>
          <cell r="BD294">
            <v>9.3751604456538518E-2</v>
          </cell>
          <cell r="BE294">
            <v>8.9564850021123688E-2</v>
          </cell>
          <cell r="BF294">
            <v>0.18495540907328434</v>
          </cell>
          <cell r="BG294">
            <v>-5.9300465386852852E-2</v>
          </cell>
          <cell r="BH294">
            <v>0.13036756464267762</v>
          </cell>
          <cell r="BI294">
            <v>6.072625316282565E-2</v>
          </cell>
          <cell r="BJ294">
            <v>6.118238669331455E-2</v>
          </cell>
          <cell r="BK294">
            <v>-0.19465370595382747</v>
          </cell>
          <cell r="BL294">
            <v>0.37356668678334315</v>
          </cell>
          <cell r="BM294">
            <v>-7.3896089630931305E-2</v>
          </cell>
          <cell r="BN294">
            <v>0.25206819866567831</v>
          </cell>
          <cell r="BO294">
            <v>6.6073035570501926E-3</v>
          </cell>
          <cell r="BP294">
            <v>-1.3104340665804126E-2</v>
          </cell>
          <cell r="BQ294">
            <v>8.9158005149232444E-3</v>
          </cell>
          <cell r="BR294">
            <v>0.15226123529133773</v>
          </cell>
          <cell r="BS294">
            <v>-0.24414551121683137</v>
          </cell>
          <cell r="BT294">
            <v>4.8833423765599626E-3</v>
          </cell>
          <cell r="BU294">
            <v>-9.8272138228940875E-3</v>
          </cell>
          <cell r="BV294">
            <v>6.4347257061838636E-3</v>
          </cell>
          <cell r="BW294">
            <v>-0.11662873862158651</v>
          </cell>
          <cell r="BX294">
            <v>6.8850246879504251E-2</v>
          </cell>
          <cell r="BY294">
            <v>-0.14349248249741764</v>
          </cell>
          <cell r="BZ294">
            <v>0.13627684164684584</v>
          </cell>
          <cell r="CA294">
            <v>-0.12748017335416728</v>
          </cell>
          <cell r="CB294">
            <v>7.0349721236695473E-2</v>
          </cell>
          <cell r="CC294">
            <v>1.2153928717997253E-2</v>
          </cell>
          <cell r="CD294">
            <v>0.19771068554675342</v>
          </cell>
          <cell r="CE294">
            <v>-0.18491705945157688</v>
          </cell>
          <cell r="CF294">
            <v>8.3067092651757157E-2</v>
          </cell>
          <cell r="CG294">
            <v>-0.16519174041297935</v>
          </cell>
          <cell r="CH294">
            <v>0.37315367561837465</v>
          </cell>
          <cell r="CI294">
            <v>-0.20663143501389747</v>
          </cell>
          <cell r="CJ294">
            <v>8.3067092651757157E-2</v>
          </cell>
          <cell r="CK294">
            <v>-1.4973870595810346E-2</v>
          </cell>
          <cell r="CL294">
            <v>0.12161196661751505</v>
          </cell>
          <cell r="CM294">
            <v>-0.14339990241654588</v>
          </cell>
          <cell r="CN294">
            <v>8.2802929946232506E-2</v>
          </cell>
          <cell r="CO294">
            <v>-1.5211776394324583E-2</v>
          </cell>
          <cell r="CP294">
            <v>0.12134371644524067</v>
          </cell>
          <cell r="CQ294">
            <v>-0.14360277089404583</v>
          </cell>
          <cell r="CR294">
            <v>8.2548994145623222E-2</v>
          </cell>
          <cell r="CS294">
            <v>-1.5440470206309675E-2</v>
          </cell>
          <cell r="CT294">
            <v>0.12108585501819014</v>
          </cell>
          <cell r="CU294">
            <v>-0.14379778137653898</v>
          </cell>
          <cell r="CV294">
            <v>8.2304896065627409E-2</v>
          </cell>
          <cell r="CW294">
            <v>-1.5660302714524565E-2</v>
          </cell>
          <cell r="CX294">
            <v>0.12083798672135004</v>
          </cell>
          <cell r="CY294">
            <v>-0.1439852332066105</v>
          </cell>
          <cell r="CZ294">
            <v>8.207026082226565E-2</v>
          </cell>
          <cell r="DA294">
            <v>-1.5871611706979039E-2</v>
          </cell>
          <cell r="DB294">
            <v>0.12059973049684625</v>
          </cell>
          <cell r="DC294"/>
          <cell r="DD294"/>
          <cell r="DE294"/>
          <cell r="DF294"/>
          <cell r="DG294"/>
          <cell r="DH294"/>
          <cell r="DI294"/>
          <cell r="DJ294"/>
          <cell r="DK294"/>
          <cell r="DL294"/>
          <cell r="DM294"/>
          <cell r="DN294"/>
          <cell r="DO294"/>
        </row>
        <row r="295">
          <cell r="A295" t="str">
            <v>Δ as % of Δ license revenue</v>
          </cell>
          <cell r="B295"/>
          <cell r="C295" t="e">
            <v>#DIV/0!</v>
          </cell>
          <cell r="D295" t="e">
            <v>#DIV/0!</v>
          </cell>
          <cell r="E295" t="e">
            <v>#DIV/0!</v>
          </cell>
          <cell r="F295">
            <v>0</v>
          </cell>
          <cell r="G295">
            <v>-4.7844733590172293E-2</v>
          </cell>
          <cell r="H295" t="e">
            <v>#DIV/0!</v>
          </cell>
          <cell r="I295" t="e">
            <v>#DIV/0!</v>
          </cell>
          <cell r="J295" t="e">
            <v>#DIV/0!</v>
          </cell>
          <cell r="K295" t="e">
            <v>#DIV/0!</v>
          </cell>
          <cell r="L295" t="e">
            <v>#DIV/0!</v>
          </cell>
          <cell r="M295" t="e">
            <v>#DIV/0!</v>
          </cell>
          <cell r="N295" t="e">
            <v>#DIV/0!</v>
          </cell>
          <cell r="O295" t="e">
            <v>#DIV/0!</v>
          </cell>
          <cell r="P295" t="e">
            <v>#DIV/0!</v>
          </cell>
          <cell r="Q295" t="e">
            <v>#DIV/0!</v>
          </cell>
          <cell r="R295" t="e">
            <v>#DIV/0!</v>
          </cell>
          <cell r="S295" t="e">
            <v>#DIV/0!</v>
          </cell>
          <cell r="T295" t="e">
            <v>#DIV/0!</v>
          </cell>
          <cell r="U295" t="e">
            <v>#DIV/0!</v>
          </cell>
          <cell r="V295" t="e">
            <v>#DIV/0!</v>
          </cell>
          <cell r="W295">
            <v>0</v>
          </cell>
          <cell r="X295">
            <v>0</v>
          </cell>
          <cell r="Y295">
            <v>0</v>
          </cell>
          <cell r="Z295">
            <v>0</v>
          </cell>
          <cell r="AA295">
            <v>9.5879052164732897E-16</v>
          </cell>
          <cell r="AB295">
            <v>2.6032815749831973E-14</v>
          </cell>
          <cell r="AC295">
            <v>0</v>
          </cell>
          <cell r="AD295">
            <v>0</v>
          </cell>
          <cell r="AE295">
            <v>-3.5135089998143819E-2</v>
          </cell>
          <cell r="AF295">
            <v>-8.8854535974980289E-2</v>
          </cell>
          <cell r="AG295">
            <v>6.117928814843554E-2</v>
          </cell>
          <cell r="AH295">
            <v>-7.7222610970822669E-3</v>
          </cell>
          <cell r="AI295">
            <v>-3.9955474727181983E-3</v>
          </cell>
          <cell r="AJ295">
            <v>0.11804122855562324</v>
          </cell>
          <cell r="AK295">
            <v>-0.18256990950226057</v>
          </cell>
          <cell r="AL295">
            <v>-1.196061522945021E-2</v>
          </cell>
          <cell r="AM295">
            <v>-0.15783959979100801</v>
          </cell>
          <cell r="AN295">
            <v>0.11521367886737617</v>
          </cell>
          <cell r="AO295">
            <v>-0.24167312161115478</v>
          </cell>
          <cell r="AP295">
            <v>2.9375006654246409E-2</v>
          </cell>
          <cell r="AQ295">
            <v>-1.9975249436755358E-2</v>
          </cell>
          <cell r="AR295">
            <v>-0.16952331486611291</v>
          </cell>
          <cell r="AS295">
            <v>0.84164467393969056</v>
          </cell>
          <cell r="AT295">
            <v>0.39508243568706392</v>
          </cell>
          <cell r="AU295">
            <v>0.12849750732227952</v>
          </cell>
          <cell r="AV295">
            <v>-3.3659959532376445E-2</v>
          </cell>
          <cell r="AW295">
            <v>1.7655300632910993</v>
          </cell>
          <cell r="AX295">
            <v>8.4788655986552358E-2</v>
          </cell>
          <cell r="AY295">
            <v>-0.19322837977069976</v>
          </cell>
          <cell r="AZ295">
            <v>0.13462946171283621</v>
          </cell>
          <cell r="BA295">
            <v>0.17625818181818587</v>
          </cell>
          <cell r="BB295">
            <v>0.12733653954199262</v>
          </cell>
          <cell r="BC295">
            <v>0.11811577345363712</v>
          </cell>
          <cell r="BD295">
            <v>8.6679958226526174E-2</v>
          </cell>
          <cell r="BE295">
            <v>8.4596967278531415E-2</v>
          </cell>
          <cell r="BF295">
            <v>0.12207467227798796</v>
          </cell>
          <cell r="BG295">
            <v>3.2180415523942948E-2</v>
          </cell>
          <cell r="BH295">
            <v>0.3530828012142781</v>
          </cell>
          <cell r="BI295">
            <v>0.22848321111539954</v>
          </cell>
          <cell r="BJ295">
            <v>2.6005699879425678E-2</v>
          </cell>
          <cell r="BK295">
            <v>8.4771996666269833E-2</v>
          </cell>
          <cell r="BL295">
            <v>0.29016758467127607</v>
          </cell>
          <cell r="BM295">
            <v>0.10441564488592256</v>
          </cell>
          <cell r="BN295">
            <v>0.12420009934839141</v>
          </cell>
          <cell r="BO295">
            <v>-4.4665012406948446E-3</v>
          </cell>
          <cell r="BP295">
            <v>-2.2857846355876652E-2</v>
          </cell>
          <cell r="BQ295">
            <v>-9.6793395274205399E-3</v>
          </cell>
          <cell r="BR295">
            <v>8.6829978171234445E-2</v>
          </cell>
          <cell r="BS295">
            <v>0.14159313084223291</v>
          </cell>
          <cell r="BT295">
            <v>8.2976075231641477E-3</v>
          </cell>
          <cell r="BU295">
            <v>-0.28482003129889788</v>
          </cell>
          <cell r="BV295">
            <v>3.1446540880502756E-3</v>
          </cell>
          <cell r="BW295">
            <v>5.4310116441898877E-2</v>
          </cell>
          <cell r="BX295">
            <v>0.12847659379649737</v>
          </cell>
          <cell r="BY295">
            <v>0.37137977127580535</v>
          </cell>
          <cell r="BZ295">
            <v>8.2555402224206445E-2</v>
          </cell>
          <cell r="CA295">
            <v>6.7859384808537315E-2</v>
          </cell>
          <cell r="CB295">
            <v>0.10725324541520725</v>
          </cell>
          <cell r="CC295">
            <v>-2.0362828582006578E-2</v>
          </cell>
          <cell r="CD295">
            <v>8.9987649589029495E-2</v>
          </cell>
          <cell r="CE295">
            <v>0.10273640449601909</v>
          </cell>
          <cell r="CF295">
            <v>8.2376824770080279E-2</v>
          </cell>
          <cell r="CG295">
            <v>0.22235680975730585</v>
          </cell>
          <cell r="CH295">
            <v>0.24794519359899522</v>
          </cell>
          <cell r="CI295">
            <v>9.7301264390155157E-2</v>
          </cell>
          <cell r="CJ295">
            <v>5.5626352028543304E-2</v>
          </cell>
          <cell r="CK295">
            <v>2.064512059231843E-2</v>
          </cell>
          <cell r="CL295">
            <v>5.6355161505353107E-2</v>
          </cell>
          <cell r="CM295">
            <v>5.7185751381949236E-2</v>
          </cell>
          <cell r="CN295">
            <v>5.7703834752137077E-2</v>
          </cell>
          <cell r="CO295">
            <v>2.3497554459126491E-2</v>
          </cell>
          <cell r="CP295">
            <v>7.5073872626412436E-2</v>
          </cell>
          <cell r="CQ295">
            <v>7.1402133008858282E-2</v>
          </cell>
          <cell r="CR295">
            <v>6.0578998489410306E-2</v>
          </cell>
          <cell r="CS295">
            <v>2.7350040646505404E-2</v>
          </cell>
          <cell r="CT295">
            <v>0.11590993011560917</v>
          </cell>
          <cell r="CU295">
            <v>0.11525497423859858</v>
          </cell>
          <cell r="CV295">
            <v>6.1387879272973636E-2</v>
          </cell>
          <cell r="CW295">
            <v>2.837443619148684E-2</v>
          </cell>
          <cell r="CX295">
            <v>0.14339627239854649</v>
          </cell>
          <cell r="CY295">
            <v>0.14927607399833653</v>
          </cell>
          <cell r="CZ295">
            <v>6.0626061699415312E-2</v>
          </cell>
          <cell r="DA295">
            <v>2.7966147421042788E-2</v>
          </cell>
          <cell r="DB295">
            <v>0.14105886077032034</v>
          </cell>
          <cell r="DC295"/>
          <cell r="DD295">
            <v>0</v>
          </cell>
          <cell r="DE295">
            <v>0.30363508292599634</v>
          </cell>
          <cell r="DF295">
            <v>1.8119127937033907E-3</v>
          </cell>
          <cell r="DG295">
            <v>-7.5985430464181646E-4</v>
          </cell>
          <cell r="DH295">
            <v>0.29384308131241071</v>
          </cell>
          <cell r="DI295">
            <v>-1.2430046782593343</v>
          </cell>
          <cell r="DJ295">
            <v>1.6242505523775871E-15</v>
          </cell>
          <cell r="DK295">
            <v>5.4364462622131522E-2</v>
          </cell>
          <cell r="DL295">
            <v>3.1715965440469354E-2</v>
          </cell>
          <cell r="DM295">
            <v>0.20195904092377723</v>
          </cell>
          <cell r="DN295">
            <v>0.25761524046913536</v>
          </cell>
          <cell r="DO295">
            <v>0.18736148564438804</v>
          </cell>
        </row>
        <row r="296">
          <cell r="A296"/>
          <cell r="B296"/>
          <cell r="C296"/>
          <cell r="D296"/>
          <cell r="E296"/>
          <cell r="F296"/>
          <cell r="G296"/>
          <cell r="H296"/>
          <cell r="I296"/>
          <cell r="J296"/>
          <cell r="K296"/>
          <cell r="L296"/>
          <cell r="M296"/>
          <cell r="N296"/>
          <cell r="O296"/>
          <cell r="P296"/>
          <cell r="Q296"/>
          <cell r="R296"/>
          <cell r="S296"/>
          <cell r="T296"/>
          <cell r="U296"/>
          <cell r="V296"/>
          <cell r="W296"/>
          <cell r="X296"/>
          <cell r="Y296"/>
          <cell r="Z296"/>
          <cell r="AA296"/>
          <cell r="AB296"/>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cell r="BL296"/>
          <cell r="BM296"/>
          <cell r="BN296"/>
          <cell r="BO296"/>
          <cell r="BP296"/>
          <cell r="BQ296"/>
          <cell r="BR296"/>
          <cell r="BS296"/>
          <cell r="BT296"/>
          <cell r="BU296"/>
          <cell r="BV296"/>
          <cell r="BW296"/>
          <cell r="BX296"/>
          <cell r="BY296"/>
          <cell r="BZ296"/>
          <cell r="CA296"/>
          <cell r="CB296"/>
          <cell r="CC296"/>
          <cell r="CD296"/>
          <cell r="CE296"/>
          <cell r="CF296"/>
          <cell r="CG296"/>
          <cell r="CH296"/>
          <cell r="CI296"/>
          <cell r="CJ296"/>
          <cell r="CK296"/>
          <cell r="CL296"/>
          <cell r="CM296"/>
          <cell r="CN296"/>
          <cell r="CO296"/>
          <cell r="CP296"/>
          <cell r="CQ296"/>
          <cell r="CR296"/>
          <cell r="CS296"/>
          <cell r="CT296"/>
          <cell r="CU296"/>
          <cell r="CV296"/>
          <cell r="CW296"/>
          <cell r="CX296"/>
          <cell r="CY296"/>
          <cell r="CZ296"/>
          <cell r="DA296"/>
          <cell r="DB296"/>
          <cell r="DC296"/>
          <cell r="DD296"/>
          <cell r="DE296"/>
          <cell r="DF296"/>
          <cell r="DG296"/>
          <cell r="DH296"/>
          <cell r="DI296"/>
          <cell r="DJ296"/>
          <cell r="DK296"/>
          <cell r="DL296"/>
          <cell r="DM296"/>
          <cell r="DN296"/>
          <cell r="DO296"/>
        </row>
        <row r="297">
          <cell r="A297" t="str">
            <v>Content Collaboration</v>
          </cell>
          <cell r="B297">
            <v>0</v>
          </cell>
          <cell r="C297">
            <v>0</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2.7959999999999998</v>
          </cell>
          <cell r="AB297">
            <v>10.455</v>
          </cell>
          <cell r="AC297">
            <v>14.087999999999999</v>
          </cell>
          <cell r="AD297">
            <v>16.762</v>
          </cell>
          <cell r="AE297">
            <v>20.364999999999998</v>
          </cell>
          <cell r="AF297">
            <v>23.844000000000001</v>
          </cell>
          <cell r="AG297">
            <v>26.163</v>
          </cell>
          <cell r="AH297">
            <v>28.725000000000001</v>
          </cell>
          <cell r="AI297">
            <v>31.638000000000002</v>
          </cell>
          <cell r="AJ297">
            <v>35.128</v>
          </cell>
          <cell r="AK297">
            <v>39.055</v>
          </cell>
          <cell r="AL297">
            <v>42.973999999999997</v>
          </cell>
          <cell r="AM297">
            <v>47.210999999999999</v>
          </cell>
          <cell r="AN297">
            <v>51.81</v>
          </cell>
          <cell r="AO297">
            <v>55.744</v>
          </cell>
          <cell r="AP297">
            <v>58.978999999999999</v>
          </cell>
          <cell r="AQ297">
            <v>61.984999999999999</v>
          </cell>
          <cell r="AR297">
            <v>63.686999999999998</v>
          </cell>
          <cell r="AS297">
            <v>64.948999999999998</v>
          </cell>
          <cell r="AT297">
            <v>69.444000000000003</v>
          </cell>
          <cell r="AU297">
            <v>71.980403999999993</v>
          </cell>
          <cell r="AV297">
            <v>75.349282000000002</v>
          </cell>
          <cell r="AW297">
            <v>78.879097000000002</v>
          </cell>
          <cell r="AX297">
            <v>81.968040000000002</v>
          </cell>
          <cell r="AY297">
            <v>84.950411000000003</v>
          </cell>
          <cell r="AZ297">
            <v>89.210601999999994</v>
          </cell>
          <cell r="BA297">
            <v>91.659755000000004</v>
          </cell>
          <cell r="BB297">
            <v>94.796323000000001</v>
          </cell>
          <cell r="BC297">
            <v>99.772000000000006</v>
          </cell>
          <cell r="BD297">
            <v>106.479</v>
          </cell>
          <cell r="BE297">
            <v>109.55800000000001</v>
          </cell>
          <cell r="BF297">
            <v>114.404</v>
          </cell>
          <cell r="BG297">
            <v>120.733</v>
          </cell>
          <cell r="BH297">
            <v>125.50999999999999</v>
          </cell>
          <cell r="BI297">
            <v>129.65899999999999</v>
          </cell>
          <cell r="BJ297">
            <v>135.42099999999999</v>
          </cell>
          <cell r="BK297">
            <v>138.30000000000001</v>
          </cell>
          <cell r="BL297">
            <v>144.6</v>
          </cell>
          <cell r="BM297">
            <v>149.20000000000002</v>
          </cell>
          <cell r="BN297">
            <v>154.5</v>
          </cell>
          <cell r="BO297">
            <v>157.9</v>
          </cell>
          <cell r="BP297">
            <v>162.20000000000002</v>
          </cell>
          <cell r="BQ297">
            <v>166.5</v>
          </cell>
          <cell r="BR297">
            <v>168.7</v>
          </cell>
          <cell r="BS297">
            <v>169.5</v>
          </cell>
          <cell r="BT297">
            <v>177.70000000000002</v>
          </cell>
          <cell r="BU297">
            <v>190.5</v>
          </cell>
          <cell r="BV297">
            <v>193.10000000000002</v>
          </cell>
          <cell r="BW297">
            <v>31.1</v>
          </cell>
          <cell r="BX297">
            <v>33.700000000000003</v>
          </cell>
          <cell r="BY297">
            <v>34.799999999999997</v>
          </cell>
          <cell r="BZ297">
            <v>37.200000000000003</v>
          </cell>
          <cell r="CA297">
            <v>38.911000000000001</v>
          </cell>
          <cell r="CB297">
            <v>41.021999999999998</v>
          </cell>
          <cell r="CC297">
            <v>41.631999999999998</v>
          </cell>
          <cell r="CD297">
            <v>45.6</v>
          </cell>
          <cell r="CE297">
            <v>44.7</v>
          </cell>
          <cell r="CF297">
            <v>46.2</v>
          </cell>
          <cell r="CG297">
            <v>46.6</v>
          </cell>
          <cell r="CH297">
            <v>47.427</v>
          </cell>
          <cell r="CI297">
            <v>46.576615394209185</v>
          </cell>
          <cell r="CJ297">
            <v>47.973980386850542</v>
          </cell>
          <cell r="CK297">
            <v>48.230794223009099</v>
          </cell>
          <cell r="CL297">
            <v>48.939942659716465</v>
          </cell>
          <cell r="CM297">
            <v>48.058628341920802</v>
          </cell>
          <cell r="CN297">
            <v>49.388536306889371</v>
          </cell>
          <cell r="CO297">
            <v>49.541295512144941</v>
          </cell>
          <cell r="CP297">
            <v>50.165999681490227</v>
          </cell>
          <cell r="CQ297">
            <v>49.233063175162876</v>
          </cell>
          <cell r="CR297">
            <v>50.515515010452489</v>
          </cell>
          <cell r="CS297">
            <v>50.589162476648909</v>
          </cell>
          <cell r="CT297">
            <v>51.15055187125904</v>
          </cell>
          <cell r="CU297">
            <v>50.164029114080776</v>
          </cell>
          <cell r="CV297">
            <v>51.411499065043557</v>
          </cell>
          <cell r="CW297">
            <v>51.42335717808907</v>
          </cell>
          <cell r="CX297">
            <v>51.935915780379403</v>
          </cell>
          <cell r="CY297">
            <v>50.900158745988371</v>
          </cell>
          <cell r="CZ297">
            <v>52.121112581875614</v>
          </cell>
          <cell r="DA297">
            <v>52.084014255542009</v>
          </cell>
          <cell r="DB297">
            <v>52.55831651061856</v>
          </cell>
          <cell r="DC297"/>
          <cell r="DD297"/>
          <cell r="DE297">
            <v>0</v>
          </cell>
          <cell r="DF297">
            <v>0</v>
          </cell>
          <cell r="DG297">
            <v>0</v>
          </cell>
          <cell r="DH297">
            <v>0</v>
          </cell>
          <cell r="DI297">
            <v>0</v>
          </cell>
          <cell r="DJ297">
            <v>44.100999999999999</v>
          </cell>
          <cell r="DK297">
            <v>99.097000000000008</v>
          </cell>
          <cell r="DL297">
            <v>148.79499999999999</v>
          </cell>
          <cell r="DM297">
            <v>213.74399999999997</v>
          </cell>
          <cell r="DN297">
            <v>260.065</v>
          </cell>
          <cell r="DO297">
            <v>308.17682300000001</v>
          </cell>
        </row>
        <row r="298">
          <cell r="A298" t="str">
            <v>% of revenue</v>
          </cell>
          <cell r="B298"/>
          <cell r="C298" t="e">
            <v>#DIV/0!</v>
          </cell>
          <cell r="D298" t="e">
            <v>#DIV/0!</v>
          </cell>
          <cell r="E298" t="e">
            <v>#DIV/0!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1.7333085363585642E-2</v>
          </cell>
          <cell r="AB298">
            <v>5.863647070700273E-2</v>
          </cell>
          <cell r="AC298">
            <v>7.5104756421328731E-2</v>
          </cell>
          <cell r="AD298">
            <v>7.8339183145064425E-2</v>
          </cell>
          <cell r="AE298">
            <v>0.10087176185051265</v>
          </cell>
          <cell r="AF298">
            <v>0.11288222734567697</v>
          </cell>
          <cell r="AG298">
            <v>0.11528242276831155</v>
          </cell>
          <cell r="AH298">
            <v>0.10692111845631588</v>
          </cell>
          <cell r="AI298">
            <v>0.12168555142731868</v>
          </cell>
          <cell r="AJ298">
            <v>0.12752116398274935</v>
          </cell>
          <cell r="AK298">
            <v>0.14056094813407186</v>
          </cell>
          <cell r="AL298">
            <v>0.13387455529872086</v>
          </cell>
          <cell r="AM298">
            <v>0.15323868505102436</v>
          </cell>
          <cell r="AN298">
            <v>0.15495089184242325</v>
          </cell>
          <cell r="AO298">
            <v>0.15929997628103826</v>
          </cell>
          <cell r="AP298">
            <v>0.14761024028991962</v>
          </cell>
          <cell r="AQ298">
            <v>0.16440161895213695</v>
          </cell>
          <cell r="AR298">
            <v>0.16257881704235058</v>
          </cell>
          <cell r="AS298">
            <v>0.16282311296513099</v>
          </cell>
          <cell r="AT298">
            <v>0.16705436892736777</v>
          </cell>
          <cell r="AU298">
            <v>0.19503818911932541</v>
          </cell>
          <cell r="AV298">
            <v>0.1918124013563188</v>
          </cell>
          <cell r="AW298">
            <v>0.19668537709267361</v>
          </cell>
          <cell r="AX298">
            <v>0.18168286195584715</v>
          </cell>
          <cell r="AY298">
            <v>0.20505950438359341</v>
          </cell>
          <cell r="AZ298">
            <v>0.19459899701810296</v>
          </cell>
          <cell r="BA298">
            <v>0.19409858057357279</v>
          </cell>
          <cell r="BB298">
            <v>0.17895406890727197</v>
          </cell>
          <cell r="BC298">
            <v>0.20324799139518587</v>
          </cell>
          <cell r="BD298">
            <v>0.20060475894421523</v>
          </cell>
          <cell r="BE298">
            <v>0.19378860454091995</v>
          </cell>
          <cell r="BF298">
            <v>0.18471146301217697</v>
          </cell>
          <cell r="BG298">
            <v>0.20480750472862366</v>
          </cell>
          <cell r="BH298">
            <v>0.20401163830236832</v>
          </cell>
          <cell r="BI298">
            <v>0.20214305090876208</v>
          </cell>
          <cell r="BJ298">
            <v>0.18300234055319217</v>
          </cell>
          <cell r="BK298">
            <v>0.20552861573579395</v>
          </cell>
          <cell r="BL298">
            <v>0.19797804990251702</v>
          </cell>
          <cell r="BM298">
            <v>0.20933563995392374</v>
          </cell>
          <cell r="BN298">
            <v>0.19254255875975176</v>
          </cell>
          <cell r="BO298">
            <v>0.21030368171290287</v>
          </cell>
          <cell r="BP298">
            <v>0.20753365064742313</v>
          </cell>
          <cell r="BQ298">
            <v>0.21936932307765281</v>
          </cell>
          <cell r="BR298">
            <v>0.19812491852450373</v>
          </cell>
          <cell r="BS298">
            <v>0.22279121243109248</v>
          </cell>
          <cell r="BT298">
            <v>0.22302854439046188</v>
          </cell>
          <cell r="BU298">
            <v>0.23423955144048103</v>
          </cell>
          <cell r="BV298">
            <v>0.21342605743161472</v>
          </cell>
          <cell r="BW298">
            <v>4.7208977902858808E-2</v>
          </cell>
          <cell r="BX298">
            <v>5.0000964410292788E-2</v>
          </cell>
          <cell r="BY298">
            <v>5.2038472581108233E-2</v>
          </cell>
          <cell r="BZ298">
            <v>5.064090696230792E-2</v>
          </cell>
          <cell r="CA298">
            <v>5.8717897256129317E-2</v>
          </cell>
          <cell r="CB298">
            <v>5.9175421615141929E-2</v>
          </cell>
          <cell r="CC298">
            <v>6.0255454644136487E-2</v>
          </cell>
          <cell r="CD298">
            <v>5.8622600297998213E-2</v>
          </cell>
          <cell r="CE298">
            <v>6.4114332924072565E-2</v>
          </cell>
          <cell r="CF298">
            <v>6.2233537410842379E-2</v>
          </cell>
          <cell r="CG298">
            <v>6.3619831912581443E-2</v>
          </cell>
          <cell r="CH298">
            <v>5.9145497399827898E-2</v>
          </cell>
          <cell r="CI298">
            <v>6.5580260925503689E-2</v>
          </cell>
          <cell r="CJ298">
            <v>6.2143521735475798E-2</v>
          </cell>
          <cell r="CK298">
            <v>6.3226033192194261E-2</v>
          </cell>
          <cell r="CL298">
            <v>5.7178042575461253E-2</v>
          </cell>
          <cell r="CM298">
            <v>6.2829772662748737E-2</v>
          </cell>
          <cell r="CN298">
            <v>5.9719227538362167E-2</v>
          </cell>
          <cell r="CO298">
            <v>6.0490603198540362E-2</v>
          </cell>
          <cell r="CP298">
            <v>5.577012195353484E-2</v>
          </cell>
          <cell r="CQ298">
            <v>5.9777077791284008E-2</v>
          </cell>
          <cell r="CR298">
            <v>5.7123954653889544E-2</v>
          </cell>
          <cell r="CS298">
            <v>5.7702149892043003E-2</v>
          </cell>
          <cell r="CT298">
            <v>5.4221395765629531E-2</v>
          </cell>
          <cell r="CU298">
            <v>5.6126898750260626E-2</v>
          </cell>
          <cell r="CV298">
            <v>5.3810305211767849E-2</v>
          </cell>
          <cell r="CW298">
            <v>5.4275746277768863E-2</v>
          </cell>
          <cell r="CX298">
            <v>5.1348549336563305E-2</v>
          </cell>
          <cell r="CY298">
            <v>5.2411671774838041E-2</v>
          </cell>
          <cell r="CZ298">
            <v>5.0463062025465168E-2</v>
          </cell>
          <cell r="DA298">
            <v>5.0914894974560872E-2</v>
          </cell>
          <cell r="DB298">
            <v>4.8303199630317609E-2</v>
          </cell>
          <cell r="DC298"/>
          <cell r="DD298"/>
          <cell r="DE298">
            <v>0</v>
          </cell>
          <cell r="DF298">
            <v>0</v>
          </cell>
          <cell r="DG298">
            <v>0</v>
          </cell>
          <cell r="DH298">
            <v>0</v>
          </cell>
          <cell r="DI298">
            <v>0</v>
          </cell>
          <cell r="DJ298">
            <v>5.9502912338411436E-2</v>
          </cell>
          <cell r="DK298">
            <v>0.10905095287667736</v>
          </cell>
          <cell r="DL298">
            <v>0.131175621672563</v>
          </cell>
          <cell r="DM298">
            <v>0.15355812239303071</v>
          </cell>
          <cell r="DN298">
            <v>0.16424943506000556</v>
          </cell>
          <cell r="DO298">
            <v>0.19092938117376501</v>
          </cell>
        </row>
        <row r="299">
          <cell r="A299" t="str">
            <v>% growth in revenue y-o-y</v>
          </cell>
          <cell r="B299"/>
          <cell r="C299" t="str">
            <v>NA</v>
          </cell>
          <cell r="D299" t="str">
            <v>NA</v>
          </cell>
          <cell r="E299" t="str">
            <v>NA</v>
          </cell>
          <cell r="F299" t="str">
            <v>NA</v>
          </cell>
          <cell r="G299" t="str">
            <v>NA</v>
          </cell>
          <cell r="H299" t="str">
            <v>NA</v>
          </cell>
          <cell r="I299" t="str">
            <v>NA</v>
          </cell>
          <cell r="J299" t="str">
            <v>NA</v>
          </cell>
          <cell r="K299" t="str">
            <v>NA</v>
          </cell>
          <cell r="L299" t="str">
            <v>NA</v>
          </cell>
          <cell r="M299" t="str">
            <v>NA</v>
          </cell>
          <cell r="N299" t="str">
            <v>NA</v>
          </cell>
          <cell r="O299" t="str">
            <v>NA</v>
          </cell>
          <cell r="P299" t="str">
            <v>NA</v>
          </cell>
          <cell r="Q299" t="str">
            <v>NA</v>
          </cell>
          <cell r="R299" t="str">
            <v>NA</v>
          </cell>
          <cell r="S299" t="str">
            <v>NA</v>
          </cell>
          <cell r="T299" t="str">
            <v>NA</v>
          </cell>
          <cell r="U299" t="str">
            <v>NA</v>
          </cell>
          <cell r="V299" t="str">
            <v>NA</v>
          </cell>
          <cell r="W299" t="str">
            <v>NA</v>
          </cell>
          <cell r="X299" t="str">
            <v>NA</v>
          </cell>
          <cell r="Y299" t="str">
            <v>NA</v>
          </cell>
          <cell r="Z299" t="str">
            <v>NA</v>
          </cell>
          <cell r="AA299" t="str">
            <v>NA</v>
          </cell>
          <cell r="AB299" t="str">
            <v>NA</v>
          </cell>
          <cell r="AC299" t="str">
            <v>NA</v>
          </cell>
          <cell r="AD299" t="str">
            <v>NA</v>
          </cell>
          <cell r="AE299">
            <v>6.2836194563662371</v>
          </cell>
          <cell r="AF299">
            <v>1.2806312769010044</v>
          </cell>
          <cell r="AG299">
            <v>0.85711243611584331</v>
          </cell>
          <cell r="AH299">
            <v>0.71369764944517367</v>
          </cell>
          <cell r="AI299">
            <v>0.55354775349864993</v>
          </cell>
          <cell r="AJ299">
            <v>0.47324274450595527</v>
          </cell>
          <cell r="AK299">
            <v>0.49275694683331417</v>
          </cell>
          <cell r="AL299">
            <v>0.49604873803307203</v>
          </cell>
          <cell r="AM299">
            <v>0.49222454010999428</v>
          </cell>
          <cell r="AN299">
            <v>0.47489182418583464</v>
          </cell>
          <cell r="AO299">
            <v>0.42732044552554083</v>
          </cell>
          <cell r="AP299">
            <v>0.37243449527621353</v>
          </cell>
          <cell r="AQ299">
            <v>0.31293554468238338</v>
          </cell>
          <cell r="AR299">
            <v>0.22924145917776473</v>
          </cell>
          <cell r="AS299">
            <v>0.16512987944890933</v>
          </cell>
          <cell r="AT299">
            <v>0.1774360365553842</v>
          </cell>
          <cell r="AU299">
            <v>0.16125520690489625</v>
          </cell>
          <cell r="AV299">
            <v>0.1831187212460943</v>
          </cell>
          <cell r="AW299">
            <v>0.21447746693559577</v>
          </cell>
          <cell r="AX299">
            <v>0.18034733022291349</v>
          </cell>
          <cell r="AY299">
            <v>0.18018802728587091</v>
          </cell>
          <cell r="AZ299">
            <v>0.18396087702600794</v>
          </cell>
          <cell r="BA299">
            <v>0.16202845222733719</v>
          </cell>
          <cell r="BB299">
            <v>0.15650347379295626</v>
          </cell>
          <cell r="BC299">
            <v>0.17447342308914782</v>
          </cell>
          <cell r="BD299">
            <v>0.19356889890732942</v>
          </cell>
          <cell r="BE299">
            <v>0.19526830504838255</v>
          </cell>
          <cell r="BF299">
            <v>0.20684005855374776</v>
          </cell>
          <cell r="BG299">
            <v>0.21008900292667287</v>
          </cell>
          <cell r="BH299">
            <v>0.17873007823138831</v>
          </cell>
          <cell r="BI299">
            <v>0.1834735938954708</v>
          </cell>
          <cell r="BJ299">
            <v>0.18370861158700746</v>
          </cell>
          <cell r="BK299">
            <v>0.1455028865347503</v>
          </cell>
          <cell r="BL299">
            <v>0.15209943430802331</v>
          </cell>
          <cell r="BM299">
            <v>0.15071071040190054</v>
          </cell>
          <cell r="BN299">
            <v>0.14088656855288328</v>
          </cell>
          <cell r="BO299">
            <v>0.1417208966015906</v>
          </cell>
          <cell r="BP299">
            <v>0.12171507607192278</v>
          </cell>
          <cell r="BQ299">
            <v>0.11595174262734576</v>
          </cell>
          <cell r="BR299">
            <v>9.1909385113268627E-2</v>
          </cell>
          <cell r="BS299">
            <v>7.3464217859404712E-2</v>
          </cell>
          <cell r="BT299">
            <v>9.5561035758322976E-2</v>
          </cell>
          <cell r="BU299">
            <v>0.14414414414414423</v>
          </cell>
          <cell r="BV299">
            <v>0.14463544754001201</v>
          </cell>
          <cell r="BW299">
            <v>-0.81651917404129792</v>
          </cell>
          <cell r="BX299">
            <v>-0.81035453010692182</v>
          </cell>
          <cell r="BY299">
            <v>-0.81732283464566935</v>
          </cell>
          <cell r="BZ299">
            <v>-0.80735370274469187</v>
          </cell>
          <cell r="CA299">
            <v>0.2511575562700965</v>
          </cell>
          <cell r="CB299">
            <v>0.21727002967359033</v>
          </cell>
          <cell r="CC299">
            <v>0.19632183908045975</v>
          </cell>
          <cell r="CD299">
            <v>0.17368451122664685</v>
          </cell>
          <cell r="CE299">
            <v>0.23109569319563747</v>
          </cell>
          <cell r="CF299">
            <v>0.20534370048852787</v>
          </cell>
          <cell r="CG299">
            <v>0.23322868836847416</v>
          </cell>
          <cell r="CH299">
            <v>0.19566001274943023</v>
          </cell>
          <cell r="CI299">
            <v>0.29133993389006929</v>
          </cell>
          <cell r="CJ299">
            <v>0.23298555821995579</v>
          </cell>
          <cell r="CK299">
            <v>0.26545523453301378</v>
          </cell>
          <cell r="CL299">
            <v>0.19369169287258822</v>
          </cell>
          <cell r="CM299">
            <v>0.30006715360848035</v>
          </cell>
          <cell r="CN299">
            <v>0.24032619697318428</v>
          </cell>
          <cell r="CO299">
            <v>0.27019427995181206</v>
          </cell>
          <cell r="CP299">
            <v>0.21094077365725561</v>
          </cell>
          <cell r="CQ299">
            <v>0.30423655079343254</v>
          </cell>
          <cell r="CR299">
            <v>0.24531494261503933</v>
          </cell>
          <cell r="CS299">
            <v>0.27177426584505865</v>
          </cell>
          <cell r="CT299">
            <v>0.23022663831642678</v>
          </cell>
          <cell r="CU299">
            <v>0.28841160857306841</v>
          </cell>
          <cell r="CV299">
            <v>0.23548759516955464</v>
          </cell>
          <cell r="CW299">
            <v>0.25900314227811494</v>
          </cell>
          <cell r="CX299">
            <v>0.22752444412186704</v>
          </cell>
          <cell r="CY299">
            <v>0.26770677623525824</v>
          </cell>
          <cell r="CZ299">
            <v>0.22090455968657052</v>
          </cell>
          <cell r="DA299">
            <v>0.24206829603787733</v>
          </cell>
          <cell r="DB299">
            <v>0.21367586548506198</v>
          </cell>
          <cell r="DC299"/>
          <cell r="DD299">
            <v>0</v>
          </cell>
          <cell r="DE299">
            <v>0</v>
          </cell>
          <cell r="DF299">
            <v>0</v>
          </cell>
          <cell r="DG299">
            <v>0</v>
          </cell>
          <cell r="DH299">
            <v>0</v>
          </cell>
          <cell r="DI299">
            <v>0</v>
          </cell>
          <cell r="DJ299">
            <v>0.11924797066728679</v>
          </cell>
          <cell r="DK299">
            <v>0.24203353401638847</v>
          </cell>
          <cell r="DL299">
            <v>0.30460380726610942</v>
          </cell>
          <cell r="DM299">
            <v>0.37001445006935785</v>
          </cell>
          <cell r="DN299">
            <v>0.41931427005151445</v>
          </cell>
          <cell r="DO299">
            <v>0.57178314949672993</v>
          </cell>
        </row>
        <row r="300">
          <cell r="A300" t="str">
            <v>% growth in revenue seq</v>
          </cell>
          <cell r="B300"/>
          <cell r="C300" t="str">
            <v>NA</v>
          </cell>
          <cell r="D300" t="str">
            <v>NA</v>
          </cell>
          <cell r="E300" t="str">
            <v>NA</v>
          </cell>
          <cell r="F300" t="str">
            <v>NA</v>
          </cell>
          <cell r="G300" t="str">
            <v>NA</v>
          </cell>
          <cell r="H300" t="str">
            <v>NA</v>
          </cell>
          <cell r="I300" t="str">
            <v>NA</v>
          </cell>
          <cell r="J300" t="str">
            <v>NA</v>
          </cell>
          <cell r="K300" t="str">
            <v>NA</v>
          </cell>
          <cell r="L300" t="str">
            <v>NA</v>
          </cell>
          <cell r="M300" t="str">
            <v>NA</v>
          </cell>
          <cell r="N300" t="str">
            <v>NA</v>
          </cell>
          <cell r="O300" t="str">
            <v>NA</v>
          </cell>
          <cell r="P300" t="str">
            <v>NA</v>
          </cell>
          <cell r="Q300" t="str">
            <v>NA</v>
          </cell>
          <cell r="R300" t="str">
            <v>NA</v>
          </cell>
          <cell r="S300" t="str">
            <v>NA</v>
          </cell>
          <cell r="T300" t="str">
            <v>NA</v>
          </cell>
          <cell r="U300" t="str">
            <v>NA</v>
          </cell>
          <cell r="V300" t="str">
            <v>NA</v>
          </cell>
          <cell r="W300" t="str">
            <v>NA</v>
          </cell>
          <cell r="X300" t="str">
            <v>NA</v>
          </cell>
          <cell r="Y300" t="str">
            <v>NA</v>
          </cell>
          <cell r="Z300" t="str">
            <v>NA</v>
          </cell>
          <cell r="AA300" t="str">
            <v>NA</v>
          </cell>
          <cell r="AB300">
            <v>2.7392703862660945</v>
          </cell>
          <cell r="AC300">
            <v>0.34748923959827827</v>
          </cell>
          <cell r="AD300">
            <v>0.18980692788188547</v>
          </cell>
          <cell r="AE300">
            <v>0.21495048323589061</v>
          </cell>
          <cell r="AF300">
            <v>0.17083231033636159</v>
          </cell>
          <cell r="AG300">
            <v>9.7257171615500626E-2</v>
          </cell>
          <cell r="AH300">
            <v>9.7924549936933891E-2</v>
          </cell>
          <cell r="AI300">
            <v>0.10140992167101825</v>
          </cell>
          <cell r="AJ300">
            <v>0.11031038624438971</v>
          </cell>
          <cell r="AK300">
            <v>0.11179116374402187</v>
          </cell>
          <cell r="AL300">
            <v>0.10034566636794251</v>
          </cell>
          <cell r="AM300">
            <v>9.8594498999394986E-2</v>
          </cell>
          <cell r="AN300">
            <v>9.7413738323695931E-2</v>
          </cell>
          <cell r="AO300">
            <v>7.5931287396255431E-2</v>
          </cell>
          <cell r="AP300">
            <v>5.8033151549942597E-2</v>
          </cell>
          <cell r="AQ300">
            <v>5.0967293443429096E-2</v>
          </cell>
          <cell r="AR300">
            <v>2.7458256029684547E-2</v>
          </cell>
          <cell r="AS300">
            <v>1.9815660966916226E-2</v>
          </cell>
          <cell r="AT300">
            <v>6.9208147931453912E-2</v>
          </cell>
          <cell r="AU300">
            <v>3.652445135648863E-2</v>
          </cell>
          <cell r="AV300">
            <v>4.680271035989203E-2</v>
          </cell>
          <cell r="AW300">
            <v>4.6846033649000196E-2</v>
          </cell>
          <cell r="AX300">
            <v>3.9160476190542637E-2</v>
          </cell>
          <cell r="AY300">
            <v>3.6384559152567331E-2</v>
          </cell>
          <cell r="AZ300">
            <v>5.0149151132417691E-2</v>
          </cell>
          <cell r="BA300">
            <v>2.7453609157351178E-2</v>
          </cell>
          <cell r="BB300">
            <v>3.4219685618841034E-2</v>
          </cell>
          <cell r="BC300">
            <v>5.248808015475448E-2</v>
          </cell>
          <cell r="BD300">
            <v>6.7223269053441781E-2</v>
          </cell>
          <cell r="BE300">
            <v>2.8916499967129639E-2</v>
          </cell>
          <cell r="BF300">
            <v>4.4232278792968094E-2</v>
          </cell>
          <cell r="BG300">
            <v>5.5321492255515636E-2</v>
          </cell>
          <cell r="BH300">
            <v>3.9566647064182892E-2</v>
          </cell>
          <cell r="BI300">
            <v>3.3057126922157565E-2</v>
          </cell>
          <cell r="BJ300">
            <v>4.4439645531741068E-2</v>
          </cell>
          <cell r="BK300">
            <v>2.1259627384231594E-2</v>
          </cell>
          <cell r="BL300">
            <v>4.5553145336225453E-2</v>
          </cell>
          <cell r="BM300">
            <v>3.1811894882434411E-2</v>
          </cell>
          <cell r="BN300">
            <v>3.5522788203753208E-2</v>
          </cell>
          <cell r="BO300">
            <v>2.2006472491909346E-2</v>
          </cell>
          <cell r="BP300">
            <v>2.7232425585813846E-2</v>
          </cell>
          <cell r="BQ300">
            <v>2.6510480887792731E-2</v>
          </cell>
          <cell r="BR300">
            <v>1.3213213213213226E-2</v>
          </cell>
          <cell r="BS300">
            <v>4.7421458209839784E-3</v>
          </cell>
          <cell r="BT300">
            <v>4.8377581120944146E-2</v>
          </cell>
          <cell r="BU300">
            <v>7.2031513787281787E-2</v>
          </cell>
          <cell r="BV300">
            <v>1.3648293963254732E-2</v>
          </cell>
          <cell r="BW300">
            <v>-0.83894355256343867</v>
          </cell>
          <cell r="BX300">
            <v>8.3601286173633493E-2</v>
          </cell>
          <cell r="BY300">
            <v>3.2640949554896048E-2</v>
          </cell>
          <cell r="BZ300">
            <v>6.8965517241379448E-2</v>
          </cell>
          <cell r="CA300">
            <v>4.5994623655913891E-2</v>
          </cell>
          <cell r="CB300">
            <v>5.4252010999460198E-2</v>
          </cell>
          <cell r="CC300">
            <v>1.4870069718687429E-2</v>
          </cell>
          <cell r="CD300">
            <v>0.22580645161290325</v>
          </cell>
          <cell r="CE300">
            <v>0.14877541055228605</v>
          </cell>
          <cell r="CF300">
            <v>0.12622495246453136</v>
          </cell>
          <cell r="CG300">
            <v>0.11933128362797851</v>
          </cell>
          <cell r="CH300">
            <v>4.0065789473684221E-2</v>
          </cell>
          <cell r="CI300">
            <v>4.1982447297744585E-2</v>
          </cell>
          <cell r="CJ300">
            <v>3.8397843871223802E-2</v>
          </cell>
          <cell r="CK300">
            <v>3.4995584184744466E-2</v>
          </cell>
          <cell r="CL300">
            <v>3.1900450370389466E-2</v>
          </cell>
          <cell r="CM300">
            <v>3.1818820134703829E-2</v>
          </cell>
          <cell r="CN300">
            <v>2.9485898577357839E-2</v>
          </cell>
          <cell r="CO300">
            <v>2.7171464004435819E-2</v>
          </cell>
          <cell r="CP300">
            <v>2.5052277447455085E-2</v>
          </cell>
          <cell r="CQ300">
            <v>2.4437543761889557E-2</v>
          </cell>
          <cell r="CR300">
            <v>2.2818629338604568E-2</v>
          </cell>
          <cell r="CS300">
            <v>2.1151383985246852E-2</v>
          </cell>
          <cell r="CT300">
            <v>1.9625885978946878E-2</v>
          </cell>
          <cell r="CU300">
            <v>1.8909364538332252E-2</v>
          </cell>
          <cell r="CV300">
            <v>1.7736809263563469E-2</v>
          </cell>
          <cell r="CW300">
            <v>1.6489593039323625E-2</v>
          </cell>
          <cell r="CX300">
            <v>1.5353967462502505E-2</v>
          </cell>
          <cell r="CY300">
            <v>1.4674451891284912E-2</v>
          </cell>
          <cell r="CZ300">
            <v>1.3802622559872857E-2</v>
          </cell>
          <cell r="DA300">
            <v>1.2847412415431192E-2</v>
          </cell>
          <cell r="DB300">
            <v>1.1984013777115221E-2</v>
          </cell>
          <cell r="DC300"/>
          <cell r="DD300" t="str">
            <v>NA</v>
          </cell>
          <cell r="DE300" t="str">
            <v>NA</v>
          </cell>
          <cell r="DF300" t="str">
            <v>NA</v>
          </cell>
          <cell r="DG300" t="str">
            <v>NA</v>
          </cell>
          <cell r="DH300" t="str">
            <v>NA</v>
          </cell>
          <cell r="DI300" t="str">
            <v>NA</v>
          </cell>
          <cell r="DJ300" t="str">
            <v>NA</v>
          </cell>
          <cell r="DK300">
            <v>1.2470465522323759</v>
          </cell>
          <cell r="DL300">
            <v>0.50150862286446585</v>
          </cell>
          <cell r="DM300">
            <v>0.43649988238852111</v>
          </cell>
          <cell r="DN300">
            <v>0.21671251590687945</v>
          </cell>
          <cell r="DO300">
            <v>0.1849992232711053</v>
          </cell>
        </row>
        <row r="301">
          <cell r="A301"/>
          <cell r="B301"/>
          <cell r="C301"/>
          <cell r="D301"/>
          <cell r="E301"/>
          <cell r="F301"/>
          <cell r="G301"/>
          <cell r="H301"/>
          <cell r="I301"/>
          <cell r="J301"/>
          <cell r="K301"/>
          <cell r="L301"/>
          <cell r="M301"/>
          <cell r="N301"/>
          <cell r="O301"/>
          <cell r="P301"/>
          <cell r="Q301"/>
          <cell r="R301"/>
          <cell r="S301"/>
          <cell r="T301"/>
          <cell r="U301"/>
          <cell r="V301"/>
          <cell r="W301"/>
          <cell r="X301"/>
          <cell r="Y301"/>
          <cell r="Z301"/>
          <cell r="AA301"/>
          <cell r="AB301"/>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cell r="BL301"/>
          <cell r="BM301"/>
          <cell r="BN301"/>
          <cell r="BO301"/>
          <cell r="BP301"/>
          <cell r="BQ301"/>
          <cell r="BR301"/>
          <cell r="BS301"/>
          <cell r="BT301"/>
          <cell r="BU301"/>
          <cell r="BV301"/>
          <cell r="BW301"/>
          <cell r="BX301"/>
          <cell r="BY301"/>
          <cell r="BZ301"/>
          <cell r="CA301"/>
          <cell r="CB301"/>
          <cell r="CC301"/>
          <cell r="CD301"/>
          <cell r="CE301"/>
          <cell r="CF301"/>
          <cell r="CG301"/>
          <cell r="CH301"/>
          <cell r="CI301"/>
          <cell r="CJ301"/>
          <cell r="CK301"/>
          <cell r="CL301"/>
          <cell r="CM301"/>
          <cell r="CN301"/>
          <cell r="CO301"/>
          <cell r="CP301"/>
          <cell r="CQ301"/>
          <cell r="CR301"/>
          <cell r="CS301"/>
          <cell r="CT301"/>
          <cell r="CU301"/>
          <cell r="CV301"/>
          <cell r="CW301"/>
          <cell r="CX301"/>
          <cell r="CY301"/>
          <cell r="CZ301"/>
          <cell r="DA301"/>
          <cell r="DB301"/>
          <cell r="DC301"/>
          <cell r="DD301"/>
          <cell r="DE301"/>
          <cell r="DF301"/>
          <cell r="DG301"/>
          <cell r="DH301"/>
          <cell r="DI301"/>
          <cell r="DJ301"/>
          <cell r="DK301"/>
          <cell r="DL301"/>
          <cell r="DM301"/>
          <cell r="DN301"/>
          <cell r="DO301"/>
        </row>
        <row r="302">
          <cell r="A302" t="str">
            <v>Content Collaboration</v>
          </cell>
          <cell r="B302"/>
          <cell r="C302">
            <v>0</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4.78494623655914</v>
          </cell>
          <cell r="BH302">
            <v>6.0571428571428569</v>
          </cell>
          <cell r="BI302">
            <v>7.2352941176470598</v>
          </cell>
          <cell r="BJ302">
            <v>8.6666666666666679</v>
          </cell>
          <cell r="BK302">
            <v>8.9</v>
          </cell>
          <cell r="BL302">
            <v>10.6</v>
          </cell>
          <cell r="BM302">
            <v>12.3</v>
          </cell>
          <cell r="BN302">
            <v>14.3</v>
          </cell>
          <cell r="BO302">
            <v>15.9</v>
          </cell>
          <cell r="BP302">
            <v>17.8</v>
          </cell>
          <cell r="BQ302">
            <v>20.100000000000001</v>
          </cell>
          <cell r="BR302">
            <v>21.7</v>
          </cell>
          <cell r="BS302">
            <v>21.8</v>
          </cell>
          <cell r="BT302">
            <v>24.9</v>
          </cell>
          <cell r="BU302">
            <v>26.4</v>
          </cell>
          <cell r="BV302">
            <v>28.3</v>
          </cell>
          <cell r="BW302">
            <v>31.1</v>
          </cell>
          <cell r="BX302">
            <v>33.700000000000003</v>
          </cell>
          <cell r="BY302">
            <v>34.799999999999997</v>
          </cell>
          <cell r="BZ302">
            <v>37.200000000000003</v>
          </cell>
          <cell r="CA302">
            <v>38.911000000000001</v>
          </cell>
          <cell r="CB302">
            <v>41.021999999999998</v>
          </cell>
          <cell r="CC302">
            <v>41.631999999999998</v>
          </cell>
          <cell r="CD302">
            <v>45.6</v>
          </cell>
          <cell r="CE302">
            <v>44.7</v>
          </cell>
          <cell r="CF302">
            <v>46.2</v>
          </cell>
          <cell r="CG302">
            <v>46.6</v>
          </cell>
          <cell r="CH302">
            <v>47.427</v>
          </cell>
          <cell r="CI302">
            <v>46.576615394209185</v>
          </cell>
          <cell r="CJ302">
            <v>47.973980386850542</v>
          </cell>
          <cell r="CK302">
            <v>48.230794223009099</v>
          </cell>
          <cell r="CL302">
            <v>48.939942659716465</v>
          </cell>
          <cell r="CM302">
            <v>48.058628341920802</v>
          </cell>
          <cell r="CN302">
            <v>49.388536306889371</v>
          </cell>
          <cell r="CO302">
            <v>49.541295512144941</v>
          </cell>
          <cell r="CP302">
            <v>50.165999681490227</v>
          </cell>
          <cell r="CQ302">
            <v>49.233063175162876</v>
          </cell>
          <cell r="CR302">
            <v>50.515515010452489</v>
          </cell>
          <cell r="CS302">
            <v>50.589162476648909</v>
          </cell>
          <cell r="CT302">
            <v>51.15055187125904</v>
          </cell>
          <cell r="CU302">
            <v>50.164029114080776</v>
          </cell>
          <cell r="CV302">
            <v>51.411499065043557</v>
          </cell>
          <cell r="CW302">
            <v>51.42335717808907</v>
          </cell>
          <cell r="CX302">
            <v>51.935915780379403</v>
          </cell>
          <cell r="CY302">
            <v>50.900158745988371</v>
          </cell>
          <cell r="CZ302">
            <v>52.121112581875614</v>
          </cell>
          <cell r="DA302">
            <v>52.084014255542009</v>
          </cell>
          <cell r="DB302">
            <v>52.55831651061856</v>
          </cell>
          <cell r="DC302"/>
          <cell r="DD302"/>
          <cell r="DE302">
            <v>0</v>
          </cell>
          <cell r="DF302">
            <v>0</v>
          </cell>
          <cell r="DG302">
            <v>0</v>
          </cell>
          <cell r="DH302">
            <v>0</v>
          </cell>
          <cell r="DI302">
            <v>0</v>
          </cell>
          <cell r="DJ302">
            <v>0</v>
          </cell>
          <cell r="DK302">
            <v>0</v>
          </cell>
          <cell r="DL302">
            <v>0</v>
          </cell>
          <cell r="DM302">
            <v>0</v>
          </cell>
          <cell r="DN302">
            <v>0</v>
          </cell>
          <cell r="DO302">
            <v>0</v>
          </cell>
        </row>
        <row r="303">
          <cell r="A303" t="str">
            <v>% of revenue</v>
          </cell>
          <cell r="B303"/>
          <cell r="C303" t="e">
            <v>#DIV/0!</v>
          </cell>
          <cell r="D303" t="e">
            <v>#DIV/0!</v>
          </cell>
          <cell r="E303" t="e">
            <v>#DIV/0!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8.117025990990831E-3</v>
          </cell>
          <cell r="BH303">
            <v>9.8456508462847776E-3</v>
          </cell>
          <cell r="BI303">
            <v>1.1280084121915151E-2</v>
          </cell>
          <cell r="BJ303">
            <v>1.1711775018603706E-2</v>
          </cell>
          <cell r="BK303">
            <v>1.3226353434913709E-2</v>
          </cell>
          <cell r="BL303">
            <v>1.4512913754956296E-2</v>
          </cell>
          <cell r="BM303">
            <v>1.7257562811214891E-2</v>
          </cell>
          <cell r="BN303">
            <v>1.7821091199122657E-2</v>
          </cell>
          <cell r="BO303">
            <v>2.1176874852660895E-2</v>
          </cell>
          <cell r="BP303">
            <v>2.2774962894723375E-2</v>
          </cell>
          <cell r="BQ303">
            <v>2.6482422785950883E-2</v>
          </cell>
          <cell r="BR303">
            <v>2.5484948025973508E-2</v>
          </cell>
          <cell r="BS303">
            <v>2.8653973044234903E-2</v>
          </cell>
          <cell r="BT303">
            <v>3.1251608077222846E-2</v>
          </cell>
          <cell r="BU303">
            <v>3.2461544136633588E-2</v>
          </cell>
          <cell r="BV303">
            <v>3.1278909504477967E-2</v>
          </cell>
          <cell r="BW303">
            <v>4.7208977902858808E-2</v>
          </cell>
          <cell r="BX303">
            <v>5.0000964410292788E-2</v>
          </cell>
          <cell r="BY303">
            <v>5.2038472581108233E-2</v>
          </cell>
          <cell r="BZ303">
            <v>5.064090696230792E-2</v>
          </cell>
          <cell r="CA303">
            <v>5.8717897256129317E-2</v>
          </cell>
          <cell r="CB303">
            <v>5.9175421615141929E-2</v>
          </cell>
          <cell r="CC303">
            <v>6.0255454644136487E-2</v>
          </cell>
          <cell r="CD303">
            <v>5.8622600297998213E-2</v>
          </cell>
          <cell r="CE303">
            <v>6.4114332924072565E-2</v>
          </cell>
          <cell r="CF303">
            <v>6.2233537410842379E-2</v>
          </cell>
          <cell r="CG303">
            <v>6.3619831912581443E-2</v>
          </cell>
          <cell r="CH303">
            <v>5.9145497399827898E-2</v>
          </cell>
          <cell r="CI303">
            <v>6.5580260925503689E-2</v>
          </cell>
          <cell r="CJ303">
            <v>6.2143521735475798E-2</v>
          </cell>
          <cell r="CK303">
            <v>6.3226033192194261E-2</v>
          </cell>
          <cell r="CL303">
            <v>5.7178042575461253E-2</v>
          </cell>
          <cell r="CM303">
            <v>6.2829772662748737E-2</v>
          </cell>
          <cell r="CN303">
            <v>5.9719227538362167E-2</v>
          </cell>
          <cell r="CO303">
            <v>6.0490603198540362E-2</v>
          </cell>
          <cell r="CP303">
            <v>5.577012195353484E-2</v>
          </cell>
          <cell r="CQ303">
            <v>5.9777077791284008E-2</v>
          </cell>
          <cell r="CR303">
            <v>5.7123954653889544E-2</v>
          </cell>
          <cell r="CS303">
            <v>5.7702149892043003E-2</v>
          </cell>
          <cell r="CT303">
            <v>5.4221395765629531E-2</v>
          </cell>
          <cell r="CU303">
            <v>5.6126898750260626E-2</v>
          </cell>
          <cell r="CV303">
            <v>5.3810305211767849E-2</v>
          </cell>
          <cell r="CW303">
            <v>5.4275746277768863E-2</v>
          </cell>
          <cell r="CX303">
            <v>5.1348549336563305E-2</v>
          </cell>
          <cell r="CY303">
            <v>5.2411671774838041E-2</v>
          </cell>
          <cell r="CZ303">
            <v>5.0463062025465168E-2</v>
          </cell>
          <cell r="DA303">
            <v>5.0914894974560872E-2</v>
          </cell>
          <cell r="DB303">
            <v>4.8303199630317609E-2</v>
          </cell>
          <cell r="DC303"/>
          <cell r="DD303"/>
          <cell r="DE303">
            <v>0</v>
          </cell>
          <cell r="DF303">
            <v>0</v>
          </cell>
          <cell r="DG303">
            <v>0</v>
          </cell>
          <cell r="DH303">
            <v>0</v>
          </cell>
          <cell r="DI303">
            <v>0</v>
          </cell>
          <cell r="DJ303">
            <v>0</v>
          </cell>
          <cell r="DK303">
            <v>0</v>
          </cell>
          <cell r="DL303">
            <v>0</v>
          </cell>
          <cell r="DM303">
            <v>0</v>
          </cell>
          <cell r="DN303">
            <v>0</v>
          </cell>
          <cell r="DO303">
            <v>0</v>
          </cell>
        </row>
        <row r="304">
          <cell r="A304" t="str">
            <v>% growth in revenue y-o-y</v>
          </cell>
          <cell r="B304"/>
          <cell r="C304" t="str">
            <v>NA</v>
          </cell>
          <cell r="D304" t="str">
            <v>NA</v>
          </cell>
          <cell r="E304" t="str">
            <v>NA</v>
          </cell>
          <cell r="F304" t="str">
            <v>NA</v>
          </cell>
          <cell r="G304" t="str">
            <v>NA</v>
          </cell>
          <cell r="H304" t="str">
            <v>NA</v>
          </cell>
          <cell r="I304" t="str">
            <v>NA</v>
          </cell>
          <cell r="J304" t="str">
            <v>NA</v>
          </cell>
          <cell r="K304" t="str">
            <v>NA</v>
          </cell>
          <cell r="L304" t="str">
            <v>NA</v>
          </cell>
          <cell r="M304" t="str">
            <v>NA</v>
          </cell>
          <cell r="N304" t="str">
            <v>NA</v>
          </cell>
          <cell r="O304" t="str">
            <v>NA</v>
          </cell>
          <cell r="P304" t="str">
            <v>NA</v>
          </cell>
          <cell r="Q304" t="str">
            <v>NA</v>
          </cell>
          <cell r="R304" t="str">
            <v>NA</v>
          </cell>
          <cell r="S304" t="str">
            <v>NA</v>
          </cell>
          <cell r="T304" t="str">
            <v>NA</v>
          </cell>
          <cell r="U304" t="str">
            <v>NA</v>
          </cell>
          <cell r="V304" t="str">
            <v>NA</v>
          </cell>
          <cell r="W304" t="str">
            <v>NA</v>
          </cell>
          <cell r="X304" t="str">
            <v>NA</v>
          </cell>
          <cell r="Y304" t="str">
            <v>NA</v>
          </cell>
          <cell r="Z304" t="str">
            <v>NA</v>
          </cell>
          <cell r="AA304" t="str">
            <v>NA</v>
          </cell>
          <cell r="AB304" t="str">
            <v>NA</v>
          </cell>
          <cell r="AC304" t="str">
            <v>NA</v>
          </cell>
          <cell r="AD304" t="str">
            <v>NA</v>
          </cell>
          <cell r="AE304" t="str">
            <v>NA</v>
          </cell>
          <cell r="AF304" t="str">
            <v>NA</v>
          </cell>
          <cell r="AG304" t="str">
            <v>NA</v>
          </cell>
          <cell r="AH304" t="str">
            <v>NA</v>
          </cell>
          <cell r="AI304" t="str">
            <v>NA</v>
          </cell>
          <cell r="AJ304" t="str">
            <v>NA</v>
          </cell>
          <cell r="AK304" t="str">
            <v>NA</v>
          </cell>
          <cell r="AL304" t="str">
            <v>NA</v>
          </cell>
          <cell r="AM304" t="str">
            <v>NA</v>
          </cell>
          <cell r="AN304" t="str">
            <v>NA</v>
          </cell>
          <cell r="AO304" t="str">
            <v>NA</v>
          </cell>
          <cell r="AP304" t="str">
            <v>NA</v>
          </cell>
          <cell r="AQ304" t="str">
            <v>NA</v>
          </cell>
          <cell r="AR304" t="str">
            <v>NA</v>
          </cell>
          <cell r="AS304" t="str">
            <v>NA</v>
          </cell>
          <cell r="AT304" t="str">
            <v>NA</v>
          </cell>
          <cell r="AU304" t="str">
            <v>NA</v>
          </cell>
          <cell r="AV304" t="str">
            <v>NA</v>
          </cell>
          <cell r="AW304" t="str">
            <v>NA</v>
          </cell>
          <cell r="AX304" t="str">
            <v>NA</v>
          </cell>
          <cell r="AY304" t="str">
            <v>NA</v>
          </cell>
          <cell r="AZ304" t="str">
            <v>NA</v>
          </cell>
          <cell r="BA304" t="str">
            <v>NA</v>
          </cell>
          <cell r="BB304" t="str">
            <v>NA</v>
          </cell>
          <cell r="BC304" t="str">
            <v>NA</v>
          </cell>
          <cell r="BD304" t="str">
            <v>NA</v>
          </cell>
          <cell r="BE304" t="str">
            <v>NA</v>
          </cell>
          <cell r="BF304" t="str">
            <v>NA</v>
          </cell>
          <cell r="BG304" t="str">
            <v>NA</v>
          </cell>
          <cell r="BH304" t="str">
            <v>NA</v>
          </cell>
          <cell r="BI304" t="str">
            <v>NA</v>
          </cell>
          <cell r="BJ304" t="str">
            <v>NA</v>
          </cell>
          <cell r="BK304">
            <v>0.8600000000000001</v>
          </cell>
          <cell r="BL304">
            <v>0.75</v>
          </cell>
          <cell r="BM304">
            <v>0.7</v>
          </cell>
          <cell r="BN304">
            <v>0.64999999999999991</v>
          </cell>
          <cell r="BO304">
            <v>0.78651685393258419</v>
          </cell>
          <cell r="BP304">
            <v>0.679245283018868</v>
          </cell>
          <cell r="BQ304">
            <v>0.63414634146341475</v>
          </cell>
          <cell r="BR304">
            <v>0.51748251748251728</v>
          </cell>
          <cell r="BS304">
            <v>0.37106918238993702</v>
          </cell>
          <cell r="BT304">
            <v>0.398876404494382</v>
          </cell>
          <cell r="BU304">
            <v>0.31343283582089532</v>
          </cell>
          <cell r="BV304">
            <v>0.30414746543778803</v>
          </cell>
          <cell r="BW304">
            <v>0.42660550458715596</v>
          </cell>
          <cell r="BX304">
            <v>0.35341365461847407</v>
          </cell>
          <cell r="BY304">
            <v>0.31818181818181812</v>
          </cell>
          <cell r="BZ304">
            <v>0.31448763250883394</v>
          </cell>
          <cell r="CA304">
            <v>0.2511575562700965</v>
          </cell>
          <cell r="CB304">
            <v>0.21727002967359033</v>
          </cell>
          <cell r="CC304">
            <v>0.19632183908045975</v>
          </cell>
          <cell r="CD304">
            <v>0.22580645161290325</v>
          </cell>
          <cell r="CE304">
            <v>0.14877541055228605</v>
          </cell>
          <cell r="CF304">
            <v>0.12622495246453136</v>
          </cell>
          <cell r="CG304">
            <v>0.11933128362797851</v>
          </cell>
          <cell r="CH304">
            <v>4.0065789473684221E-2</v>
          </cell>
          <cell r="CI304">
            <v>4.1982447297744585E-2</v>
          </cell>
          <cell r="CJ304">
            <v>3.8397843871223802E-2</v>
          </cell>
          <cell r="CK304">
            <v>3.4995584184744466E-2</v>
          </cell>
          <cell r="CL304">
            <v>3.1900450370389466E-2</v>
          </cell>
          <cell r="CM304">
            <v>3.1818820134703829E-2</v>
          </cell>
          <cell r="CN304">
            <v>2.9485898577357839E-2</v>
          </cell>
          <cell r="CO304">
            <v>2.7171464004435819E-2</v>
          </cell>
          <cell r="CP304">
            <v>2.5052277447455085E-2</v>
          </cell>
          <cell r="CQ304">
            <v>2.4437543761889557E-2</v>
          </cell>
          <cell r="CR304">
            <v>2.2818629338604568E-2</v>
          </cell>
          <cell r="CS304">
            <v>2.1151383985246852E-2</v>
          </cell>
          <cell r="CT304">
            <v>1.9625885978946878E-2</v>
          </cell>
          <cell r="CU304">
            <v>1.8909364538332252E-2</v>
          </cell>
          <cell r="CV304">
            <v>1.7736809263563469E-2</v>
          </cell>
          <cell r="CW304">
            <v>1.6489593039323625E-2</v>
          </cell>
          <cell r="CX304">
            <v>1.5353967462502505E-2</v>
          </cell>
          <cell r="CY304">
            <v>1.4674451891284912E-2</v>
          </cell>
          <cell r="CZ304">
            <v>1.3802622559872857E-2</v>
          </cell>
          <cell r="DA304">
            <v>1.2847412415431192E-2</v>
          </cell>
          <cell r="DB304">
            <v>1.1984013777115221E-2</v>
          </cell>
          <cell r="DC304"/>
          <cell r="DD304" t="str">
            <v>NA</v>
          </cell>
          <cell r="DE304" t="str">
            <v>NA</v>
          </cell>
          <cell r="DF304" t="str">
            <v>NA</v>
          </cell>
          <cell r="DG304" t="str">
            <v>NA</v>
          </cell>
          <cell r="DH304" t="str">
            <v>NA</v>
          </cell>
          <cell r="DI304" t="str">
            <v>NA</v>
          </cell>
          <cell r="DJ304" t="str">
            <v>NA</v>
          </cell>
          <cell r="DK304" t="str">
            <v>NA</v>
          </cell>
          <cell r="DL304" t="str">
            <v>NA</v>
          </cell>
          <cell r="DM304" t="str">
            <v>NA</v>
          </cell>
          <cell r="DN304" t="str">
            <v>NA</v>
          </cell>
          <cell r="DO304" t="str">
            <v>NA</v>
          </cell>
        </row>
        <row r="305">
          <cell r="A305" t="str">
            <v>% growth in revenue seq</v>
          </cell>
          <cell r="B305"/>
          <cell r="C305" t="str">
            <v>NA</v>
          </cell>
          <cell r="D305" t="str">
            <v>NA</v>
          </cell>
          <cell r="E305" t="str">
            <v>NA</v>
          </cell>
          <cell r="F305" t="str">
            <v>NA</v>
          </cell>
          <cell r="G305" t="str">
            <v>NA</v>
          </cell>
          <cell r="H305" t="str">
            <v>NA</v>
          </cell>
          <cell r="I305" t="str">
            <v>NA</v>
          </cell>
          <cell r="J305" t="str">
            <v>NA</v>
          </cell>
          <cell r="K305" t="str">
            <v>NA</v>
          </cell>
          <cell r="L305" t="str">
            <v>NA</v>
          </cell>
          <cell r="M305" t="str">
            <v>NA</v>
          </cell>
          <cell r="N305" t="str">
            <v>NA</v>
          </cell>
          <cell r="O305" t="str">
            <v>NA</v>
          </cell>
          <cell r="P305" t="str">
            <v>NA</v>
          </cell>
          <cell r="Q305" t="str">
            <v>NA</v>
          </cell>
          <cell r="R305" t="str">
            <v>NA</v>
          </cell>
          <cell r="S305" t="str">
            <v>NA</v>
          </cell>
          <cell r="T305" t="str">
            <v>NA</v>
          </cell>
          <cell r="U305" t="str">
            <v>NA</v>
          </cell>
          <cell r="V305" t="str">
            <v>NA</v>
          </cell>
          <cell r="W305" t="str">
            <v>NA</v>
          </cell>
          <cell r="X305" t="str">
            <v>NA</v>
          </cell>
          <cell r="Y305" t="str">
            <v>NA</v>
          </cell>
          <cell r="Z305" t="str">
            <v>NA</v>
          </cell>
          <cell r="AA305" t="str">
            <v>NA</v>
          </cell>
          <cell r="AB305" t="str">
            <v>NA</v>
          </cell>
          <cell r="AC305" t="str">
            <v>NA</v>
          </cell>
          <cell r="AD305" t="str">
            <v>NA</v>
          </cell>
          <cell r="AE305" t="str">
            <v>NA</v>
          </cell>
          <cell r="AF305" t="str">
            <v>NA</v>
          </cell>
          <cell r="AG305" t="str">
            <v>NA</v>
          </cell>
          <cell r="AH305" t="str">
            <v>NA</v>
          </cell>
          <cell r="AI305" t="str">
            <v>NA</v>
          </cell>
          <cell r="AJ305" t="str">
            <v>NA</v>
          </cell>
          <cell r="AK305" t="str">
            <v>NA</v>
          </cell>
          <cell r="AL305" t="str">
            <v>NA</v>
          </cell>
          <cell r="AM305" t="str">
            <v>NA</v>
          </cell>
          <cell r="AN305" t="str">
            <v>NA</v>
          </cell>
          <cell r="AO305" t="str">
            <v>NA</v>
          </cell>
          <cell r="AP305" t="str">
            <v>NA</v>
          </cell>
          <cell r="AQ305" t="str">
            <v>NA</v>
          </cell>
          <cell r="AR305" t="str">
            <v>NA</v>
          </cell>
          <cell r="AS305" t="str">
            <v>NA</v>
          </cell>
          <cell r="AT305" t="str">
            <v>NA</v>
          </cell>
          <cell r="AU305" t="str">
            <v>NA</v>
          </cell>
          <cell r="AV305" t="str">
            <v>NA</v>
          </cell>
          <cell r="AW305" t="str">
            <v>NA</v>
          </cell>
          <cell r="AX305" t="str">
            <v>NA</v>
          </cell>
          <cell r="AY305" t="str">
            <v>NA</v>
          </cell>
          <cell r="AZ305" t="str">
            <v>NA</v>
          </cell>
          <cell r="BA305" t="str">
            <v>NA</v>
          </cell>
          <cell r="BB305" t="str">
            <v>NA</v>
          </cell>
          <cell r="BC305" t="str">
            <v>NA</v>
          </cell>
          <cell r="BD305" t="str">
            <v>NA</v>
          </cell>
          <cell r="BE305" t="str">
            <v>NA</v>
          </cell>
          <cell r="BF305" t="str">
            <v>NA</v>
          </cell>
          <cell r="BG305" t="str">
            <v>NA</v>
          </cell>
          <cell r="BH305">
            <v>0.26587479935794534</v>
          </cell>
          <cell r="BI305">
            <v>0.19450610432852411</v>
          </cell>
          <cell r="BJ305">
            <v>0.19783197831978327</v>
          </cell>
          <cell r="BK305">
            <v>2.6923076923076827E-2</v>
          </cell>
          <cell r="BL305">
            <v>0.1910112359550562</v>
          </cell>
          <cell r="BM305">
            <v>0.16037735849056611</v>
          </cell>
          <cell r="BN305">
            <v>0.16260162601626016</v>
          </cell>
          <cell r="BO305">
            <v>0.11188811188811187</v>
          </cell>
          <cell r="BP305">
            <v>0.11949685534591192</v>
          </cell>
          <cell r="BQ305">
            <v>0.1292134831460674</v>
          </cell>
          <cell r="BR305">
            <v>7.9601990049751103E-2</v>
          </cell>
          <cell r="BS305">
            <v>4.6082949308756671E-3</v>
          </cell>
          <cell r="BT305">
            <v>0.14220183486238525</v>
          </cell>
          <cell r="BU305">
            <v>6.024096385542177E-2</v>
          </cell>
          <cell r="BV305">
            <v>7.1969696969697017E-2</v>
          </cell>
          <cell r="BW305">
            <v>9.8939929328621945E-2</v>
          </cell>
          <cell r="BX305">
            <v>8.3601286173633493E-2</v>
          </cell>
          <cell r="BY305">
            <v>3.2640949554896048E-2</v>
          </cell>
          <cell r="BZ305">
            <v>6.8965517241379448E-2</v>
          </cell>
          <cell r="CA305">
            <v>4.5994623655913891E-2</v>
          </cell>
          <cell r="CB305">
            <v>5.4252010999460198E-2</v>
          </cell>
          <cell r="CC305">
            <v>1.4870069718687429E-2</v>
          </cell>
          <cell r="CD305">
            <v>9.5311299000768734E-2</v>
          </cell>
          <cell r="CE305">
            <v>-1.9736842105263164E-2</v>
          </cell>
          <cell r="CF305">
            <v>3.3557046979865834E-2</v>
          </cell>
          <cell r="CG305">
            <v>8.6580086580085869E-3</v>
          </cell>
          <cell r="CH305">
            <v>1.7746781115879795E-2</v>
          </cell>
          <cell r="CI305">
            <v>-1.7930389984414208E-2</v>
          </cell>
          <cell r="CJ305">
            <v>3.0001428416696285E-2</v>
          </cell>
          <cell r="CK305">
            <v>5.353190085285231E-3</v>
          </cell>
          <cell r="CL305">
            <v>1.4703229505788507E-2</v>
          </cell>
          <cell r="CM305">
            <v>-1.8008078266938621E-2</v>
          </cell>
          <cell r="CN305">
            <v>2.7672615945397494E-2</v>
          </cell>
          <cell r="CO305">
            <v>3.0930093636782896E-3</v>
          </cell>
          <cell r="CP305">
            <v>1.260976651674639E-2</v>
          </cell>
          <cell r="CQ305">
            <v>-1.8596988244043211E-2</v>
          </cell>
          <cell r="CR305">
            <v>2.6048589150889701E-2</v>
          </cell>
          <cell r="CS305">
            <v>1.4579177542024535E-3</v>
          </cell>
          <cell r="CT305">
            <v>1.1097028832395939E-2</v>
          </cell>
          <cell r="CU305">
            <v>-1.9286649333935757E-2</v>
          </cell>
          <cell r="CV305">
            <v>2.4867818095827943E-2</v>
          </cell>
          <cell r="CW305">
            <v>2.3065098783670024E-4</v>
          </cell>
          <cell r="CX305">
            <v>9.9674278463626198E-3</v>
          </cell>
          <cell r="CY305">
            <v>-1.994298201596989E-2</v>
          </cell>
          <cell r="CZ305">
            <v>2.3987230412782834E-2</v>
          </cell>
          <cell r="DA305">
            <v>-7.1177157385748924E-4</v>
          </cell>
          <cell r="DB305">
            <v>9.10648424196836E-3</v>
          </cell>
          <cell r="DC305"/>
          <cell r="DD305"/>
          <cell r="DE305"/>
          <cell r="DF305"/>
          <cell r="DG305"/>
          <cell r="DH305"/>
          <cell r="DI305"/>
          <cell r="DJ305"/>
          <cell r="DK305"/>
          <cell r="DL305"/>
          <cell r="DM305"/>
          <cell r="DN305"/>
          <cell r="DO305"/>
        </row>
        <row r="306">
          <cell r="A306"/>
          <cell r="B306"/>
          <cell r="C306"/>
          <cell r="D306"/>
          <cell r="E306"/>
          <cell r="F306"/>
          <cell r="G306"/>
          <cell r="H306"/>
          <cell r="I306"/>
          <cell r="J306"/>
          <cell r="K306"/>
          <cell r="L306"/>
          <cell r="M306"/>
          <cell r="N306"/>
          <cell r="O306"/>
          <cell r="P306"/>
          <cell r="Q306"/>
          <cell r="R306"/>
          <cell r="S306"/>
          <cell r="T306"/>
          <cell r="U306"/>
          <cell r="V306"/>
          <cell r="W306"/>
          <cell r="X306"/>
          <cell r="Y306"/>
          <cell r="Z306"/>
          <cell r="AA306"/>
          <cell r="AB306"/>
          <cell r="AC306"/>
          <cell r="AD306"/>
          <cell r="AE306"/>
          <cell r="AF306"/>
          <cell r="AG306"/>
          <cell r="AH306"/>
          <cell r="AI306"/>
          <cell r="AJ306"/>
          <cell r="AK306"/>
          <cell r="AL306"/>
          <cell r="AM306"/>
          <cell r="AN306"/>
          <cell r="AO306"/>
          <cell r="AP306"/>
          <cell r="AQ306"/>
          <cell r="AR306"/>
          <cell r="AS306"/>
          <cell r="AT306"/>
          <cell r="AU306"/>
          <cell r="AV306"/>
          <cell r="AW306"/>
          <cell r="AX306"/>
          <cell r="AY306"/>
          <cell r="AZ306"/>
          <cell r="BA306"/>
          <cell r="BB306"/>
          <cell r="BC306"/>
          <cell r="BD306"/>
          <cell r="BE306"/>
          <cell r="BF306"/>
          <cell r="BG306"/>
          <cell r="BH306"/>
          <cell r="BI306"/>
          <cell r="BJ306"/>
          <cell r="BK306"/>
          <cell r="BL306"/>
          <cell r="BM306"/>
          <cell r="BN306"/>
          <cell r="BO306"/>
          <cell r="BP306"/>
          <cell r="BQ306"/>
          <cell r="BR306"/>
          <cell r="BS306"/>
          <cell r="BT306"/>
          <cell r="BU306"/>
          <cell r="BV306"/>
          <cell r="BW306"/>
          <cell r="BX306"/>
          <cell r="BY306"/>
          <cell r="BZ306"/>
          <cell r="CA306"/>
          <cell r="CB306"/>
          <cell r="CC306"/>
          <cell r="CD306"/>
          <cell r="CE306"/>
          <cell r="CF306"/>
          <cell r="CG306"/>
          <cell r="CH306"/>
          <cell r="CI306"/>
          <cell r="CJ306"/>
          <cell r="CK306"/>
          <cell r="CL306"/>
          <cell r="CM306"/>
          <cell r="CN306"/>
          <cell r="CO306"/>
          <cell r="CP306"/>
          <cell r="CQ306"/>
          <cell r="CR306"/>
          <cell r="CS306"/>
          <cell r="CT306"/>
          <cell r="CU306"/>
          <cell r="CV306"/>
          <cell r="CW306"/>
          <cell r="CX306"/>
          <cell r="CY306"/>
          <cell r="CZ306"/>
          <cell r="DA306"/>
          <cell r="DB306"/>
          <cell r="DC306"/>
          <cell r="DD306"/>
          <cell r="DE306"/>
          <cell r="DF306"/>
          <cell r="DG306"/>
          <cell r="DH306"/>
          <cell r="DI306"/>
          <cell r="DJ306"/>
          <cell r="DK306"/>
          <cell r="DL306"/>
          <cell r="DM306"/>
          <cell r="DN306"/>
          <cell r="DO306"/>
        </row>
        <row r="307">
          <cell r="A307" t="str">
            <v>Software licenses</v>
          </cell>
          <cell r="B307"/>
          <cell r="C307"/>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cell r="AD307"/>
          <cell r="AE307"/>
          <cell r="AF307"/>
          <cell r="AG307"/>
          <cell r="AH307"/>
          <cell r="AI307"/>
          <cell r="AJ307"/>
          <cell r="AK307"/>
          <cell r="AL307"/>
          <cell r="AM307"/>
          <cell r="AN307"/>
          <cell r="AO307"/>
          <cell r="AP307"/>
          <cell r="AQ307"/>
          <cell r="AR307"/>
          <cell r="AS307"/>
          <cell r="AT307"/>
          <cell r="AU307"/>
          <cell r="AV307"/>
          <cell r="AW307"/>
          <cell r="AX307"/>
          <cell r="AY307"/>
          <cell r="AZ307"/>
          <cell r="BA307"/>
          <cell r="BB307"/>
          <cell r="BC307"/>
          <cell r="BD307"/>
          <cell r="BE307"/>
          <cell r="BF307"/>
          <cell r="BG307"/>
          <cell r="BH307"/>
          <cell r="BI307"/>
          <cell r="BJ307"/>
          <cell r="BK307"/>
          <cell r="BL307"/>
          <cell r="BM307"/>
          <cell r="BN307"/>
          <cell r="BO307"/>
          <cell r="BP307"/>
          <cell r="BQ307"/>
          <cell r="BR307"/>
          <cell r="BS307"/>
          <cell r="BT307"/>
          <cell r="BU307"/>
          <cell r="BV307"/>
          <cell r="BW307">
            <v>1.800312090983045</v>
          </cell>
          <cell r="BX307">
            <v>2.4194275902779054</v>
          </cell>
          <cell r="BY307">
            <v>1.4041065477512049</v>
          </cell>
          <cell r="BZ307">
            <v>2.1147958015393442</v>
          </cell>
          <cell r="CA307">
            <v>2.1936439789966045</v>
          </cell>
          <cell r="CB307">
            <v>1.781683548822464</v>
          </cell>
          <cell r="CC307">
            <v>-1.8805630629035903</v>
          </cell>
          <cell r="CD307">
            <v>1.6345064790213115</v>
          </cell>
          <cell r="CE307">
            <v>0.92500000000000004</v>
          </cell>
          <cell r="CF307">
            <v>0.92500000000000004</v>
          </cell>
          <cell r="CG307">
            <v>0.92500000000000004</v>
          </cell>
          <cell r="CH307">
            <v>0.92500000000000004</v>
          </cell>
          <cell r="CI307">
            <v>0.54355225020992526</v>
          </cell>
          <cell r="CJ307">
            <v>0.56262463769942894</v>
          </cell>
          <cell r="CK307">
            <v>0.5807434058144576</v>
          </cell>
          <cell r="CL307">
            <v>0.59795623552373467</v>
          </cell>
          <cell r="CM307">
            <v>0.36098240654150487</v>
          </cell>
          <cell r="CN307">
            <v>0.38309750391668812</v>
          </cell>
          <cell r="CO307">
            <v>0.40470021019714209</v>
          </cell>
          <cell r="CP307">
            <v>0.42575829196963516</v>
          </cell>
          <cell r="CQ307">
            <v>0.26222533511360729</v>
          </cell>
          <cell r="CR307">
            <v>0.28353057896709327</v>
          </cell>
          <cell r="CS307">
            <v>0.30477782153203709</v>
          </cell>
          <cell r="CT307">
            <v>0.32589265011213681</v>
          </cell>
          <cell r="CU307">
            <v>0.20379326978093407</v>
          </cell>
          <cell r="CV307">
            <v>0.22351001138350607</v>
          </cell>
          <cell r="CW307">
            <v>0.24348534646007339</v>
          </cell>
          <cell r="CX307">
            <v>0.26363080743247541</v>
          </cell>
          <cell r="CY307">
            <v>0.1668052699809604</v>
          </cell>
          <cell r="CZ307">
            <v>0.18497179639745487</v>
          </cell>
          <cell r="DA307">
            <v>0.20360204977344573</v>
          </cell>
          <cell r="DB307">
            <v>0.22260680919866657</v>
          </cell>
          <cell r="DC307"/>
          <cell r="DD307"/>
          <cell r="DE307">
            <v>0</v>
          </cell>
          <cell r="DF307">
            <v>0</v>
          </cell>
          <cell r="DG307">
            <v>0</v>
          </cell>
          <cell r="DH307">
            <v>0</v>
          </cell>
          <cell r="DI307">
            <v>0</v>
          </cell>
          <cell r="DJ307">
            <v>0</v>
          </cell>
          <cell r="DK307">
            <v>0</v>
          </cell>
          <cell r="DL307">
            <v>0</v>
          </cell>
          <cell r="DM307">
            <v>0</v>
          </cell>
          <cell r="DN307">
            <v>0</v>
          </cell>
          <cell r="DO307">
            <v>0</v>
          </cell>
        </row>
        <row r="308">
          <cell r="A308" t="str">
            <v>% of revenue</v>
          </cell>
          <cell r="B308"/>
          <cell r="C308"/>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cell r="AD308"/>
          <cell r="AE308"/>
          <cell r="AF308"/>
          <cell r="AG308"/>
          <cell r="AH308"/>
          <cell r="AI308"/>
          <cell r="AJ308"/>
          <cell r="AK308"/>
          <cell r="AL308"/>
          <cell r="AM308"/>
          <cell r="AN308"/>
          <cell r="AO308"/>
          <cell r="AP308"/>
          <cell r="AQ308"/>
          <cell r="AR308"/>
          <cell r="AS308"/>
          <cell r="AT308"/>
          <cell r="AU308"/>
          <cell r="AV308"/>
          <cell r="AW308"/>
          <cell r="AX308"/>
          <cell r="AY308"/>
          <cell r="AZ308"/>
          <cell r="BA308"/>
          <cell r="BB308"/>
          <cell r="BC308"/>
          <cell r="BD308"/>
          <cell r="BE308"/>
          <cell r="BF308"/>
          <cell r="BG308"/>
          <cell r="BH308"/>
          <cell r="BI308"/>
          <cell r="BJ308"/>
          <cell r="BK308"/>
          <cell r="BL308"/>
          <cell r="BM308"/>
          <cell r="BN308"/>
          <cell r="BO308"/>
          <cell r="BP308"/>
          <cell r="BQ308"/>
          <cell r="BR308"/>
          <cell r="BS308"/>
          <cell r="BT308"/>
          <cell r="BU308"/>
          <cell r="BV308"/>
          <cell r="BW308">
            <v>2.7328261646774308E-3</v>
          </cell>
          <cell r="BX308">
            <v>3.5897244164618983E-3</v>
          </cell>
          <cell r="BY308">
            <v>2.0996425312099316E-3</v>
          </cell>
          <cell r="BZ308">
            <v>2.8789026190869172E-3</v>
          </cell>
          <cell r="CA308">
            <v>3.31027631711468E-3</v>
          </cell>
          <cell r="CB308">
            <v>2.5701300567093663E-3</v>
          </cell>
          <cell r="CC308">
            <v>-2.7218049179051134E-3</v>
          </cell>
          <cell r="CD308">
            <v>2.1012942983367269E-3</v>
          </cell>
          <cell r="CE308">
            <v>1.3267507372431125E-3</v>
          </cell>
          <cell r="CF308">
            <v>1.2460177944811515E-3</v>
          </cell>
          <cell r="CG308">
            <v>1.2628400111402969E-3</v>
          </cell>
          <cell r="CH308">
            <v>1.1535535685335528E-3</v>
          </cell>
          <cell r="CI308">
            <v>7.6532607819853368E-4</v>
          </cell>
          <cell r="CJ308">
            <v>7.2880082327652751E-4</v>
          </cell>
          <cell r="CK308">
            <v>7.6129996289084573E-4</v>
          </cell>
          <cell r="CL308">
            <v>6.9861068965209781E-4</v>
          </cell>
          <cell r="CM308">
            <v>4.7193278961045362E-4</v>
          </cell>
          <cell r="CN308">
            <v>4.6323071539554659E-4</v>
          </cell>
          <cell r="CO308">
            <v>4.9414452279310792E-4</v>
          </cell>
          <cell r="CP308">
            <v>4.7332041654970348E-4</v>
          </cell>
          <cell r="CQ308">
            <v>3.1838490731649999E-4</v>
          </cell>
          <cell r="CR308">
            <v>3.2062204913789331E-4</v>
          </cell>
          <cell r="CS308">
            <v>3.4763049398039525E-4</v>
          </cell>
          <cell r="CT308">
            <v>3.4545774605354329E-4</v>
          </cell>
          <cell r="CU308">
            <v>2.2801765370494075E-4</v>
          </cell>
          <cell r="CV308">
            <v>2.3393875201374616E-4</v>
          </cell>
          <cell r="CW308">
            <v>2.5699117311719401E-4</v>
          </cell>
          <cell r="CX308">
            <v>2.6064928900702231E-4</v>
          </cell>
          <cell r="CY308">
            <v>1.7175866001094492E-4</v>
          </cell>
          <cell r="CZ308">
            <v>1.790875668646477E-4</v>
          </cell>
          <cell r="DA308">
            <v>1.9903183594796109E-4</v>
          </cell>
          <cell r="DB308">
            <v>2.0458458066515163E-4</v>
          </cell>
          <cell r="DC308"/>
          <cell r="DD308"/>
          <cell r="DE308">
            <v>0</v>
          </cell>
          <cell r="DF308">
            <v>0</v>
          </cell>
          <cell r="DG308">
            <v>0</v>
          </cell>
          <cell r="DH308">
            <v>0</v>
          </cell>
          <cell r="DI308">
            <v>0</v>
          </cell>
          <cell r="DJ308">
            <v>0</v>
          </cell>
          <cell r="DK308">
            <v>0</v>
          </cell>
          <cell r="DL308">
            <v>0</v>
          </cell>
          <cell r="DM308">
            <v>0</v>
          </cell>
          <cell r="DN308">
            <v>0</v>
          </cell>
          <cell r="DO308">
            <v>0</v>
          </cell>
        </row>
        <row r="309">
          <cell r="A309" t="str">
            <v>% growth in revenue y-o-y</v>
          </cell>
          <cell r="B309"/>
          <cell r="C309"/>
          <cell r="D309"/>
          <cell r="E309"/>
          <cell r="F309"/>
          <cell r="G309"/>
          <cell r="H309"/>
          <cell r="I309"/>
          <cell r="J309"/>
          <cell r="K309"/>
          <cell r="L309"/>
          <cell r="M309"/>
          <cell r="N309"/>
          <cell r="O309"/>
          <cell r="P309"/>
          <cell r="Q309"/>
          <cell r="R309"/>
          <cell r="S309"/>
          <cell r="T309"/>
          <cell r="U309"/>
          <cell r="V309"/>
          <cell r="W309"/>
          <cell r="X309"/>
          <cell r="Y309"/>
          <cell r="Z309"/>
          <cell r="AA309"/>
          <cell r="AB309"/>
          <cell r="AC309"/>
          <cell r="AD309"/>
          <cell r="AE309"/>
          <cell r="AF309"/>
          <cell r="AG309"/>
          <cell r="AH309"/>
          <cell r="AI309"/>
          <cell r="AJ309"/>
          <cell r="AK309"/>
          <cell r="AL309"/>
          <cell r="AM309"/>
          <cell r="AN309"/>
          <cell r="AO309"/>
          <cell r="AP309"/>
          <cell r="AQ309"/>
          <cell r="AR309"/>
          <cell r="AS309"/>
          <cell r="AT309"/>
          <cell r="AU309"/>
          <cell r="AV309"/>
          <cell r="AW309"/>
          <cell r="AX309"/>
          <cell r="AY309"/>
          <cell r="AZ309"/>
          <cell r="BA309"/>
          <cell r="BB309"/>
          <cell r="BC309"/>
          <cell r="BD309"/>
          <cell r="BE309"/>
          <cell r="BF309"/>
          <cell r="BG309"/>
          <cell r="BH309"/>
          <cell r="BI309"/>
          <cell r="BJ309"/>
          <cell r="BK309"/>
          <cell r="BL309"/>
          <cell r="BM309"/>
          <cell r="BN309"/>
          <cell r="BO309"/>
          <cell r="BP309"/>
          <cell r="BQ309"/>
          <cell r="BR309"/>
          <cell r="BS309"/>
          <cell r="BT309"/>
          <cell r="BU309"/>
          <cell r="BV309"/>
          <cell r="BW309" t="str">
            <v>NA</v>
          </cell>
          <cell r="BX309" t="str">
            <v>NA</v>
          </cell>
          <cell r="BY309" t="str">
            <v>NA</v>
          </cell>
          <cell r="BZ309" t="str">
            <v>NA</v>
          </cell>
          <cell r="CA309">
            <v>0.21847983468176557</v>
          </cell>
          <cell r="CB309">
            <v>-0.26359294405756006</v>
          </cell>
          <cell r="CC309">
            <v>-2.3393307409010169</v>
          </cell>
          <cell r="CD309">
            <v>-0.22710907699383254</v>
          </cell>
          <cell r="CE309">
            <v>-0.57832719946510891</v>
          </cell>
          <cell r="CF309">
            <v>-0.48082811865701758</v>
          </cell>
          <cell r="CG309">
            <v>-1.4918739595851678</v>
          </cell>
          <cell r="CH309">
            <v>-0.43407994286210505</v>
          </cell>
          <cell r="CI309">
            <v>-0.41237594571899977</v>
          </cell>
          <cell r="CJ309">
            <v>-0.39175714843304976</v>
          </cell>
          <cell r="CK309">
            <v>-0.37216929101139723</v>
          </cell>
          <cell r="CL309">
            <v>-0.35356082646082737</v>
          </cell>
          <cell r="CM309">
            <v>-0.33588278513778597</v>
          </cell>
          <cell r="CN309">
            <v>-0.31908864588089664</v>
          </cell>
          <cell r="CO309">
            <v>-0.30313421358685178</v>
          </cell>
          <cell r="CP309">
            <v>-0.28797750290750918</v>
          </cell>
          <cell r="CQ309">
            <v>-0.27357862776213371</v>
          </cell>
          <cell r="CR309">
            <v>-0.25989969637402699</v>
          </cell>
          <cell r="CS309">
            <v>-0.24690471155532562</v>
          </cell>
          <cell r="CT309">
            <v>-0.23455947597755933</v>
          </cell>
          <cell r="CU309">
            <v>-0.22283150217868136</v>
          </cell>
          <cell r="CV309">
            <v>-0.21168992706974729</v>
          </cell>
          <cell r="CW309">
            <v>-0.20110543071625991</v>
          </cell>
          <cell r="CX309">
            <v>-0.1910501591804469</v>
          </cell>
          <cell r="CY309">
            <v>-0.18149765122142456</v>
          </cell>
          <cell r="CZ309">
            <v>-0.17242276866035333</v>
          </cell>
          <cell r="DA309">
            <v>-0.16380163022733565</v>
          </cell>
          <cell r="DB309">
            <v>-0.15561154871596886</v>
          </cell>
          <cell r="DC309"/>
          <cell r="DD309" t="str">
            <v>NA</v>
          </cell>
          <cell r="DE309" t="str">
            <v>NA</v>
          </cell>
          <cell r="DF309" t="str">
            <v>NA</v>
          </cell>
          <cell r="DG309" t="str">
            <v>NA</v>
          </cell>
          <cell r="DH309" t="str">
            <v>NA</v>
          </cell>
          <cell r="DI309" t="str">
            <v>NA</v>
          </cell>
          <cell r="DJ309" t="str">
            <v>NA</v>
          </cell>
          <cell r="DK309" t="str">
            <v>NA</v>
          </cell>
          <cell r="DL309" t="str">
            <v>NA</v>
          </cell>
          <cell r="DM309" t="str">
            <v>NA</v>
          </cell>
          <cell r="DN309" t="str">
            <v>NA</v>
          </cell>
          <cell r="DO309" t="str">
            <v>NA</v>
          </cell>
        </row>
        <row r="310">
          <cell r="A310" t="str">
            <v>% growth in revenue seq</v>
          </cell>
          <cell r="B310"/>
          <cell r="C310"/>
          <cell r="D310"/>
          <cell r="E310"/>
          <cell r="F310"/>
          <cell r="G310"/>
          <cell r="H310"/>
          <cell r="I310"/>
          <cell r="J310"/>
          <cell r="K310"/>
          <cell r="L310"/>
          <cell r="M310"/>
          <cell r="N310"/>
          <cell r="O310"/>
          <cell r="P310"/>
          <cell r="Q310"/>
          <cell r="R310"/>
          <cell r="S310"/>
          <cell r="T310"/>
          <cell r="U310"/>
          <cell r="V310"/>
          <cell r="W310"/>
          <cell r="X310"/>
          <cell r="Y310"/>
          <cell r="Z310"/>
          <cell r="AA310"/>
          <cell r="AB310"/>
          <cell r="AC310"/>
          <cell r="AD310"/>
          <cell r="AE310"/>
          <cell r="AF310"/>
          <cell r="AG310"/>
          <cell r="AH310"/>
          <cell r="AI310"/>
          <cell r="AJ310"/>
          <cell r="AK310"/>
          <cell r="AL310"/>
          <cell r="AM310"/>
          <cell r="AN310"/>
          <cell r="AO310"/>
          <cell r="AP310"/>
          <cell r="AQ310"/>
          <cell r="AR310"/>
          <cell r="AS310"/>
          <cell r="AT310"/>
          <cell r="AU310"/>
          <cell r="AV310"/>
          <cell r="AW310"/>
          <cell r="AX310"/>
          <cell r="AY310"/>
          <cell r="AZ310"/>
          <cell r="BA310"/>
          <cell r="BB310"/>
          <cell r="BC310"/>
          <cell r="BD310"/>
          <cell r="BE310"/>
          <cell r="BF310"/>
          <cell r="BG310"/>
          <cell r="BH310"/>
          <cell r="BI310"/>
          <cell r="BJ310"/>
          <cell r="BK310"/>
          <cell r="BL310"/>
          <cell r="BM310"/>
          <cell r="BN310"/>
          <cell r="BO310"/>
          <cell r="BP310"/>
          <cell r="BQ310"/>
          <cell r="BR310"/>
          <cell r="BS310"/>
          <cell r="BT310"/>
          <cell r="BU310"/>
          <cell r="BV310"/>
          <cell r="BW310" t="str">
            <v>NA</v>
          </cell>
          <cell r="BX310">
            <v>0.34389342958686542</v>
          </cell>
          <cell r="BY310">
            <v>-0.41965341166092784</v>
          </cell>
          <cell r="BZ310">
            <v>0.50615051608894501</v>
          </cell>
          <cell r="CA310">
            <v>3.7284061846475813E-2</v>
          </cell>
          <cell r="CB310">
            <v>-0.18779730627144675</v>
          </cell>
          <cell r="CC310">
            <v>-2.0554977982181386</v>
          </cell>
          <cell r="CD310">
            <v>-1.8691580257338631</v>
          </cell>
          <cell r="CE310">
            <v>-0.43407994286210505</v>
          </cell>
          <cell r="CF310">
            <v>0</v>
          </cell>
          <cell r="CG310">
            <v>0</v>
          </cell>
          <cell r="CH310">
            <v>0</v>
          </cell>
          <cell r="CI310">
            <v>-0.41237594571899971</v>
          </cell>
          <cell r="CJ310">
            <v>3.5088416030174985E-2</v>
          </cell>
          <cell r="CK310">
            <v>3.2204007611746688E-2</v>
          </cell>
          <cell r="CL310">
            <v>2.9639302895117847E-2</v>
          </cell>
          <cell r="CM310">
            <v>-0.39630630956573343</v>
          </cell>
          <cell r="CN310">
            <v>6.126364325359579E-2</v>
          </cell>
          <cell r="CO310">
            <v>5.6389577221447773E-2</v>
          </cell>
          <cell r="CP310">
            <v>5.2033780170845478E-2</v>
          </cell>
          <cell r="CQ310">
            <v>-0.38409811374311631</v>
          </cell>
          <cell r="CR310">
            <v>8.1247846796556278E-2</v>
          </cell>
          <cell r="CS310">
            <v>7.4938098889890004E-2</v>
          </cell>
          <cell r="CT310">
            <v>6.9279413029337489E-2</v>
          </cell>
          <cell r="CU310">
            <v>-0.37466135026116554</v>
          </cell>
          <cell r="CV310">
            <v>9.674873769760084E-2</v>
          </cell>
          <cell r="CW310">
            <v>8.9371097754959106E-2</v>
          </cell>
          <cell r="CX310">
            <v>8.2737878337600268E-2</v>
          </cell>
          <cell r="CY310">
            <v>-0.36727702044578092</v>
          </cell>
          <cell r="CZ310">
            <v>0.10890858795149594</v>
          </cell>
          <cell r="DA310">
            <v>0.10071942717126148</v>
          </cell>
          <cell r="DB310">
            <v>9.3342672366845125E-2</v>
          </cell>
          <cell r="DC310"/>
          <cell r="DD310"/>
          <cell r="DE310"/>
          <cell r="DF310"/>
          <cell r="DG310"/>
          <cell r="DH310"/>
          <cell r="DI310"/>
          <cell r="DJ310"/>
          <cell r="DK310"/>
          <cell r="DL310"/>
          <cell r="DM310"/>
          <cell r="DN310"/>
          <cell r="DO310"/>
        </row>
        <row r="311">
          <cell r="A311"/>
          <cell r="B311"/>
          <cell r="C311"/>
          <cell r="D311"/>
          <cell r="E311"/>
          <cell r="F311"/>
          <cell r="G311"/>
          <cell r="H311"/>
          <cell r="I311"/>
          <cell r="J311"/>
          <cell r="K311"/>
          <cell r="L311"/>
          <cell r="M311"/>
          <cell r="N311"/>
          <cell r="O311"/>
          <cell r="P311"/>
          <cell r="Q311"/>
          <cell r="R311"/>
          <cell r="S311"/>
          <cell r="T311"/>
          <cell r="U311"/>
          <cell r="V311"/>
          <cell r="W311"/>
          <cell r="X311"/>
          <cell r="Y311"/>
          <cell r="Z311"/>
          <cell r="AA311"/>
          <cell r="AB311"/>
          <cell r="AC311"/>
          <cell r="AD311"/>
          <cell r="AE311"/>
          <cell r="AF311"/>
          <cell r="AG311"/>
          <cell r="AH311"/>
          <cell r="AI311"/>
          <cell r="AJ311"/>
          <cell r="AK311"/>
          <cell r="AL311"/>
          <cell r="AM311"/>
          <cell r="AN311"/>
          <cell r="AO311"/>
          <cell r="AP311"/>
          <cell r="AQ311"/>
          <cell r="AR311"/>
          <cell r="AS311"/>
          <cell r="AT311"/>
          <cell r="AU311"/>
          <cell r="AV311"/>
          <cell r="AW311"/>
          <cell r="AX311"/>
          <cell r="AY311"/>
          <cell r="AZ311"/>
          <cell r="BA311"/>
          <cell r="BB311"/>
          <cell r="BC311"/>
          <cell r="BD311"/>
          <cell r="BE311"/>
          <cell r="BF311"/>
          <cell r="BG311"/>
          <cell r="BH311"/>
          <cell r="BI311"/>
          <cell r="BJ311"/>
          <cell r="BK311"/>
          <cell r="BL311"/>
          <cell r="BM311"/>
          <cell r="BN311"/>
          <cell r="BO311"/>
          <cell r="BP311"/>
          <cell r="BQ311"/>
          <cell r="BR311"/>
          <cell r="BS311"/>
          <cell r="BT311"/>
          <cell r="BU311"/>
          <cell r="BV311"/>
          <cell r="BW311"/>
          <cell r="BX311"/>
          <cell r="BY311"/>
          <cell r="BZ311"/>
          <cell r="CA311"/>
          <cell r="CB311"/>
          <cell r="CC311"/>
          <cell r="CD311"/>
          <cell r="CE311"/>
          <cell r="CF311"/>
          <cell r="CG311"/>
          <cell r="CH311"/>
          <cell r="CI311"/>
          <cell r="CJ311"/>
          <cell r="CK311"/>
          <cell r="CL311"/>
          <cell r="CM311"/>
          <cell r="CN311"/>
          <cell r="CO311"/>
          <cell r="CP311"/>
          <cell r="CQ311"/>
          <cell r="CR311"/>
          <cell r="CS311"/>
          <cell r="CT311"/>
          <cell r="CU311"/>
          <cell r="CV311"/>
          <cell r="CW311"/>
          <cell r="CX311"/>
          <cell r="CY311"/>
          <cell r="CZ311"/>
          <cell r="DA311"/>
          <cell r="DB311"/>
          <cell r="DC311"/>
          <cell r="DD311"/>
          <cell r="DE311"/>
          <cell r="DF311"/>
          <cell r="DG311"/>
          <cell r="DH311"/>
          <cell r="DI311"/>
          <cell r="DJ311"/>
          <cell r="DK311"/>
          <cell r="DL311"/>
          <cell r="DM311"/>
          <cell r="DN311"/>
          <cell r="DO311"/>
        </row>
        <row r="312">
          <cell r="A312" t="str">
            <v>Software licenses updates</v>
          </cell>
          <cell r="B312"/>
          <cell r="C312"/>
          <cell r="D312"/>
          <cell r="E312"/>
          <cell r="F312"/>
          <cell r="G312"/>
          <cell r="H312"/>
          <cell r="I312"/>
          <cell r="J312"/>
          <cell r="K312"/>
          <cell r="L312"/>
          <cell r="M312"/>
          <cell r="N312"/>
          <cell r="O312"/>
          <cell r="P312"/>
          <cell r="Q312"/>
          <cell r="R312"/>
          <cell r="S312"/>
          <cell r="T312"/>
          <cell r="U312"/>
          <cell r="V312"/>
          <cell r="W312"/>
          <cell r="X312"/>
          <cell r="Y312"/>
          <cell r="Z312"/>
          <cell r="AA312"/>
          <cell r="AB312"/>
          <cell r="AC312"/>
          <cell r="AD312"/>
          <cell r="AE312"/>
          <cell r="AF312"/>
          <cell r="AG312"/>
          <cell r="AH312"/>
          <cell r="AI312"/>
          <cell r="AJ312"/>
          <cell r="AK312"/>
          <cell r="AL312"/>
          <cell r="AM312"/>
          <cell r="AN312"/>
          <cell r="AO312"/>
          <cell r="AP312"/>
          <cell r="AQ312"/>
          <cell r="AR312"/>
          <cell r="AS312"/>
          <cell r="AT312"/>
          <cell r="AU312"/>
          <cell r="AV312"/>
          <cell r="AW312"/>
          <cell r="AX312"/>
          <cell r="AY312"/>
          <cell r="AZ312"/>
          <cell r="BA312"/>
          <cell r="BB312"/>
          <cell r="BC312"/>
          <cell r="BD312"/>
          <cell r="BE312"/>
          <cell r="BF312"/>
          <cell r="BG312"/>
          <cell r="BH312"/>
          <cell r="BI312"/>
          <cell r="BJ312"/>
          <cell r="BK312"/>
          <cell r="BL312"/>
          <cell r="BM312"/>
          <cell r="BN312"/>
          <cell r="BO312"/>
          <cell r="BP312"/>
          <cell r="BQ312"/>
          <cell r="BR312"/>
          <cell r="BS312"/>
          <cell r="BT312"/>
          <cell r="BU312"/>
          <cell r="BV312"/>
          <cell r="BW312">
            <v>0.8</v>
          </cell>
          <cell r="BX312">
            <v>1.1350624181966091</v>
          </cell>
          <cell r="BY312">
            <v>1.5834772356835463</v>
          </cell>
          <cell r="BZ312">
            <v>1.8148148816186764</v>
          </cell>
          <cell r="CA312">
            <v>2.1810610768759617</v>
          </cell>
          <cell r="CB312">
            <v>2.5516317140229088</v>
          </cell>
          <cell r="CC312">
            <v>2.8282299327241858</v>
          </cell>
          <cell r="CD312">
            <v>2.3637351347458369</v>
          </cell>
          <cell r="CE312">
            <v>2.6167697075892917</v>
          </cell>
          <cell r="CF312">
            <v>2.7199956542271266</v>
          </cell>
          <cell r="CG312">
            <v>2.8199957900325288</v>
          </cell>
          <cell r="CH312">
            <v>2.9168709215940121</v>
          </cell>
          <cell r="CI312">
            <v>3.0107187052941993</v>
          </cell>
          <cell r="CJ312">
            <v>3.0253441957957405</v>
          </cell>
          <cell r="CK312">
            <v>3.0433271172170095</v>
          </cell>
          <cell r="CL312">
            <v>3.0643718259668695</v>
          </cell>
          <cell r="CM312">
            <v>3.0882014535101519</v>
          </cell>
          <cell r="CN312">
            <v>3.0638916393962607</v>
          </cell>
          <cell r="CO312">
            <v>3.0447645264484651</v>
          </cell>
          <cell r="CP312">
            <v>3.0305556770363791</v>
          </cell>
          <cell r="CQ312">
            <v>3.0210024705229195</v>
          </cell>
          <cell r="CR312">
            <v>2.9790412103418</v>
          </cell>
          <cell r="CS312">
            <v>2.9426522883120372</v>
          </cell>
          <cell r="CT312">
            <v>2.9116499686086934</v>
          </cell>
          <cell r="CU312">
            <v>2.8858394371120988</v>
          </cell>
          <cell r="CV312">
            <v>2.8364156086585326</v>
          </cell>
          <cell r="CW312">
            <v>2.7924796231646547</v>
          </cell>
          <cell r="CX312">
            <v>2.7539117042327739</v>
          </cell>
          <cell r="CY312">
            <v>2.7205781249619947</v>
          </cell>
          <cell r="CZ312">
            <v>2.6689211125531247</v>
          </cell>
          <cell r="DA312">
            <v>2.6225116870653307</v>
          </cell>
          <cell r="DB312">
            <v>2.5812786067992284</v>
          </cell>
          <cell r="DC312"/>
          <cell r="DD312"/>
          <cell r="DE312">
            <v>0</v>
          </cell>
          <cell r="DF312">
            <v>0</v>
          </cell>
          <cell r="DG312">
            <v>0</v>
          </cell>
          <cell r="DH312">
            <v>0</v>
          </cell>
          <cell r="DI312">
            <v>0</v>
          </cell>
          <cell r="DJ312">
            <v>0</v>
          </cell>
          <cell r="DK312">
            <v>0</v>
          </cell>
          <cell r="DL312">
            <v>0</v>
          </cell>
          <cell r="DM312">
            <v>0</v>
          </cell>
          <cell r="DN312">
            <v>0</v>
          </cell>
          <cell r="DO312">
            <v>0</v>
          </cell>
        </row>
        <row r="313">
          <cell r="A313" t="str">
            <v>% of revenue</v>
          </cell>
          <cell r="B313"/>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cell r="AP313"/>
          <cell r="AQ313"/>
          <cell r="AR313"/>
          <cell r="AS313"/>
          <cell r="AT313"/>
          <cell r="AU313"/>
          <cell r="AV313"/>
          <cell r="AW313"/>
          <cell r="AX313"/>
          <cell r="AY313"/>
          <cell r="AZ313"/>
          <cell r="BA313"/>
          <cell r="BB313"/>
          <cell r="BC313"/>
          <cell r="BD313"/>
          <cell r="BE313"/>
          <cell r="BF313"/>
          <cell r="BG313"/>
          <cell r="BH313"/>
          <cell r="BI313"/>
          <cell r="BJ313"/>
          <cell r="BK313"/>
          <cell r="BL313"/>
          <cell r="BM313"/>
          <cell r="BN313"/>
          <cell r="BO313"/>
          <cell r="BP313"/>
          <cell r="BQ313"/>
          <cell r="BR313"/>
          <cell r="BS313"/>
          <cell r="BT313"/>
          <cell r="BU313"/>
          <cell r="BV313"/>
          <cell r="BW313">
            <v>1.2143788528066574E-3</v>
          </cell>
          <cell r="BX313">
            <v>1.684101352394941E-3</v>
          </cell>
          <cell r="BY313">
            <v>2.3678659974691752E-3</v>
          </cell>
          <cell r="BZ313">
            <v>2.4705341820930979E-3</v>
          </cell>
          <cell r="CA313">
            <v>3.2912883303267836E-3</v>
          </cell>
          <cell r="CB313">
            <v>3.6808025567713152E-3</v>
          </cell>
          <cell r="CC313">
            <v>4.0933964362618027E-3</v>
          </cell>
          <cell r="CD313">
            <v>3.0387785090907923E-3</v>
          </cell>
          <cell r="CE313">
            <v>3.7532985283670662E-3</v>
          </cell>
          <cell r="CF313">
            <v>3.6639599849496228E-3</v>
          </cell>
          <cell r="CG313">
            <v>3.8499497458381283E-3</v>
          </cell>
          <cell r="CH313">
            <v>3.637585795196244E-3</v>
          </cell>
          <cell r="CI313">
            <v>4.2391169172639404E-3</v>
          </cell>
          <cell r="CJ313">
            <v>3.918906483737581E-3</v>
          </cell>
          <cell r="CK313">
            <v>3.9895155041024056E-3</v>
          </cell>
          <cell r="CL313">
            <v>3.5802000004466848E-3</v>
          </cell>
          <cell r="CM313">
            <v>4.0373810480055419E-3</v>
          </cell>
          <cell r="CN313">
            <v>3.7047715046470663E-3</v>
          </cell>
          <cell r="CO313">
            <v>3.7176993637002185E-3</v>
          </cell>
          <cell r="CP313">
            <v>3.3691037907823762E-3</v>
          </cell>
          <cell r="CQ313">
            <v>3.6679964243868583E-3</v>
          </cell>
          <cell r="CR313">
            <v>3.3687593796959464E-3</v>
          </cell>
          <cell r="CS313">
            <v>3.3563979933196181E-3</v>
          </cell>
          <cell r="CT313">
            <v>3.0864520421259099E-3</v>
          </cell>
          <cell r="CU313">
            <v>3.2288717783802352E-3</v>
          </cell>
          <cell r="CV313">
            <v>2.9687597596840974E-3</v>
          </cell>
          <cell r="CW313">
            <v>2.9473749640232384E-3</v>
          </cell>
          <cell r="CX313">
            <v>2.7227664880563832E-3</v>
          </cell>
          <cell r="CY313">
            <v>2.801367446315684E-3</v>
          </cell>
          <cell r="CZ313">
            <v>2.5840187396666504E-3</v>
          </cell>
          <cell r="DA313">
            <v>2.5636447002984611E-3</v>
          </cell>
          <cell r="DB313">
            <v>2.3722985080867429E-3</v>
          </cell>
          <cell r="DC313"/>
          <cell r="DD313"/>
          <cell r="DE313">
            <v>0</v>
          </cell>
          <cell r="DF313">
            <v>0</v>
          </cell>
          <cell r="DG313">
            <v>0</v>
          </cell>
          <cell r="DH313">
            <v>0</v>
          </cell>
          <cell r="DI313">
            <v>0</v>
          </cell>
          <cell r="DJ313">
            <v>0</v>
          </cell>
          <cell r="DK313">
            <v>0</v>
          </cell>
          <cell r="DL313">
            <v>0</v>
          </cell>
          <cell r="DM313">
            <v>0</v>
          </cell>
          <cell r="DN313">
            <v>0</v>
          </cell>
          <cell r="DO313">
            <v>0</v>
          </cell>
        </row>
        <row r="314">
          <cell r="A314" t="str">
            <v>% growth in revenue y-o-y</v>
          </cell>
          <cell r="B314"/>
          <cell r="C314"/>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cell r="AD314"/>
          <cell r="AE314"/>
          <cell r="AF314"/>
          <cell r="AG314"/>
          <cell r="AH314"/>
          <cell r="AI314"/>
          <cell r="AJ314"/>
          <cell r="AK314"/>
          <cell r="AL314"/>
          <cell r="AM314"/>
          <cell r="AN314"/>
          <cell r="AO314"/>
          <cell r="AP314"/>
          <cell r="AQ314"/>
          <cell r="AR314"/>
          <cell r="AS314"/>
          <cell r="AT314"/>
          <cell r="AU314"/>
          <cell r="AV314"/>
          <cell r="AW314"/>
          <cell r="AX314"/>
          <cell r="AY314"/>
          <cell r="AZ314"/>
          <cell r="BA314"/>
          <cell r="BB314"/>
          <cell r="BC314"/>
          <cell r="BD314"/>
          <cell r="BE314"/>
          <cell r="BF314"/>
          <cell r="BG314"/>
          <cell r="BH314"/>
          <cell r="BI314"/>
          <cell r="BJ314"/>
          <cell r="BK314"/>
          <cell r="BL314"/>
          <cell r="BM314"/>
          <cell r="BN314"/>
          <cell r="BO314"/>
          <cell r="BP314"/>
          <cell r="BQ314"/>
          <cell r="BR314"/>
          <cell r="BS314"/>
          <cell r="BT314"/>
          <cell r="BU314"/>
          <cell r="BV314"/>
          <cell r="BW314" t="str">
            <v>NA</v>
          </cell>
          <cell r="BX314" t="str">
            <v>NA</v>
          </cell>
          <cell r="BY314" t="str">
            <v>NA</v>
          </cell>
          <cell r="BZ314" t="str">
            <v>NA</v>
          </cell>
          <cell r="CA314">
            <v>1.7263263460949521</v>
          </cell>
          <cell r="CB314">
            <v>1.2480100416653293</v>
          </cell>
          <cell r="CC314">
            <v>0.78608815396282727</v>
          </cell>
          <cell r="CD314">
            <v>0.30246625079334</v>
          </cell>
          <cell r="CE314">
            <v>0.1997691102430823</v>
          </cell>
          <cell r="CF314">
            <v>6.5982852963829552E-2</v>
          </cell>
          <cell r="CG314">
            <v>-2.9114120448211489E-3</v>
          </cell>
          <cell r="CH314">
            <v>0.23400920801883829</v>
          </cell>
          <cell r="CI314">
            <v>0.15054782870741601</v>
          </cell>
          <cell r="CJ314">
            <v>0.11226067258382333</v>
          </cell>
          <cell r="CK314">
            <v>7.9195624324639446E-2</v>
          </cell>
          <cell r="CL314">
            <v>5.0568197338074494E-2</v>
          </cell>
          <cell r="CM314">
            <v>2.5735631854182595E-2</v>
          </cell>
          <cell r="CN314">
            <v>1.2741506785934886E-2</v>
          </cell>
          <cell r="CO314">
            <v>4.7231506048883709E-4</v>
          </cell>
          <cell r="CP314">
            <v>-1.1035262967744042E-2</v>
          </cell>
          <cell r="CQ314">
            <v>-2.1759909124727583E-2</v>
          </cell>
          <cell r="CR314">
            <v>-2.7693678184774306E-2</v>
          </cell>
          <cell r="CS314">
            <v>-3.3536990216953111E-2</v>
          </cell>
          <cell r="CT314">
            <v>-3.9235612573851553E-2</v>
          </cell>
          <cell r="CU314">
            <v>-4.4741119787109818E-2</v>
          </cell>
          <cell r="CV314">
            <v>-4.7876343968703661E-2</v>
          </cell>
          <cell r="CW314">
            <v>-5.1033098862497406E-2</v>
          </cell>
          <cell r="CX314">
            <v>-5.4174872006092611E-2</v>
          </cell>
          <cell r="CY314">
            <v>-5.7266287938556815E-2</v>
          </cell>
          <cell r="CZ314">
            <v>-5.9051464670448417E-2</v>
          </cell>
          <cell r="DA314">
            <v>-6.0866312036577441E-2</v>
          </cell>
          <cell r="DB314">
            <v>-6.2686504134539911E-2</v>
          </cell>
          <cell r="DC314"/>
          <cell r="DD314" t="str">
            <v>NA</v>
          </cell>
          <cell r="DE314" t="str">
            <v>NA</v>
          </cell>
          <cell r="DF314" t="str">
            <v>NA</v>
          </cell>
          <cell r="DG314" t="str">
            <v>NA</v>
          </cell>
          <cell r="DH314" t="str">
            <v>NA</v>
          </cell>
          <cell r="DI314" t="str">
            <v>NA</v>
          </cell>
          <cell r="DJ314" t="str">
            <v>NA</v>
          </cell>
          <cell r="DK314" t="str">
            <v>NA</v>
          </cell>
          <cell r="DL314" t="str">
            <v>NA</v>
          </cell>
          <cell r="DM314" t="str">
            <v>NA</v>
          </cell>
          <cell r="DN314" t="str">
            <v>NA</v>
          </cell>
          <cell r="DO314" t="str">
            <v>NA</v>
          </cell>
        </row>
        <row r="315">
          <cell r="A315" t="str">
            <v>% growth in revenue seq</v>
          </cell>
          <cell r="B315"/>
          <cell r="C315"/>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cell r="AD315"/>
          <cell r="AE315"/>
          <cell r="AF315"/>
          <cell r="AG315"/>
          <cell r="AH315"/>
          <cell r="AI315"/>
          <cell r="AJ315"/>
          <cell r="AK315"/>
          <cell r="AL315"/>
          <cell r="AM315"/>
          <cell r="AN315"/>
          <cell r="AO315"/>
          <cell r="AP315"/>
          <cell r="AQ315"/>
          <cell r="AR315"/>
          <cell r="AS315"/>
          <cell r="AT315"/>
          <cell r="AU315"/>
          <cell r="AV315"/>
          <cell r="AW315"/>
          <cell r="AX315"/>
          <cell r="AY315"/>
          <cell r="AZ315"/>
          <cell r="BA315"/>
          <cell r="BB315"/>
          <cell r="BC315"/>
          <cell r="BD315"/>
          <cell r="BE315"/>
          <cell r="BF315"/>
          <cell r="BG315"/>
          <cell r="BH315"/>
          <cell r="BI315"/>
          <cell r="BJ315"/>
          <cell r="BK315"/>
          <cell r="BL315"/>
          <cell r="BM315"/>
          <cell r="BN315"/>
          <cell r="BO315"/>
          <cell r="BP315"/>
          <cell r="BQ315"/>
          <cell r="BR315"/>
          <cell r="BS315"/>
          <cell r="BT315"/>
          <cell r="BU315"/>
          <cell r="BV315"/>
          <cell r="BW315" t="str">
            <v>NA</v>
          </cell>
          <cell r="BX315">
            <v>0.41882802274576125</v>
          </cell>
          <cell r="BY315">
            <v>0.39505740856029758</v>
          </cell>
          <cell r="BZ315">
            <v>0.14609470898725463</v>
          </cell>
          <cell r="CA315">
            <v>0.2018091205702599</v>
          </cell>
          <cell r="CB315">
            <v>0.16990383308189294</v>
          </cell>
          <cell r="CC315">
            <v>0.1084005255073397</v>
          </cell>
          <cell r="CD315">
            <v>-0.16423516087001522</v>
          </cell>
          <cell r="CE315">
            <v>0.1070486151870238</v>
          </cell>
          <cell r="CF315">
            <v>3.9447852953377494E-2</v>
          </cell>
          <cell r="CG315">
            <v>3.6764814550344083E-2</v>
          </cell>
          <cell r="CH315">
            <v>3.43529348178091E-2</v>
          </cell>
          <cell r="CI315">
            <v>3.2174129820218944E-2</v>
          </cell>
          <cell r="CJ315">
            <v>4.857807033192163E-3</v>
          </cell>
          <cell r="CK315">
            <v>5.9440910711117123E-3</v>
          </cell>
          <cell r="CL315">
            <v>6.9150334286458559E-3</v>
          </cell>
          <cell r="CM315">
            <v>7.7763499002814207E-3</v>
          </cell>
          <cell r="CN315">
            <v>-7.8718355909909166E-3</v>
          </cell>
          <cell r="CO315">
            <v>-6.2427511149071302E-3</v>
          </cell>
          <cell r="CP315">
            <v>-4.6666496829755877E-3</v>
          </cell>
          <cell r="CQ315">
            <v>-3.1522953317927316E-3</v>
          </cell>
          <cell r="CR315">
            <v>-1.3889846364096514E-2</v>
          </cell>
          <cell r="CS315">
            <v>-1.2214977726201948E-2</v>
          </cell>
          <cell r="CT315">
            <v>-1.0535502215631265E-2</v>
          </cell>
          <cell r="CU315">
            <v>-8.8645722442137753E-3</v>
          </cell>
          <cell r="CV315">
            <v>-1.7126326509358858E-2</v>
          </cell>
          <cell r="CW315">
            <v>-1.5489967464484944E-2</v>
          </cell>
          <cell r="CX315">
            <v>-1.3811351965452356E-2</v>
          </cell>
          <cell r="CY315">
            <v>-1.2104084244801805E-2</v>
          </cell>
          <cell r="CZ315">
            <v>-1.898751296090484E-2</v>
          </cell>
          <cell r="DA315">
            <v>-1.7388833738663068E-2</v>
          </cell>
          <cell r="DB315">
            <v>-1.5722744142369627E-2</v>
          </cell>
          <cell r="DC315"/>
          <cell r="DD315"/>
          <cell r="DE315"/>
          <cell r="DF315"/>
          <cell r="DG315"/>
          <cell r="DH315"/>
          <cell r="DI315"/>
          <cell r="DJ315"/>
          <cell r="DK315"/>
          <cell r="DL315"/>
          <cell r="DM315"/>
          <cell r="DN315"/>
          <cell r="DO315"/>
        </row>
        <row r="316">
          <cell r="A316"/>
          <cell r="B316"/>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cell r="AP316"/>
          <cell r="AQ316"/>
          <cell r="AR316"/>
          <cell r="AS316"/>
          <cell r="AT316"/>
          <cell r="AU316"/>
          <cell r="AV316"/>
          <cell r="AW316"/>
          <cell r="AX316"/>
          <cell r="AY316"/>
          <cell r="AZ316"/>
          <cell r="BA316"/>
          <cell r="BB316"/>
          <cell r="BC316"/>
          <cell r="BD316"/>
          <cell r="BE316"/>
          <cell r="BF316"/>
          <cell r="BG316"/>
          <cell r="BH316"/>
          <cell r="BI316"/>
          <cell r="BJ316"/>
          <cell r="BK316"/>
          <cell r="BL316"/>
          <cell r="BM316"/>
          <cell r="BN316"/>
          <cell r="BO316"/>
          <cell r="BP316"/>
          <cell r="BQ316"/>
          <cell r="BR316"/>
          <cell r="BS316"/>
          <cell r="BT316"/>
          <cell r="BU316"/>
          <cell r="BV316"/>
          <cell r="BW316"/>
          <cell r="BX316"/>
          <cell r="BY316"/>
          <cell r="BZ316"/>
          <cell r="CA316"/>
          <cell r="CB316"/>
          <cell r="CC316"/>
          <cell r="CD316"/>
          <cell r="CE316"/>
          <cell r="CF316"/>
          <cell r="CG316"/>
          <cell r="CH316"/>
          <cell r="CI316"/>
          <cell r="CJ316"/>
          <cell r="CK316"/>
          <cell r="CL316"/>
          <cell r="CM316"/>
          <cell r="CN316"/>
          <cell r="CO316"/>
          <cell r="CP316"/>
          <cell r="CQ316"/>
          <cell r="CR316"/>
          <cell r="CS316"/>
          <cell r="CT316"/>
          <cell r="CU316"/>
          <cell r="CV316"/>
          <cell r="CW316"/>
          <cell r="CX316"/>
          <cell r="CY316"/>
          <cell r="CZ316"/>
          <cell r="DA316"/>
          <cell r="DB316"/>
          <cell r="DC316"/>
          <cell r="DD316"/>
          <cell r="DE316"/>
          <cell r="DF316"/>
          <cell r="DG316"/>
          <cell r="DH316"/>
          <cell r="DI316"/>
          <cell r="DJ316"/>
          <cell r="DK316"/>
          <cell r="DL316"/>
          <cell r="DM316"/>
          <cell r="DN316"/>
          <cell r="DO316"/>
        </row>
        <row r="317">
          <cell r="A317" t="str">
            <v>Software as a Service</v>
          </cell>
          <cell r="B317"/>
          <cell r="C317"/>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cell r="AD317"/>
          <cell r="AE317"/>
          <cell r="AF317"/>
          <cell r="AG317"/>
          <cell r="AH317"/>
          <cell r="AI317"/>
          <cell r="AJ317"/>
          <cell r="AK317"/>
          <cell r="AL317"/>
          <cell r="AM317"/>
          <cell r="AN317"/>
          <cell r="AO317"/>
          <cell r="AP317"/>
          <cell r="AQ317"/>
          <cell r="AR317"/>
          <cell r="AS317"/>
          <cell r="AT317"/>
          <cell r="AU317"/>
          <cell r="AV317"/>
          <cell r="AW317"/>
          <cell r="AX317"/>
          <cell r="AY317"/>
          <cell r="AZ317"/>
          <cell r="BA317"/>
          <cell r="BB317"/>
          <cell r="BC317"/>
          <cell r="BD317"/>
          <cell r="BE317"/>
          <cell r="BF317"/>
          <cell r="BG317"/>
          <cell r="BH317"/>
          <cell r="BI317"/>
          <cell r="BJ317"/>
          <cell r="BK317"/>
          <cell r="BL317"/>
          <cell r="BM317"/>
          <cell r="BN317"/>
          <cell r="BO317"/>
          <cell r="BP317"/>
          <cell r="BQ317"/>
          <cell r="BR317"/>
          <cell r="BS317"/>
          <cell r="BT317"/>
          <cell r="BU317"/>
          <cell r="BV317"/>
          <cell r="BW317">
            <v>28.499687909016956</v>
          </cell>
          <cell r="BX317">
            <v>30.145509991525486</v>
          </cell>
          <cell r="BY317">
            <v>31.812416216565246</v>
          </cell>
          <cell r="BZ317">
            <v>33.270389316841985</v>
          </cell>
          <cell r="CA317">
            <v>34.536294944127434</v>
          </cell>
          <cell r="CB317">
            <v>36.688684737154624</v>
          </cell>
          <cell r="CC317">
            <v>40.684333130179404</v>
          </cell>
          <cell r="CD317">
            <v>41.601758386232852</v>
          </cell>
          <cell r="CE317">
            <v>41.158230292410714</v>
          </cell>
          <cell r="CF317">
            <v>42.555004345772879</v>
          </cell>
          <cell r="CG317">
            <v>42.855004209967476</v>
          </cell>
          <cell r="CH317">
            <v>43.585129078405991</v>
          </cell>
          <cell r="CI317">
            <v>43.022344438705062</v>
          </cell>
          <cell r="CJ317">
            <v>44.386011553355374</v>
          </cell>
          <cell r="CK317">
            <v>44.606723699977628</v>
          </cell>
          <cell r="CL317">
            <v>45.27761459822586</v>
          </cell>
          <cell r="CM317">
            <v>44.609444481869147</v>
          </cell>
          <cell r="CN317">
            <v>45.941547163576423</v>
          </cell>
          <cell r="CO317">
            <v>46.091830775499332</v>
          </cell>
          <cell r="CP317">
            <v>46.709685712484216</v>
          </cell>
          <cell r="CQ317">
            <v>45.949835369526348</v>
          </cell>
          <cell r="CR317">
            <v>47.252943221143596</v>
          </cell>
          <cell r="CS317">
            <v>47.341732366804834</v>
          </cell>
          <cell r="CT317">
            <v>47.91300925253821</v>
          </cell>
          <cell r="CU317">
            <v>47.074396407187741</v>
          </cell>
          <cell r="CV317">
            <v>48.35157344500152</v>
          </cell>
          <cell r="CW317">
            <v>48.387392208464341</v>
          </cell>
          <cell r="CX317">
            <v>48.918373268714156</v>
          </cell>
          <cell r="CY317">
            <v>48.012775351045413</v>
          </cell>
          <cell r="CZ317">
            <v>49.267219672925037</v>
          </cell>
          <cell r="DA317">
            <v>49.257900518703231</v>
          </cell>
          <cell r="DB317">
            <v>49.754431094620664</v>
          </cell>
          <cell r="DC317"/>
          <cell r="DD317"/>
          <cell r="DE317">
            <v>0</v>
          </cell>
          <cell r="DF317">
            <v>0</v>
          </cell>
          <cell r="DG317">
            <v>0</v>
          </cell>
          <cell r="DH317">
            <v>0</v>
          </cell>
          <cell r="DI317">
            <v>0</v>
          </cell>
          <cell r="DJ317">
            <v>0</v>
          </cell>
          <cell r="DK317">
            <v>0</v>
          </cell>
          <cell r="DL317">
            <v>0</v>
          </cell>
          <cell r="DM317">
            <v>0</v>
          </cell>
          <cell r="DN317">
            <v>0</v>
          </cell>
          <cell r="DO317">
            <v>0</v>
          </cell>
        </row>
        <row r="318">
          <cell r="A318" t="str">
            <v>% of revenue</v>
          </cell>
          <cell r="B318"/>
          <cell r="C318"/>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cell r="AD318"/>
          <cell r="AE318"/>
          <cell r="AF318"/>
          <cell r="AG318"/>
          <cell r="AH318"/>
          <cell r="AI318"/>
          <cell r="AJ318"/>
          <cell r="AK318"/>
          <cell r="AL318"/>
          <cell r="AM318"/>
          <cell r="AN318"/>
          <cell r="AO318"/>
          <cell r="AP318"/>
          <cell r="AQ318"/>
          <cell r="AR318"/>
          <cell r="AS318"/>
          <cell r="AT318"/>
          <cell r="AU318"/>
          <cell r="AV318"/>
          <cell r="AW318"/>
          <cell r="AX318"/>
          <cell r="AY318"/>
          <cell r="AZ318"/>
          <cell r="BA318"/>
          <cell r="BB318"/>
          <cell r="BC318"/>
          <cell r="BD318"/>
          <cell r="BE318"/>
          <cell r="BF318"/>
          <cell r="BG318"/>
          <cell r="BH318"/>
          <cell r="BI318"/>
          <cell r="BJ318"/>
          <cell r="BK318"/>
          <cell r="BL318"/>
          <cell r="BM318"/>
          <cell r="BN318"/>
          <cell r="BO318"/>
          <cell r="BP318"/>
          <cell r="BQ318"/>
          <cell r="BR318"/>
          <cell r="BS318"/>
          <cell r="BT318"/>
          <cell r="BU318"/>
          <cell r="BV318"/>
          <cell r="BW318">
            <v>4.3261772885374722E-2</v>
          </cell>
          <cell r="BX318">
            <v>4.4727138641435946E-2</v>
          </cell>
          <cell r="BY318">
            <v>4.7570964052429131E-2</v>
          </cell>
          <cell r="BZ318">
            <v>4.529147016112791E-2</v>
          </cell>
          <cell r="CA318">
            <v>5.2116332608687851E-2</v>
          </cell>
          <cell r="CB318">
            <v>5.2924489001661246E-2</v>
          </cell>
          <cell r="CC318">
            <v>5.8883863125779798E-2</v>
          </cell>
          <cell r="CD318">
            <v>5.348252749057069E-2</v>
          </cell>
          <cell r="CE318">
            <v>5.9034283658462396E-2</v>
          </cell>
          <cell r="CF318">
            <v>5.7323559631411607E-2</v>
          </cell>
          <cell r="CG318">
            <v>5.8507042155603019E-2</v>
          </cell>
          <cell r="CH318">
            <v>5.4354358036098109E-2</v>
          </cell>
          <cell r="CI318">
            <v>6.0575817930041215E-2</v>
          </cell>
          <cell r="CJ318">
            <v>5.7495814428461689E-2</v>
          </cell>
          <cell r="CK318">
            <v>5.8475217725201013E-2</v>
          </cell>
          <cell r="CL318">
            <v>5.2899231885362476E-2</v>
          </cell>
          <cell r="CM318">
            <v>5.8320458825132745E-2</v>
          </cell>
          <cell r="CN318">
            <v>5.5551225318319561E-2</v>
          </cell>
          <cell r="CO318">
            <v>5.6278759312047032E-2</v>
          </cell>
          <cell r="CP318">
            <v>5.1927697746202761E-2</v>
          </cell>
          <cell r="CQ318">
            <v>5.5790696459580652E-2</v>
          </cell>
          <cell r="CR318">
            <v>5.3434573225055702E-2</v>
          </cell>
          <cell r="CS318">
            <v>5.3998121404742992E-2</v>
          </cell>
          <cell r="CT318">
            <v>5.0789485977450075E-2</v>
          </cell>
          <cell r="CU318">
            <v>5.2670009318175448E-2</v>
          </cell>
          <cell r="CV318">
            <v>5.0607606700070001E-2</v>
          </cell>
          <cell r="CW318">
            <v>5.1071380140628432E-2</v>
          </cell>
          <cell r="CX318">
            <v>4.8365133559499895E-2</v>
          </cell>
          <cell r="CY318">
            <v>4.9438545668511406E-2</v>
          </cell>
          <cell r="CZ318">
            <v>4.7699955718933873E-2</v>
          </cell>
          <cell r="DA318">
            <v>4.8152218438314451E-2</v>
          </cell>
          <cell r="DB318">
            <v>4.5726316541565712E-2</v>
          </cell>
          <cell r="DC318"/>
          <cell r="DD318"/>
          <cell r="DE318">
            <v>0</v>
          </cell>
          <cell r="DF318">
            <v>0</v>
          </cell>
          <cell r="DG318">
            <v>0</v>
          </cell>
          <cell r="DH318">
            <v>0</v>
          </cell>
          <cell r="DI318">
            <v>0</v>
          </cell>
          <cell r="DJ318">
            <v>0</v>
          </cell>
          <cell r="DK318">
            <v>0</v>
          </cell>
          <cell r="DL318">
            <v>0</v>
          </cell>
          <cell r="DM318">
            <v>0</v>
          </cell>
          <cell r="DN318">
            <v>0</v>
          </cell>
          <cell r="DO318">
            <v>0</v>
          </cell>
        </row>
        <row r="319">
          <cell r="A319" t="str">
            <v>% growth in revenue y-o-y</v>
          </cell>
          <cell r="B319"/>
          <cell r="C319"/>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cell r="AD319"/>
          <cell r="AE319"/>
          <cell r="AF319"/>
          <cell r="AG319"/>
          <cell r="AH319"/>
          <cell r="AI319"/>
          <cell r="AJ319"/>
          <cell r="AK319"/>
          <cell r="AL319"/>
          <cell r="AM319"/>
          <cell r="AN319"/>
          <cell r="AO319"/>
          <cell r="AP319"/>
          <cell r="AQ319"/>
          <cell r="AR319"/>
          <cell r="AS319"/>
          <cell r="AT319"/>
          <cell r="AU319"/>
          <cell r="AV319"/>
          <cell r="AW319"/>
          <cell r="AX319"/>
          <cell r="AY319"/>
          <cell r="AZ319"/>
          <cell r="BA319"/>
          <cell r="BB319"/>
          <cell r="BC319"/>
          <cell r="BD319"/>
          <cell r="BE319"/>
          <cell r="BF319"/>
          <cell r="BG319"/>
          <cell r="BH319"/>
          <cell r="BI319"/>
          <cell r="BJ319"/>
          <cell r="BK319"/>
          <cell r="BL319"/>
          <cell r="BM319"/>
          <cell r="BN319"/>
          <cell r="BO319"/>
          <cell r="BP319"/>
          <cell r="BQ319"/>
          <cell r="BR319"/>
          <cell r="BS319"/>
          <cell r="BT319"/>
          <cell r="BU319"/>
          <cell r="BV319"/>
          <cell r="BW319" t="str">
            <v>NA</v>
          </cell>
          <cell r="BX319" t="str">
            <v>NA</v>
          </cell>
          <cell r="BY319" t="str">
            <v>NA</v>
          </cell>
          <cell r="BZ319" t="str">
            <v>NA</v>
          </cell>
          <cell r="CA319">
            <v>0.21181309263392212</v>
          </cell>
          <cell r="CB319">
            <v>0.21705304529492309</v>
          </cell>
          <cell r="CC319">
            <v>0.27888220917323481</v>
          </cell>
          <cell r="CD319">
            <v>0.25041393384517452</v>
          </cell>
          <cell r="CE319">
            <v>0.19173844093572279</v>
          </cell>
          <cell r="CF319">
            <v>0.15989451926788312</v>
          </cell>
          <cell r="CG319">
            <v>5.3353979598055101E-2</v>
          </cell>
          <cell r="CH319">
            <v>4.7675164923545399E-2</v>
          </cell>
          <cell r="CI319">
            <v>4.5291406677368126E-2</v>
          </cell>
          <cell r="CJ319">
            <v>4.3026836343499721E-2</v>
          </cell>
          <cell r="CK319">
            <v>4.0875494526324732E-2</v>
          </cell>
          <cell r="CL319">
            <v>3.8831719800008491E-2</v>
          </cell>
          <cell r="CM319">
            <v>3.6890133810008066E-2</v>
          </cell>
          <cell r="CN319">
            <v>3.5045627119507664E-2</v>
          </cell>
          <cell r="CO319">
            <v>3.3293345763532281E-2</v>
          </cell>
          <cell r="CP319">
            <v>3.1628678475355665E-2</v>
          </cell>
          <cell r="CQ319">
            <v>3.004724455158788E-2</v>
          </cell>
          <cell r="CR319">
            <v>2.8544882324008484E-2</v>
          </cell>
          <cell r="CS319">
            <v>2.7117638207808058E-2</v>
          </cell>
          <cell r="CT319">
            <v>2.5761756297417653E-2</v>
          </cell>
          <cell r="CU319">
            <v>2.447366848254677E-2</v>
          </cell>
          <cell r="CV319">
            <v>2.324998505841943E-2</v>
          </cell>
          <cell r="CW319">
            <v>2.2087485805498457E-2</v>
          </cell>
          <cell r="CX319">
            <v>2.0983111515223533E-2</v>
          </cell>
          <cell r="CY319">
            <v>1.9933955939462355E-2</v>
          </cell>
          <cell r="CZ319">
            <v>1.8937258142489238E-2</v>
          </cell>
          <cell r="DA319">
            <v>1.7990395235364776E-2</v>
          </cell>
          <cell r="DB319">
            <v>1.7090875473596535E-2</v>
          </cell>
          <cell r="DC319"/>
          <cell r="DD319" t="str">
            <v>NA</v>
          </cell>
          <cell r="DE319" t="str">
            <v>NA</v>
          </cell>
          <cell r="DF319" t="str">
            <v>NA</v>
          </cell>
          <cell r="DG319" t="str">
            <v>NA</v>
          </cell>
          <cell r="DH319" t="str">
            <v>NA</v>
          </cell>
          <cell r="DI319" t="str">
            <v>NA</v>
          </cell>
          <cell r="DJ319" t="str">
            <v>NA</v>
          </cell>
          <cell r="DK319" t="str">
            <v>NA</v>
          </cell>
          <cell r="DL319" t="str">
            <v>NA</v>
          </cell>
          <cell r="DM319" t="str">
            <v>NA</v>
          </cell>
          <cell r="DN319" t="str">
            <v>NA</v>
          </cell>
          <cell r="DO319" t="str">
            <v>NA</v>
          </cell>
        </row>
        <row r="320">
          <cell r="A320" t="str">
            <v>% growth in revenue seq</v>
          </cell>
          <cell r="B320"/>
          <cell r="C320"/>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cell r="AD320"/>
          <cell r="AE320"/>
          <cell r="AF320"/>
          <cell r="AG320"/>
          <cell r="AH320"/>
          <cell r="AI320"/>
          <cell r="AJ320"/>
          <cell r="AK320"/>
          <cell r="AL320"/>
          <cell r="AM320"/>
          <cell r="AN320"/>
          <cell r="AO320"/>
          <cell r="AP320"/>
          <cell r="AQ320"/>
          <cell r="AR320"/>
          <cell r="AS320"/>
          <cell r="AT320"/>
          <cell r="AU320"/>
          <cell r="AV320"/>
          <cell r="AW320"/>
          <cell r="AX320"/>
          <cell r="AY320"/>
          <cell r="AZ320"/>
          <cell r="BA320"/>
          <cell r="BB320"/>
          <cell r="BC320"/>
          <cell r="BD320"/>
          <cell r="BE320"/>
          <cell r="BF320"/>
          <cell r="BG320"/>
          <cell r="BH320"/>
          <cell r="BI320"/>
          <cell r="BJ320"/>
          <cell r="BK320"/>
          <cell r="BL320"/>
          <cell r="BM320"/>
          <cell r="BN320"/>
          <cell r="BO320"/>
          <cell r="BP320"/>
          <cell r="BQ320"/>
          <cell r="BR320"/>
          <cell r="BS320"/>
          <cell r="BT320"/>
          <cell r="BU320"/>
          <cell r="BV320"/>
          <cell r="BW320" t="str">
            <v>NA</v>
          </cell>
          <cell r="BX320">
            <v>5.7748775627392446E-2</v>
          </cell>
          <cell r="BY320">
            <v>5.5295340019404504E-2</v>
          </cell>
          <cell r="BZ320">
            <v>4.5830316388151271E-2</v>
          </cell>
          <cell r="CA320">
            <v>3.8049017558223319E-2</v>
          </cell>
          <cell r="CB320">
            <v>6.2322544920041745E-2</v>
          </cell>
          <cell r="CC320">
            <v>0.10890683112928246</v>
          </cell>
          <cell r="CD320">
            <v>2.2549841314048802E-2</v>
          </cell>
          <cell r="CE320">
            <v>-1.0661282383893522E-2</v>
          </cell>
          <cell r="CF320">
            <v>3.3936688808986926E-2</v>
          </cell>
          <cell r="CG320">
            <v>7.0496964765178749E-3</v>
          </cell>
          <cell r="CH320">
            <v>1.7037097111489707E-2</v>
          </cell>
          <cell r="CI320">
            <v>-1.2912308661252925E-2</v>
          </cell>
          <cell r="CJ320">
            <v>3.1696717890238757E-2</v>
          </cell>
          <cell r="CK320">
            <v>4.9725609239961166E-3</v>
          </cell>
          <cell r="CL320">
            <v>1.5040129437898342E-2</v>
          </cell>
          <cell r="CM320">
            <v>-1.4757184588582439E-2</v>
          </cell>
          <cell r="CN320">
            <v>2.9861449681326757E-2</v>
          </cell>
          <cell r="CO320">
            <v>3.2711917904684196E-3</v>
          </cell>
          <cell r="CP320">
            <v>1.340486864134971E-2</v>
          </cell>
          <cell r="CQ320">
            <v>-1.6267511360171349E-2</v>
          </cell>
          <cell r="CR320">
            <v>2.8359358442477944E-2</v>
          </cell>
          <cell r="CS320">
            <v>1.879018313117653E-3</v>
          </cell>
          <cell r="CT320">
            <v>1.2067088743333398E-2</v>
          </cell>
          <cell r="CU320">
            <v>-1.7502821434786875E-2</v>
          </cell>
          <cell r="CV320">
            <v>2.7131033752750833E-2</v>
          </cell>
          <cell r="CW320">
            <v>7.4079830108453315E-4</v>
          </cell>
          <cell r="CX320">
            <v>1.0973541577984358E-2</v>
          </cell>
          <cell r="CY320">
            <v>-1.8512429117260143E-2</v>
          </cell>
          <cell r="CZ320">
            <v>2.6127302841957301E-2</v>
          </cell>
          <cell r="DA320">
            <v>-1.8915526964324858E-4</v>
          </cell>
          <cell r="DB320">
            <v>1.008022206973469E-2</v>
          </cell>
          <cell r="DC320"/>
          <cell r="DD320"/>
          <cell r="DE320"/>
          <cell r="DF320"/>
          <cell r="DG320"/>
          <cell r="DH320"/>
          <cell r="DI320"/>
          <cell r="DJ320"/>
          <cell r="DK320"/>
          <cell r="DL320"/>
          <cell r="DM320"/>
          <cell r="DN320"/>
          <cell r="DO320"/>
        </row>
        <row r="321">
          <cell r="A321"/>
          <cell r="B321"/>
          <cell r="C321"/>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cell r="AD321"/>
          <cell r="AE321"/>
          <cell r="AF321"/>
          <cell r="AG321"/>
          <cell r="AH321"/>
          <cell r="AI321"/>
          <cell r="AJ321"/>
          <cell r="AK321"/>
          <cell r="AL321"/>
          <cell r="AM321"/>
          <cell r="AN321"/>
          <cell r="AO321"/>
          <cell r="AP321"/>
          <cell r="AQ321"/>
          <cell r="AR321"/>
          <cell r="AS321"/>
          <cell r="AT321"/>
          <cell r="AU321"/>
          <cell r="AV321"/>
          <cell r="AW321"/>
          <cell r="AX321"/>
          <cell r="AY321"/>
          <cell r="AZ321"/>
          <cell r="BA321"/>
          <cell r="BB321"/>
          <cell r="BC321"/>
          <cell r="BD321"/>
          <cell r="BE321"/>
          <cell r="BF321"/>
          <cell r="BG321"/>
          <cell r="BH321"/>
          <cell r="BI321"/>
          <cell r="BJ321"/>
          <cell r="BK321"/>
          <cell r="BL321"/>
          <cell r="BM321"/>
          <cell r="BN321"/>
          <cell r="BO321"/>
          <cell r="BP321"/>
          <cell r="BQ321"/>
          <cell r="BR321"/>
          <cell r="BS321"/>
          <cell r="BT321"/>
          <cell r="BU321"/>
          <cell r="BV321"/>
          <cell r="BW321"/>
          <cell r="BX321"/>
          <cell r="BY321"/>
          <cell r="BZ321"/>
          <cell r="CA321"/>
          <cell r="CB321"/>
          <cell r="CC321"/>
          <cell r="CD321"/>
          <cell r="CE321"/>
          <cell r="CF321"/>
          <cell r="CG321"/>
          <cell r="CH321"/>
          <cell r="CI321"/>
          <cell r="CJ321"/>
          <cell r="CK321"/>
          <cell r="CL321"/>
          <cell r="CM321"/>
          <cell r="CN321"/>
          <cell r="CO321"/>
          <cell r="CP321"/>
          <cell r="CQ321"/>
          <cell r="CR321"/>
          <cell r="CS321"/>
          <cell r="CT321"/>
          <cell r="CU321"/>
          <cell r="CV321"/>
          <cell r="CW321"/>
          <cell r="CX321"/>
          <cell r="CY321"/>
          <cell r="CZ321"/>
          <cell r="DA321"/>
          <cell r="DB321"/>
          <cell r="DC321"/>
          <cell r="DD321"/>
          <cell r="DE321"/>
          <cell r="DF321"/>
          <cell r="DG321"/>
          <cell r="DH321"/>
          <cell r="DI321"/>
          <cell r="DJ321"/>
          <cell r="DK321"/>
          <cell r="DL321"/>
          <cell r="DM321"/>
          <cell r="DN321"/>
          <cell r="DO321"/>
        </row>
        <row r="322">
          <cell r="A322" t="str">
            <v>GoTo (OLD)</v>
          </cell>
          <cell r="B322">
            <v>0</v>
          </cell>
          <cell r="C322">
            <v>0</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2.7959999999999998</v>
          </cell>
          <cell r="AB322">
            <v>10.455</v>
          </cell>
          <cell r="AC322">
            <v>14.087999999999999</v>
          </cell>
          <cell r="AD322">
            <v>16.762</v>
          </cell>
          <cell r="AE322">
            <v>20.364999999999998</v>
          </cell>
          <cell r="AF322">
            <v>23.844000000000001</v>
          </cell>
          <cell r="AG322">
            <v>26.163</v>
          </cell>
          <cell r="AH322">
            <v>28.725000000000001</v>
          </cell>
          <cell r="AI322">
            <v>31.638000000000002</v>
          </cell>
          <cell r="AJ322">
            <v>35.128</v>
          </cell>
          <cell r="AK322">
            <v>39.055</v>
          </cell>
          <cell r="AL322">
            <v>42.973999999999997</v>
          </cell>
          <cell r="AM322">
            <v>47.210999999999999</v>
          </cell>
          <cell r="AN322">
            <v>51.81</v>
          </cell>
          <cell r="AO322">
            <v>55.744</v>
          </cell>
          <cell r="AP322">
            <v>58.978999999999999</v>
          </cell>
          <cell r="AQ322">
            <v>61.984999999999999</v>
          </cell>
          <cell r="AR322">
            <v>63.686999999999998</v>
          </cell>
          <cell r="AS322">
            <v>64.948999999999998</v>
          </cell>
          <cell r="AT322">
            <v>69.444000000000003</v>
          </cell>
          <cell r="AU322">
            <v>71.980403999999993</v>
          </cell>
          <cell r="AV322">
            <v>75.349282000000002</v>
          </cell>
          <cell r="AW322">
            <v>78.879097000000002</v>
          </cell>
          <cell r="AX322">
            <v>81.968040000000002</v>
          </cell>
          <cell r="AY322">
            <v>84.950411000000003</v>
          </cell>
          <cell r="AZ322">
            <v>89.210601999999994</v>
          </cell>
          <cell r="BA322">
            <v>91.659755000000004</v>
          </cell>
          <cell r="BB322">
            <v>94.796323000000001</v>
          </cell>
          <cell r="BC322">
            <v>99.772000000000006</v>
          </cell>
          <cell r="BD322">
            <v>106.479</v>
          </cell>
          <cell r="BE322">
            <v>109.55800000000001</v>
          </cell>
          <cell r="BF322">
            <v>114.404</v>
          </cell>
          <cell r="BG322">
            <v>115.94805376344087</v>
          </cell>
          <cell r="BH322">
            <v>119.45285714285714</v>
          </cell>
          <cell r="BI322">
            <v>122.42370588235293</v>
          </cell>
          <cell r="BJ322">
            <v>126.75433333333332</v>
          </cell>
          <cell r="BK322">
            <v>129.4</v>
          </cell>
          <cell r="BL322">
            <v>134</v>
          </cell>
          <cell r="BM322">
            <v>136.9</v>
          </cell>
          <cell r="BN322">
            <v>140.19999999999999</v>
          </cell>
          <cell r="BO322">
            <v>142</v>
          </cell>
          <cell r="BP322">
            <v>144.4</v>
          </cell>
          <cell r="BQ322">
            <v>146.4</v>
          </cell>
          <cell r="BR322">
            <v>147</v>
          </cell>
          <cell r="BS322">
            <v>147.69999999999999</v>
          </cell>
          <cell r="BT322">
            <v>152.80000000000001</v>
          </cell>
          <cell r="BU322">
            <v>164.1</v>
          </cell>
          <cell r="BV322">
            <v>164.8</v>
          </cell>
          <cell r="BW322">
            <v>166.9</v>
          </cell>
          <cell r="BX322">
            <v>169</v>
          </cell>
          <cell r="BY322">
            <v>172.5</v>
          </cell>
          <cell r="BZ322">
            <v>173.8</v>
          </cell>
          <cell r="CA322">
            <v>0</v>
          </cell>
          <cell r="CB322">
            <v>0</v>
          </cell>
          <cell r="CC322">
            <v>0</v>
          </cell>
          <cell r="CD322">
            <v>0</v>
          </cell>
          <cell r="CE322">
            <v>0</v>
          </cell>
          <cell r="CF322">
            <v>0</v>
          </cell>
          <cell r="CG322">
            <v>0</v>
          </cell>
          <cell r="CH322">
            <v>0</v>
          </cell>
          <cell r="CI322">
            <v>0</v>
          </cell>
          <cell r="CJ322">
            <v>0</v>
          </cell>
          <cell r="CK322">
            <v>0</v>
          </cell>
          <cell r="CL322">
            <v>0</v>
          </cell>
          <cell r="CM322">
            <v>0</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cell r="DD322"/>
          <cell r="DE322">
            <v>0</v>
          </cell>
          <cell r="DF322">
            <v>0</v>
          </cell>
          <cell r="DG322">
            <v>0</v>
          </cell>
          <cell r="DH322">
            <v>0</v>
          </cell>
          <cell r="DI322">
            <v>0</v>
          </cell>
          <cell r="DJ322">
            <v>44.100999999999999</v>
          </cell>
          <cell r="DK322">
            <v>99.097000000000008</v>
          </cell>
          <cell r="DL322">
            <v>148.79499999999999</v>
          </cell>
          <cell r="DM322">
            <v>213.74399999999997</v>
          </cell>
          <cell r="DN322">
            <v>260.065</v>
          </cell>
          <cell r="DO322">
            <v>308.17682300000001</v>
          </cell>
        </row>
        <row r="323">
          <cell r="A323" t="str">
            <v>% of revenue</v>
          </cell>
          <cell r="B323"/>
          <cell r="C323" t="e">
            <v>#DIV/0!</v>
          </cell>
          <cell r="D323" t="e">
            <v>#DIV/0!</v>
          </cell>
          <cell r="E323" t="e">
            <v>#DIV/0!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1.7333085363585642E-2</v>
          </cell>
          <cell r="AB323">
            <v>5.863647070700273E-2</v>
          </cell>
          <cell r="AC323">
            <v>7.5104756421328731E-2</v>
          </cell>
          <cell r="AD323">
            <v>7.8339183145064425E-2</v>
          </cell>
          <cell r="AE323">
            <v>0.10087176185051265</v>
          </cell>
          <cell r="AF323">
            <v>0.11288222734567697</v>
          </cell>
          <cell r="AG323">
            <v>0.11528242276831155</v>
          </cell>
          <cell r="AH323">
            <v>0.10692111845631588</v>
          </cell>
          <cell r="AI323">
            <v>0.12168555142731868</v>
          </cell>
          <cell r="AJ323">
            <v>0.12752116398274935</v>
          </cell>
          <cell r="AK323">
            <v>0.14056094813407186</v>
          </cell>
          <cell r="AL323">
            <v>0.13387455529872086</v>
          </cell>
          <cell r="AM323">
            <v>0.15323868505102436</v>
          </cell>
          <cell r="AN323">
            <v>0.15495089184242325</v>
          </cell>
          <cell r="AO323">
            <v>0.15929997628103826</v>
          </cell>
          <cell r="AP323">
            <v>0.14761024028991962</v>
          </cell>
          <cell r="AQ323">
            <v>0.16440161895213695</v>
          </cell>
          <cell r="AR323">
            <v>0.16257881704235058</v>
          </cell>
          <cell r="AS323">
            <v>0.16282311296513099</v>
          </cell>
          <cell r="AT323">
            <v>0.16705436892736777</v>
          </cell>
          <cell r="AU323">
            <v>0.19503818911932541</v>
          </cell>
          <cell r="AV323">
            <v>0.1918124013563188</v>
          </cell>
          <cell r="AW323">
            <v>0.19668537709267361</v>
          </cell>
          <cell r="AX323">
            <v>0.18168286195584715</v>
          </cell>
          <cell r="AY323">
            <v>0.20505950438359341</v>
          </cell>
          <cell r="AZ323">
            <v>0.19459899701810296</v>
          </cell>
          <cell r="BA323">
            <v>0.19409858057357279</v>
          </cell>
          <cell r="BB323">
            <v>0.17895406890727197</v>
          </cell>
          <cell r="BC323">
            <v>0.20324799139518587</v>
          </cell>
          <cell r="BD323">
            <v>0.20060475894421523</v>
          </cell>
          <cell r="BE323">
            <v>0.19378860454091995</v>
          </cell>
          <cell r="BF323">
            <v>0.18471146301217697</v>
          </cell>
          <cell r="BG323">
            <v>0.19669047873763285</v>
          </cell>
          <cell r="BH323">
            <v>0.19416598745608354</v>
          </cell>
          <cell r="BI323">
            <v>0.19086296678684692</v>
          </cell>
          <cell r="BJ323">
            <v>0.17129056553458846</v>
          </cell>
          <cell r="BK323">
            <v>0.19230226230088024</v>
          </cell>
          <cell r="BL323">
            <v>0.18346513614756074</v>
          </cell>
          <cell r="BM323">
            <v>0.19207807714270883</v>
          </cell>
          <cell r="BN323">
            <v>0.17472146756062909</v>
          </cell>
          <cell r="BO323">
            <v>0.18912680686024197</v>
          </cell>
          <cell r="BP323">
            <v>0.18475868775269974</v>
          </cell>
          <cell r="BQ323">
            <v>0.19288690029170194</v>
          </cell>
          <cell r="BR323">
            <v>0.17263997049853022</v>
          </cell>
          <cell r="BS323">
            <v>0.19413723938685756</v>
          </cell>
          <cell r="BT323">
            <v>0.19177693631323903</v>
          </cell>
          <cell r="BU323">
            <v>0.20177800730384743</v>
          </cell>
          <cell r="BV323">
            <v>0.18214714792713674</v>
          </cell>
          <cell r="BW323">
            <v>0.25334978816678888</v>
          </cell>
          <cell r="BX323">
            <v>0.25074667612283325</v>
          </cell>
          <cell r="BY323">
            <v>0.25794932529428655</v>
          </cell>
          <cell r="BZ323">
            <v>0.23659649543142786</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cell r="DD323"/>
          <cell r="DE323">
            <v>0</v>
          </cell>
          <cell r="DF323">
            <v>0</v>
          </cell>
          <cell r="DG323">
            <v>0</v>
          </cell>
          <cell r="DH323">
            <v>0</v>
          </cell>
          <cell r="DI323">
            <v>0</v>
          </cell>
          <cell r="DJ323">
            <v>5.9502912338411436E-2</v>
          </cell>
          <cell r="DK323">
            <v>0.10905095287667736</v>
          </cell>
          <cell r="DL323">
            <v>0.131175621672563</v>
          </cell>
          <cell r="DM323">
            <v>0.15355812239303071</v>
          </cell>
          <cell r="DN323">
            <v>0.16424943506000556</v>
          </cell>
          <cell r="DO323">
            <v>0.19092938117376501</v>
          </cell>
        </row>
        <row r="324">
          <cell r="A324" t="str">
            <v>% growth in revenue y-o-y</v>
          </cell>
          <cell r="B324"/>
          <cell r="C324" t="str">
            <v>NA</v>
          </cell>
          <cell r="D324" t="str">
            <v>NA</v>
          </cell>
          <cell r="E324" t="str">
            <v>NA</v>
          </cell>
          <cell r="F324" t="str">
            <v>NA</v>
          </cell>
          <cell r="G324" t="str">
            <v>NA</v>
          </cell>
          <cell r="H324" t="str">
            <v>NA</v>
          </cell>
          <cell r="I324" t="str">
            <v>NA</v>
          </cell>
          <cell r="J324" t="str">
            <v>NA</v>
          </cell>
          <cell r="K324" t="str">
            <v>NA</v>
          </cell>
          <cell r="L324" t="str">
            <v>NA</v>
          </cell>
          <cell r="M324" t="str">
            <v>NA</v>
          </cell>
          <cell r="N324" t="str">
            <v>NA</v>
          </cell>
          <cell r="O324" t="str">
            <v>NA</v>
          </cell>
          <cell r="P324" t="str">
            <v>NA</v>
          </cell>
          <cell r="Q324" t="str">
            <v>NA</v>
          </cell>
          <cell r="R324" t="str">
            <v>NA</v>
          </cell>
          <cell r="S324" t="str">
            <v>NA</v>
          </cell>
          <cell r="T324" t="str">
            <v>NA</v>
          </cell>
          <cell r="U324" t="str">
            <v>NA</v>
          </cell>
          <cell r="V324" t="str">
            <v>NA</v>
          </cell>
          <cell r="W324" t="str">
            <v>NA</v>
          </cell>
          <cell r="X324" t="str">
            <v>NA</v>
          </cell>
          <cell r="Y324" t="str">
            <v>NA</v>
          </cell>
          <cell r="Z324" t="str">
            <v>NA</v>
          </cell>
          <cell r="AA324" t="str">
            <v>NA</v>
          </cell>
          <cell r="AB324" t="str">
            <v>NA</v>
          </cell>
          <cell r="AC324" t="str">
            <v>NA</v>
          </cell>
          <cell r="AD324" t="str">
            <v>NA</v>
          </cell>
          <cell r="AE324">
            <v>6.2836194563662371</v>
          </cell>
          <cell r="AF324">
            <v>1.2806312769010044</v>
          </cell>
          <cell r="AG324">
            <v>0.85711243611584331</v>
          </cell>
          <cell r="AH324">
            <v>0.71369764944517367</v>
          </cell>
          <cell r="AI324">
            <v>0.55354775349864993</v>
          </cell>
          <cell r="AJ324">
            <v>0.47324274450595527</v>
          </cell>
          <cell r="AK324">
            <v>0.49275694683331417</v>
          </cell>
          <cell r="AL324">
            <v>0.49604873803307203</v>
          </cell>
          <cell r="AM324">
            <v>0.49222454010999428</v>
          </cell>
          <cell r="AN324">
            <v>0.47489182418583464</v>
          </cell>
          <cell r="AO324">
            <v>0.42732044552554083</v>
          </cell>
          <cell r="AP324">
            <v>0.37243449527621353</v>
          </cell>
          <cell r="AQ324">
            <v>0.31293554468238338</v>
          </cell>
          <cell r="AR324">
            <v>0.22924145917776473</v>
          </cell>
          <cell r="AS324">
            <v>0.16512987944890933</v>
          </cell>
          <cell r="AT324">
            <v>0.1774360365553842</v>
          </cell>
          <cell r="AU324">
            <v>0.16125520690489625</v>
          </cell>
          <cell r="AV324">
            <v>0.1831187212460943</v>
          </cell>
          <cell r="AW324">
            <v>0.21447746693559577</v>
          </cell>
          <cell r="AX324">
            <v>0.18034733022291349</v>
          </cell>
          <cell r="AY324">
            <v>0.18018802728587091</v>
          </cell>
          <cell r="AZ324">
            <v>0.18396087702600794</v>
          </cell>
          <cell r="BA324">
            <v>0.16202845222733719</v>
          </cell>
          <cell r="BB324">
            <v>0.15650347379295626</v>
          </cell>
          <cell r="BC324">
            <v>0.17447342308914782</v>
          </cell>
          <cell r="BD324">
            <v>0.19356889890732942</v>
          </cell>
          <cell r="BE324">
            <v>0.19526830504838255</v>
          </cell>
          <cell r="BF324">
            <v>0.20684005855374776</v>
          </cell>
          <cell r="BG324">
            <v>0.16213019447781796</v>
          </cell>
          <cell r="BH324">
            <v>0.12184428049528218</v>
          </cell>
          <cell r="BI324">
            <v>0.11743282902529195</v>
          </cell>
          <cell r="BJ324">
            <v>0.1079536846031024</v>
          </cell>
          <cell r="BK324">
            <v>0.11601700761622125</v>
          </cell>
          <cell r="BL324">
            <v>0.12178145592403467</v>
          </cell>
          <cell r="BM324">
            <v>0.11824747513817746</v>
          </cell>
          <cell r="BN324">
            <v>0.10607658383802798</v>
          </cell>
          <cell r="BO324">
            <v>9.7372488408037139E-2</v>
          </cell>
          <cell r="BP324">
            <v>7.7611940298507598E-2</v>
          </cell>
          <cell r="BQ324">
            <v>6.9393718042366714E-2</v>
          </cell>
          <cell r="BR324">
            <v>4.8502139800285393E-2</v>
          </cell>
          <cell r="BS324">
            <v>4.0140845070422371E-2</v>
          </cell>
          <cell r="BT324">
            <v>5.8171745152354681E-2</v>
          </cell>
          <cell r="BU324">
            <v>0.12090163934426212</v>
          </cell>
          <cell r="BV324">
            <v>0.12108843537414971</v>
          </cell>
          <cell r="BW324">
            <v>0.12999322951929604</v>
          </cell>
          <cell r="BX324">
            <v>0.10602094240837689</v>
          </cell>
          <cell r="BY324">
            <v>5.1188299817184646E-2</v>
          </cell>
          <cell r="BZ324">
            <v>5.4611650485436813E-2</v>
          </cell>
          <cell r="CA324">
            <v>-1</v>
          </cell>
          <cell r="CB324">
            <v>-1</v>
          </cell>
          <cell r="CC324">
            <v>-1</v>
          </cell>
          <cell r="CD324">
            <v>-1</v>
          </cell>
          <cell r="CE324" t="str">
            <v>NA</v>
          </cell>
          <cell r="CF324" t="str">
            <v>NA</v>
          </cell>
          <cell r="CG324" t="str">
            <v>NA</v>
          </cell>
          <cell r="CH324" t="str">
            <v>NA</v>
          </cell>
          <cell r="CI324" t="str">
            <v>NA</v>
          </cell>
          <cell r="CJ324" t="str">
            <v>NA</v>
          </cell>
          <cell r="CK324" t="str">
            <v>NA</v>
          </cell>
          <cell r="CL324" t="str">
            <v>NA</v>
          </cell>
          <cell r="CM324" t="str">
            <v>NA</v>
          </cell>
          <cell r="CN324" t="str">
            <v>NA</v>
          </cell>
          <cell r="CO324" t="str">
            <v>NA</v>
          </cell>
          <cell r="CP324" t="str">
            <v>NA</v>
          </cell>
          <cell r="CQ324" t="str">
            <v>NA</v>
          </cell>
          <cell r="CR324" t="str">
            <v>NA</v>
          </cell>
          <cell r="CS324" t="str">
            <v>NA</v>
          </cell>
          <cell r="CT324" t="str">
            <v>NA</v>
          </cell>
          <cell r="CU324" t="str">
            <v>NA</v>
          </cell>
          <cell r="CV324" t="str">
            <v>NA</v>
          </cell>
          <cell r="CW324" t="str">
            <v>NA</v>
          </cell>
          <cell r="CX324" t="str">
            <v>NA</v>
          </cell>
          <cell r="CY324" t="str">
            <v>NA</v>
          </cell>
          <cell r="CZ324" t="str">
            <v>NA</v>
          </cell>
          <cell r="DA324" t="str">
            <v>NA</v>
          </cell>
          <cell r="DB324" t="str">
            <v>NA</v>
          </cell>
          <cell r="DC324"/>
          <cell r="DD324" t="str">
            <v>NA</v>
          </cell>
          <cell r="DE324" t="str">
            <v>NA</v>
          </cell>
          <cell r="DF324" t="str">
            <v>NA</v>
          </cell>
          <cell r="DG324" t="str">
            <v>NA</v>
          </cell>
          <cell r="DH324" t="str">
            <v>NA</v>
          </cell>
          <cell r="DI324" t="str">
            <v>NA</v>
          </cell>
          <cell r="DJ324" t="str">
            <v>NA</v>
          </cell>
          <cell r="DK324">
            <v>1.2470465522323759</v>
          </cell>
          <cell r="DL324">
            <v>0.50150862286446585</v>
          </cell>
          <cell r="DM324">
            <v>0.43649988238852111</v>
          </cell>
          <cell r="DN324">
            <v>0.21671251590687945</v>
          </cell>
          <cell r="DO324">
            <v>0.1849992232711053</v>
          </cell>
        </row>
        <row r="325">
          <cell r="A325" t="str">
            <v>% growth in revenue seq</v>
          </cell>
          <cell r="B325"/>
          <cell r="C325" t="str">
            <v>NA</v>
          </cell>
          <cell r="D325" t="str">
            <v>NA</v>
          </cell>
          <cell r="E325" t="str">
            <v>NA</v>
          </cell>
          <cell r="F325" t="str">
            <v>NA</v>
          </cell>
          <cell r="G325" t="str">
            <v>NA</v>
          </cell>
          <cell r="H325" t="str">
            <v>NA</v>
          </cell>
          <cell r="I325" t="str">
            <v>NA</v>
          </cell>
          <cell r="J325" t="str">
            <v>NA</v>
          </cell>
          <cell r="K325" t="str">
            <v>NA</v>
          </cell>
          <cell r="L325" t="str">
            <v>NA</v>
          </cell>
          <cell r="M325" t="str">
            <v>NA</v>
          </cell>
          <cell r="N325" t="str">
            <v>NA</v>
          </cell>
          <cell r="O325" t="str">
            <v>NA</v>
          </cell>
          <cell r="P325" t="str">
            <v>NA</v>
          </cell>
          <cell r="Q325" t="str">
            <v>NA</v>
          </cell>
          <cell r="R325" t="str">
            <v>NA</v>
          </cell>
          <cell r="S325" t="str">
            <v>NA</v>
          </cell>
          <cell r="T325" t="str">
            <v>NA</v>
          </cell>
          <cell r="U325" t="str">
            <v>NA</v>
          </cell>
          <cell r="V325" t="str">
            <v>NA</v>
          </cell>
          <cell r="W325" t="str">
            <v>NA</v>
          </cell>
          <cell r="X325" t="str">
            <v>NA</v>
          </cell>
          <cell r="Y325" t="str">
            <v>NA</v>
          </cell>
          <cell r="Z325" t="str">
            <v>NA</v>
          </cell>
          <cell r="AA325" t="str">
            <v>NA</v>
          </cell>
          <cell r="AB325">
            <v>2.7392703862660945</v>
          </cell>
          <cell r="AC325">
            <v>0.34748923959827827</v>
          </cell>
          <cell r="AD325">
            <v>0.18980692788188547</v>
          </cell>
          <cell r="AE325">
            <v>0.21495048323589061</v>
          </cell>
          <cell r="AF325">
            <v>0.17083231033636159</v>
          </cell>
          <cell r="AG325">
            <v>9.7257171615500626E-2</v>
          </cell>
          <cell r="AH325">
            <v>9.7924549936933891E-2</v>
          </cell>
          <cell r="AI325">
            <v>0.10140992167101825</v>
          </cell>
          <cell r="AJ325">
            <v>0.11031038624438971</v>
          </cell>
          <cell r="AK325">
            <v>0.11179116374402187</v>
          </cell>
          <cell r="AL325">
            <v>0.10034566636794251</v>
          </cell>
          <cell r="AM325">
            <v>9.8594498999394986E-2</v>
          </cell>
          <cell r="AN325">
            <v>9.7413738323695931E-2</v>
          </cell>
          <cell r="AO325">
            <v>7.5931287396255431E-2</v>
          </cell>
          <cell r="AP325">
            <v>5.8033151549942597E-2</v>
          </cell>
          <cell r="AQ325">
            <v>5.0967293443429096E-2</v>
          </cell>
          <cell r="AR325">
            <v>2.7458256029684547E-2</v>
          </cell>
          <cell r="AS325">
            <v>1.9815660966916226E-2</v>
          </cell>
          <cell r="AT325">
            <v>6.9208147931453912E-2</v>
          </cell>
          <cell r="AU325">
            <v>3.652445135648863E-2</v>
          </cell>
          <cell r="AV325">
            <v>4.680271035989203E-2</v>
          </cell>
          <cell r="AW325">
            <v>4.6846033649000196E-2</v>
          </cell>
          <cell r="AX325">
            <v>3.9160476190542637E-2</v>
          </cell>
          <cell r="AY325">
            <v>3.6384559152567331E-2</v>
          </cell>
          <cell r="AZ325">
            <v>5.0149151132417691E-2</v>
          </cell>
          <cell r="BA325">
            <v>2.7453609157351178E-2</v>
          </cell>
          <cell r="BB325">
            <v>3.4219685618841034E-2</v>
          </cell>
          <cell r="BC325">
            <v>5.248808015475448E-2</v>
          </cell>
          <cell r="BD325">
            <v>6.7223269053441781E-2</v>
          </cell>
          <cell r="BE325">
            <v>2.8916499967129639E-2</v>
          </cell>
          <cell r="BF325">
            <v>4.4232278792968094E-2</v>
          </cell>
          <cell r="BG325">
            <v>1.3496501551002238E-2</v>
          </cell>
          <cell r="BH325">
            <v>3.0227358421788031E-2</v>
          </cell>
          <cell r="BI325">
            <v>2.4870470330758732E-2</v>
          </cell>
          <cell r="BJ325">
            <v>3.5374092131650103E-2</v>
          </cell>
          <cell r="BK325">
            <v>2.0872396209991706E-2</v>
          </cell>
          <cell r="BL325">
            <v>3.5548686244204042E-2</v>
          </cell>
          <cell r="BM325">
            <v>2.1641791044776149E-2</v>
          </cell>
          <cell r="BN325">
            <v>2.4105186267348255E-2</v>
          </cell>
          <cell r="BO325">
            <v>1.2838801711840375E-2</v>
          </cell>
          <cell r="BP325">
            <v>1.6901408450704203E-2</v>
          </cell>
          <cell r="BQ325">
            <v>1.3850415512465464E-2</v>
          </cell>
          <cell r="BR325">
            <v>4.098360655737654E-3</v>
          </cell>
          <cell r="BS325">
            <v>4.761904761904745E-3</v>
          </cell>
          <cell r="BT325">
            <v>3.4529451591063021E-2</v>
          </cell>
          <cell r="BU325">
            <v>7.3952879581151709E-2</v>
          </cell>
          <cell r="BV325">
            <v>4.2656916514320908E-3</v>
          </cell>
          <cell r="BW325">
            <v>1.2742718446601797E-2</v>
          </cell>
          <cell r="BX325">
            <v>1.2582384661473878E-2</v>
          </cell>
          <cell r="BY325">
            <v>2.0710059171597628E-2</v>
          </cell>
          <cell r="BZ325">
            <v>7.5362318840579423E-3</v>
          </cell>
          <cell r="CA325">
            <v>-1</v>
          </cell>
          <cell r="CB325" t="str">
            <v>NA</v>
          </cell>
          <cell r="CC325" t="str">
            <v>NA</v>
          </cell>
          <cell r="CD325" t="str">
            <v>NA</v>
          </cell>
          <cell r="CE325" t="str">
            <v>NA</v>
          </cell>
          <cell r="CF325" t="str">
            <v>NA</v>
          </cell>
          <cell r="CG325" t="str">
            <v>NA</v>
          </cell>
          <cell r="CH325" t="str">
            <v>NA</v>
          </cell>
          <cell r="CI325" t="str">
            <v>NA</v>
          </cell>
          <cell r="CJ325" t="str">
            <v>NA</v>
          </cell>
          <cell r="CK325" t="str">
            <v>NA</v>
          </cell>
          <cell r="CL325" t="str">
            <v>NA</v>
          </cell>
          <cell r="CM325" t="str">
            <v>NA</v>
          </cell>
          <cell r="CN325" t="str">
            <v>NA</v>
          </cell>
          <cell r="CO325" t="str">
            <v>NA</v>
          </cell>
          <cell r="CP325" t="str">
            <v>NA</v>
          </cell>
          <cell r="CQ325" t="str">
            <v>NA</v>
          </cell>
          <cell r="CR325" t="str">
            <v>NA</v>
          </cell>
          <cell r="CS325" t="str">
            <v>NA</v>
          </cell>
          <cell r="CT325" t="str">
            <v>NA</v>
          </cell>
          <cell r="CU325" t="str">
            <v>NA</v>
          </cell>
          <cell r="CV325" t="str">
            <v>NA</v>
          </cell>
          <cell r="CW325" t="str">
            <v>NA</v>
          </cell>
          <cell r="CX325" t="str">
            <v>NA</v>
          </cell>
          <cell r="CY325" t="str">
            <v>NA</v>
          </cell>
          <cell r="CZ325" t="str">
            <v>NA</v>
          </cell>
          <cell r="DA325" t="str">
            <v>NA</v>
          </cell>
          <cell r="DB325" t="str">
            <v>NA</v>
          </cell>
          <cell r="DC325"/>
          <cell r="DD325"/>
          <cell r="DE325"/>
          <cell r="DF325"/>
          <cell r="DG325"/>
          <cell r="DH325"/>
          <cell r="DI325"/>
          <cell r="DJ325"/>
          <cell r="DK325"/>
          <cell r="DL325"/>
          <cell r="DM325"/>
          <cell r="DN325"/>
          <cell r="DO325"/>
        </row>
        <row r="326">
          <cell r="A326"/>
          <cell r="B326"/>
          <cell r="C326"/>
          <cell r="D326"/>
          <cell r="E326"/>
          <cell r="F326"/>
          <cell r="G326"/>
          <cell r="H326"/>
          <cell r="I326"/>
          <cell r="J326"/>
          <cell r="K326"/>
          <cell r="L326"/>
          <cell r="M326"/>
          <cell r="N326"/>
          <cell r="O326"/>
          <cell r="P326"/>
          <cell r="Q326"/>
          <cell r="R326"/>
          <cell r="S326"/>
          <cell r="T326"/>
          <cell r="U326"/>
          <cell r="V326"/>
          <cell r="W326"/>
          <cell r="X326"/>
          <cell r="Y326"/>
          <cell r="Z326"/>
          <cell r="AA326"/>
          <cell r="AB326"/>
          <cell r="AC326"/>
          <cell r="AD326"/>
          <cell r="AE326"/>
          <cell r="AF326"/>
          <cell r="AG326"/>
          <cell r="AH326"/>
          <cell r="AI326"/>
          <cell r="AJ326"/>
          <cell r="AK326"/>
          <cell r="AL326"/>
          <cell r="AM326"/>
          <cell r="AN326"/>
          <cell r="AO326"/>
          <cell r="AP326"/>
          <cell r="AQ326"/>
          <cell r="AR326"/>
          <cell r="AS326"/>
          <cell r="AT326"/>
          <cell r="AU326"/>
          <cell r="AV326"/>
          <cell r="AW326"/>
          <cell r="AX326"/>
          <cell r="AY326"/>
          <cell r="AZ326"/>
          <cell r="BA326"/>
          <cell r="BB326"/>
          <cell r="BC326"/>
          <cell r="BD326"/>
          <cell r="BE326"/>
          <cell r="BF326"/>
          <cell r="BG326"/>
          <cell r="BH326"/>
          <cell r="BI326"/>
          <cell r="BJ326"/>
          <cell r="BK326"/>
          <cell r="BL326"/>
          <cell r="BM326"/>
          <cell r="BN326"/>
          <cell r="BO326"/>
          <cell r="BP326"/>
          <cell r="BQ326"/>
          <cell r="BR326"/>
          <cell r="BS326"/>
          <cell r="BT326"/>
          <cell r="BU326"/>
          <cell r="BV326"/>
          <cell r="BW326"/>
          <cell r="BX326"/>
          <cell r="BY326"/>
          <cell r="BZ326"/>
          <cell r="CA326"/>
          <cell r="CB326"/>
          <cell r="CC326"/>
          <cell r="CD326"/>
          <cell r="CE326"/>
          <cell r="CF326"/>
          <cell r="CG326"/>
          <cell r="CH326"/>
          <cell r="CI326"/>
          <cell r="CJ326"/>
          <cell r="CK326"/>
          <cell r="CL326"/>
          <cell r="CM326"/>
          <cell r="CN326"/>
          <cell r="CO326"/>
          <cell r="CP326"/>
          <cell r="CQ326"/>
          <cell r="CR326"/>
          <cell r="CS326"/>
          <cell r="CT326"/>
          <cell r="CU326"/>
          <cell r="CV326"/>
          <cell r="CW326"/>
          <cell r="CX326"/>
          <cell r="CY326"/>
          <cell r="CZ326"/>
          <cell r="DA326"/>
          <cell r="DB326"/>
          <cell r="DC326"/>
          <cell r="DD326"/>
          <cell r="DE326"/>
          <cell r="DF326"/>
          <cell r="DG326"/>
          <cell r="DH326"/>
          <cell r="DI326"/>
          <cell r="DJ326"/>
          <cell r="DK326"/>
          <cell r="DL326"/>
          <cell r="DM326"/>
          <cell r="DN326"/>
          <cell r="DO326"/>
        </row>
        <row r="327">
          <cell r="A327"/>
          <cell r="B327">
            <v>0</v>
          </cell>
          <cell r="C327" t="str">
            <v>NA</v>
          </cell>
          <cell r="D327" t="str">
            <v>NA</v>
          </cell>
          <cell r="E327" t="str">
            <v>NA</v>
          </cell>
          <cell r="F327" t="str">
            <v>NA</v>
          </cell>
          <cell r="G327" t="str">
            <v>NA</v>
          </cell>
          <cell r="H327" t="str">
            <v>NA</v>
          </cell>
          <cell r="I327" t="str">
            <v>NA</v>
          </cell>
          <cell r="J327" t="str">
            <v>NA</v>
          </cell>
          <cell r="K327" t="str">
            <v>NA</v>
          </cell>
          <cell r="L327" t="str">
            <v>NA</v>
          </cell>
          <cell r="M327" t="str">
            <v>NA</v>
          </cell>
          <cell r="N327" t="str">
            <v>NA</v>
          </cell>
          <cell r="O327" t="str">
            <v>NA</v>
          </cell>
          <cell r="P327" t="str">
            <v>NA</v>
          </cell>
          <cell r="Q327" t="str">
            <v>NA</v>
          </cell>
          <cell r="R327" t="str">
            <v>NA</v>
          </cell>
          <cell r="S327" t="str">
            <v>NA</v>
          </cell>
          <cell r="T327" t="str">
            <v>NA</v>
          </cell>
          <cell r="U327" t="str">
            <v>NA</v>
          </cell>
          <cell r="V327" t="str">
            <v>NA</v>
          </cell>
          <cell r="W327" t="str">
            <v>NA</v>
          </cell>
          <cell r="X327" t="str">
            <v>NA</v>
          </cell>
          <cell r="Y327" t="str">
            <v>NA</v>
          </cell>
          <cell r="Z327" t="str">
            <v>NA</v>
          </cell>
          <cell r="AA327" t="str">
            <v>NA</v>
          </cell>
          <cell r="AB327" t="str">
            <v>NA</v>
          </cell>
          <cell r="AC327" t="str">
            <v>NA</v>
          </cell>
          <cell r="AD327" t="str">
            <v>NA</v>
          </cell>
          <cell r="AE327" t="str">
            <v>NA</v>
          </cell>
          <cell r="AF327" t="str">
            <v>NA</v>
          </cell>
          <cell r="AG327" t="str">
            <v>NA</v>
          </cell>
          <cell r="AH327" t="str">
            <v>NA</v>
          </cell>
          <cell r="AI327" t="str">
            <v>NA</v>
          </cell>
          <cell r="AJ327" t="str">
            <v>NA</v>
          </cell>
          <cell r="AK327" t="str">
            <v>NA</v>
          </cell>
          <cell r="AL327" t="str">
            <v>NA</v>
          </cell>
          <cell r="AM327" t="str">
            <v>NA</v>
          </cell>
          <cell r="AN327" t="str">
            <v>NA</v>
          </cell>
          <cell r="AO327" t="str">
            <v>NA</v>
          </cell>
          <cell r="AP327" t="str">
            <v>NA</v>
          </cell>
          <cell r="AQ327" t="str">
            <v>NA</v>
          </cell>
          <cell r="AR327" t="str">
            <v>NA</v>
          </cell>
          <cell r="AS327" t="str">
            <v>NA</v>
          </cell>
          <cell r="AT327"/>
          <cell r="AU327" t="str">
            <v>NA</v>
          </cell>
          <cell r="AV327" t="str">
            <v>NA</v>
          </cell>
          <cell r="AW327" t="str">
            <v>NA</v>
          </cell>
          <cell r="AX327"/>
          <cell r="AY327" t="str">
            <v>NA</v>
          </cell>
          <cell r="AZ327" t="str">
            <v>NA</v>
          </cell>
          <cell r="BA327" t="str">
            <v>NA</v>
          </cell>
          <cell r="BB327" t="str">
            <v>NA</v>
          </cell>
          <cell r="BC327" t="str">
            <v>NA</v>
          </cell>
          <cell r="BD327" t="str">
            <v>NA</v>
          </cell>
          <cell r="BE327" t="str">
            <v>NA</v>
          </cell>
          <cell r="BF327" t="str">
            <v>NA</v>
          </cell>
          <cell r="BG327" t="str">
            <v>NA</v>
          </cell>
          <cell r="BH327" t="str">
            <v>NA</v>
          </cell>
          <cell r="BI327" t="str">
            <v>NA</v>
          </cell>
          <cell r="BJ327" t="str">
            <v>NA</v>
          </cell>
          <cell r="BK327" t="str">
            <v>NA</v>
          </cell>
          <cell r="BL327" t="str">
            <v>NA</v>
          </cell>
          <cell r="BM327" t="str">
            <v>NA</v>
          </cell>
          <cell r="BN327" t="str">
            <v>NA</v>
          </cell>
          <cell r="BO327" t="str">
            <v>NA</v>
          </cell>
          <cell r="BP327" t="str">
            <v>NA</v>
          </cell>
          <cell r="BQ327" t="str">
            <v>NA</v>
          </cell>
          <cell r="BR327" t="str">
            <v>NA</v>
          </cell>
          <cell r="BS327">
            <v>1.3019204839035288</v>
          </cell>
          <cell r="BT327">
            <v>0.81805758197906808</v>
          </cell>
          <cell r="BU327">
            <v>0.77922834790622131</v>
          </cell>
          <cell r="BV327">
            <v>0.89585065783337747</v>
          </cell>
          <cell r="BW327">
            <v>0.87949254317364645</v>
          </cell>
          <cell r="BX327">
            <v>0.88466532826460098</v>
          </cell>
          <cell r="BY327">
            <v>0.87196642514672584</v>
          </cell>
          <cell r="BZ327">
            <v>0.90489366607677812</v>
          </cell>
          <cell r="CA327">
            <v>0.77126096944414468</v>
          </cell>
          <cell r="CB327">
            <v>0.79709667364210246</v>
          </cell>
          <cell r="CC327">
            <v>0.71441368787114301</v>
          </cell>
          <cell r="CD327">
            <v>0.71872112980017799</v>
          </cell>
          <cell r="CE327">
            <v>0.57620022623853662</v>
          </cell>
          <cell r="CF327">
            <v>0.62209667364210242</v>
          </cell>
          <cell r="CG327">
            <v>0.55713643710132166</v>
          </cell>
          <cell r="CH327">
            <v>0.56567979141487745</v>
          </cell>
          <cell r="CI327">
            <v>0.35120022623853675</v>
          </cell>
          <cell r="CJ327">
            <v>0.39709667364210233</v>
          </cell>
          <cell r="CK327">
            <v>0.33213643710132157</v>
          </cell>
          <cell r="CL327">
            <v>0.34067979141487748</v>
          </cell>
          <cell r="CM327">
            <v>0.1862002262385366</v>
          </cell>
          <cell r="CN327">
            <v>0.21623264215277693</v>
          </cell>
          <cell r="CO327">
            <v>0.15713643710132152</v>
          </cell>
          <cell r="CP327">
            <v>0.16567979141487743</v>
          </cell>
          <cell r="CQ327">
            <v>9.9999999999999978E-2</v>
          </cell>
          <cell r="CR327">
            <v>9.9999999999999978E-2</v>
          </cell>
          <cell r="CS327">
            <v>9.9999999999999978E-2</v>
          </cell>
          <cell r="CT327">
            <v>9.9999999999999978E-2</v>
          </cell>
          <cell r="CU327">
            <v>9.9999999999999978E-2</v>
          </cell>
          <cell r="CV327">
            <v>9.9999999999999978E-2</v>
          </cell>
          <cell r="CW327">
            <v>9.9999999999999978E-2</v>
          </cell>
          <cell r="CX327">
            <v>9.9999999999999978E-2</v>
          </cell>
          <cell r="CY327">
            <v>9.9999999999999978E-2</v>
          </cell>
          <cell r="CZ327">
            <v>9.9999999999999978E-2</v>
          </cell>
          <cell r="DA327">
            <v>9.9999999999999978E-2</v>
          </cell>
          <cell r="DB327">
            <v>9.9999999999999978E-2</v>
          </cell>
          <cell r="DC327"/>
          <cell r="DD327"/>
          <cell r="DE327"/>
          <cell r="DF327"/>
          <cell r="DG327"/>
          <cell r="DH327"/>
          <cell r="DI327"/>
          <cell r="DJ327"/>
          <cell r="DK327"/>
          <cell r="DL327"/>
          <cell r="DM327"/>
          <cell r="DN327"/>
          <cell r="DO327"/>
        </row>
        <row r="328">
          <cell r="A328" t="str">
            <v>(US$ in millions, unless otherwise stated)</v>
          </cell>
          <cell r="B328"/>
          <cell r="C328" t="str">
            <v>Fiscal 1998 by Quarter</v>
          </cell>
          <cell r="D328"/>
          <cell r="E328"/>
          <cell r="F328"/>
          <cell r="G328" t="str">
            <v>Fiscal 1999 by Quarter</v>
          </cell>
          <cell r="H328"/>
          <cell r="I328"/>
          <cell r="J328"/>
          <cell r="K328" t="str">
            <v>Fiscal 2000 by Quarter</v>
          </cell>
          <cell r="L328"/>
          <cell r="M328"/>
          <cell r="N328"/>
          <cell r="O328" t="str">
            <v>Fiscal 2001 by Quarter</v>
          </cell>
          <cell r="P328"/>
          <cell r="Q328"/>
          <cell r="R328"/>
          <cell r="S328" t="str">
            <v>Fiscal 2002 by Quarter</v>
          </cell>
          <cell r="T328"/>
          <cell r="U328"/>
          <cell r="V328"/>
          <cell r="W328" t="str">
            <v>Fiscal 2003 by Quarter</v>
          </cell>
          <cell r="X328"/>
          <cell r="Y328"/>
          <cell r="Z328"/>
          <cell r="AA328" t="str">
            <v>Fiscal 2004 by Quarter</v>
          </cell>
          <cell r="AB328"/>
          <cell r="AC328"/>
          <cell r="AD328"/>
          <cell r="AE328" t="str">
            <v>Fiscal 2005 by Quarter</v>
          </cell>
          <cell r="AF328"/>
          <cell r="AG328"/>
          <cell r="AH328"/>
          <cell r="AI328" t="str">
            <v>Fiscal 2006 by Quarter</v>
          </cell>
          <cell r="AJ328"/>
          <cell r="AK328"/>
          <cell r="AL328"/>
          <cell r="AM328" t="str">
            <v>Fiscal 2007 by Quarter</v>
          </cell>
          <cell r="AN328"/>
          <cell r="AO328"/>
          <cell r="AP328"/>
          <cell r="AQ328" t="str">
            <v>Fiscal 2008 by Quarter</v>
          </cell>
          <cell r="AR328"/>
          <cell r="AS328"/>
          <cell r="AT328"/>
          <cell r="AU328" t="str">
            <v>Fiscal 2009 by Quarter</v>
          </cell>
          <cell r="AV328"/>
          <cell r="AW328"/>
          <cell r="AX328"/>
          <cell r="AY328" t="str">
            <v>Fiscal 2010 by Quarter</v>
          </cell>
          <cell r="AZ328"/>
          <cell r="BA328"/>
          <cell r="BB328"/>
          <cell r="BC328" t="str">
            <v>Fiscal 2011 by Quarter</v>
          </cell>
          <cell r="BD328"/>
          <cell r="BE328"/>
          <cell r="BF328"/>
          <cell r="BG328" t="str">
            <v>Fiscal 2012 by Quarter</v>
          </cell>
          <cell r="BH328"/>
          <cell r="BI328"/>
          <cell r="BJ328"/>
          <cell r="BK328" t="str">
            <v>Fiscal 2013 by Quarter</v>
          </cell>
          <cell r="BL328"/>
          <cell r="BM328"/>
          <cell r="BN328"/>
          <cell r="BO328" t="str">
            <v>Fiscal 2014 by Quarter</v>
          </cell>
          <cell r="BP328"/>
          <cell r="BQ328"/>
          <cell r="BR328"/>
          <cell r="BS328" t="str">
            <v>Fiscal 2015 by Quarter</v>
          </cell>
          <cell r="BT328"/>
          <cell r="BU328"/>
          <cell r="BV328"/>
          <cell r="BW328" t="str">
            <v>Fiscal 2016 by Quarter</v>
          </cell>
          <cell r="BX328"/>
          <cell r="BY328"/>
          <cell r="BZ328"/>
          <cell r="CA328" t="str">
            <v>Fiscal 2017 by Quarter</v>
          </cell>
          <cell r="CB328"/>
          <cell r="CC328"/>
          <cell r="CD328"/>
          <cell r="CE328" t="str">
            <v>Fiscal 2018 by Quarter</v>
          </cell>
          <cell r="CF328"/>
          <cell r="CG328"/>
          <cell r="CH328"/>
          <cell r="CI328" t="str">
            <v>Fiscal 2019 by Quarter</v>
          </cell>
          <cell r="CJ328"/>
          <cell r="CK328"/>
          <cell r="CL328"/>
          <cell r="CM328" t="str">
            <v>Fiscal 2020 by Quarter</v>
          </cell>
          <cell r="CN328"/>
          <cell r="CO328"/>
          <cell r="CP328"/>
          <cell r="CQ328" t="str">
            <v>Fiscal 2021 by Quarter</v>
          </cell>
          <cell r="CR328"/>
          <cell r="CS328"/>
          <cell r="CT328"/>
          <cell r="CU328" t="str">
            <v>Fiscal 2022 by Quarter</v>
          </cell>
          <cell r="CV328"/>
          <cell r="CW328"/>
          <cell r="CX328"/>
          <cell r="CY328" t="str">
            <v>Fiscal 2023 by Quarter</v>
          </cell>
          <cell r="CZ328"/>
          <cell r="DA328"/>
          <cell r="DB328"/>
          <cell r="DC328"/>
          <cell r="DD328" t="str">
            <v xml:space="preserve"> Fiscal Year Ends December</v>
          </cell>
          <cell r="DE328"/>
          <cell r="DF328"/>
          <cell r="DG328"/>
          <cell r="DH328"/>
          <cell r="DI328"/>
          <cell r="DJ328"/>
          <cell r="DK328"/>
          <cell r="DL328"/>
          <cell r="DM328"/>
          <cell r="DN328"/>
          <cell r="DO328"/>
        </row>
        <row r="329">
          <cell r="A329"/>
          <cell r="B329"/>
          <cell r="C329">
            <v>35855</v>
          </cell>
          <cell r="D329">
            <v>35947</v>
          </cell>
          <cell r="E329">
            <v>36039</v>
          </cell>
          <cell r="F329">
            <v>36130</v>
          </cell>
          <cell r="G329">
            <v>36220</v>
          </cell>
          <cell r="H329">
            <v>36312</v>
          </cell>
          <cell r="I329">
            <v>36404</v>
          </cell>
          <cell r="J329">
            <v>36495</v>
          </cell>
          <cell r="K329">
            <v>36586</v>
          </cell>
          <cell r="L329">
            <v>36678</v>
          </cell>
          <cell r="M329">
            <v>36770</v>
          </cell>
          <cell r="N329">
            <v>36861</v>
          </cell>
          <cell r="O329">
            <v>36951</v>
          </cell>
          <cell r="P329">
            <v>37043</v>
          </cell>
          <cell r="Q329">
            <v>37135</v>
          </cell>
          <cell r="R329">
            <v>37226</v>
          </cell>
          <cell r="S329">
            <v>37317</v>
          </cell>
          <cell r="T329">
            <v>37409</v>
          </cell>
          <cell r="U329">
            <v>37501</v>
          </cell>
          <cell r="V329">
            <v>37592</v>
          </cell>
          <cell r="W329">
            <v>37683</v>
          </cell>
          <cell r="X329">
            <v>37775</v>
          </cell>
          <cell r="Y329">
            <v>37867</v>
          </cell>
          <cell r="Z329">
            <v>37958</v>
          </cell>
          <cell r="AA329">
            <v>38050</v>
          </cell>
          <cell r="AB329">
            <v>38142</v>
          </cell>
          <cell r="AC329">
            <v>38234</v>
          </cell>
          <cell r="AD329">
            <v>38325</v>
          </cell>
          <cell r="AE329">
            <v>38416</v>
          </cell>
          <cell r="AF329">
            <v>38508</v>
          </cell>
          <cell r="AG329">
            <v>38600</v>
          </cell>
          <cell r="AH329">
            <v>38691</v>
          </cell>
          <cell r="AI329">
            <v>38782</v>
          </cell>
          <cell r="AJ329">
            <v>38874</v>
          </cell>
          <cell r="AK329">
            <v>38966</v>
          </cell>
          <cell r="AL329">
            <v>39057</v>
          </cell>
          <cell r="AM329">
            <v>39148</v>
          </cell>
          <cell r="AN329">
            <v>39240</v>
          </cell>
          <cell r="AO329">
            <v>39332</v>
          </cell>
          <cell r="AP329">
            <v>39423</v>
          </cell>
          <cell r="AQ329">
            <v>39515</v>
          </cell>
          <cell r="AR329">
            <v>39607</v>
          </cell>
          <cell r="AS329">
            <v>39699</v>
          </cell>
          <cell r="AT329">
            <v>39790</v>
          </cell>
          <cell r="AU329">
            <v>39880</v>
          </cell>
          <cell r="AV329">
            <v>39972</v>
          </cell>
          <cell r="AW329">
            <v>40065</v>
          </cell>
          <cell r="AX329">
            <v>40155</v>
          </cell>
          <cell r="AY329">
            <v>40247</v>
          </cell>
          <cell r="AZ329">
            <v>40339</v>
          </cell>
          <cell r="BA329">
            <v>40431</v>
          </cell>
          <cell r="BB329">
            <v>40522</v>
          </cell>
          <cell r="BC329">
            <v>40613</v>
          </cell>
          <cell r="BD329">
            <v>40705</v>
          </cell>
          <cell r="BE329">
            <v>40797</v>
          </cell>
          <cell r="BF329">
            <v>40888</v>
          </cell>
          <cell r="BG329">
            <v>40979</v>
          </cell>
          <cell r="BH329">
            <v>41071</v>
          </cell>
          <cell r="BI329">
            <v>41163</v>
          </cell>
          <cell r="BJ329">
            <v>41254</v>
          </cell>
          <cell r="BK329">
            <v>41344</v>
          </cell>
          <cell r="BL329">
            <v>41436</v>
          </cell>
          <cell r="BM329">
            <v>41530</v>
          </cell>
          <cell r="BN329">
            <v>41621</v>
          </cell>
          <cell r="BO329">
            <v>41712</v>
          </cell>
          <cell r="BP329">
            <v>41804</v>
          </cell>
          <cell r="BQ329">
            <v>41896</v>
          </cell>
          <cell r="BR329">
            <v>41987</v>
          </cell>
          <cell r="BS329">
            <v>42078</v>
          </cell>
          <cell r="BT329">
            <v>42170</v>
          </cell>
          <cell r="BU329">
            <v>42262</v>
          </cell>
          <cell r="BV329">
            <v>42353</v>
          </cell>
          <cell r="BW329">
            <v>42445</v>
          </cell>
          <cell r="BX329">
            <v>42537</v>
          </cell>
          <cell r="BY329">
            <v>42629</v>
          </cell>
          <cell r="BZ329">
            <v>42720</v>
          </cell>
          <cell r="CA329">
            <v>42811</v>
          </cell>
          <cell r="CB329">
            <v>42903</v>
          </cell>
          <cell r="CC329">
            <v>42995</v>
          </cell>
          <cell r="CD329">
            <v>43086</v>
          </cell>
          <cell r="CE329">
            <v>43177</v>
          </cell>
          <cell r="CF329">
            <v>43269</v>
          </cell>
          <cell r="CG329">
            <v>43361</v>
          </cell>
          <cell r="CH329">
            <v>43451</v>
          </cell>
          <cell r="CI329" t="str">
            <v>Mar-19E</v>
          </cell>
          <cell r="CJ329" t="str">
            <v>Jun-19E</v>
          </cell>
          <cell r="CK329" t="str">
            <v>Sep-19E</v>
          </cell>
          <cell r="CL329" t="str">
            <v>Dec-19E</v>
          </cell>
          <cell r="CM329" t="str">
            <v>Mar-20E</v>
          </cell>
          <cell r="CN329" t="str">
            <v>Jun-20E</v>
          </cell>
          <cell r="CO329" t="str">
            <v>Sep-20E</v>
          </cell>
          <cell r="CP329" t="str">
            <v>Dec-20E</v>
          </cell>
          <cell r="CQ329" t="str">
            <v>Mar-21E</v>
          </cell>
          <cell r="CR329" t="str">
            <v>Jun-21E</v>
          </cell>
          <cell r="CS329" t="str">
            <v>Sep-21E</v>
          </cell>
          <cell r="CT329" t="str">
            <v>Dec-21E</v>
          </cell>
          <cell r="CU329" t="str">
            <v>Mar-22E</v>
          </cell>
          <cell r="CV329" t="str">
            <v>Jun-22E</v>
          </cell>
          <cell r="CW329" t="str">
            <v>Sep-22E</v>
          </cell>
          <cell r="CX329" t="str">
            <v>Dec-22E</v>
          </cell>
          <cell r="CY329" t="str">
            <v>Mar-23E</v>
          </cell>
          <cell r="CZ329" t="str">
            <v>Jun-23E</v>
          </cell>
          <cell r="DA329" t="str">
            <v>Sep-23E</v>
          </cell>
          <cell r="DB329" t="str">
            <v>Dec-23E</v>
          </cell>
          <cell r="DC329"/>
          <cell r="DD329">
            <v>1998</v>
          </cell>
          <cell r="DE329">
            <v>1999</v>
          </cell>
          <cell r="DF329">
            <v>2000</v>
          </cell>
          <cell r="DG329">
            <v>2001</v>
          </cell>
          <cell r="DH329">
            <v>2002</v>
          </cell>
          <cell r="DI329">
            <v>2003</v>
          </cell>
          <cell r="DJ329">
            <v>2004</v>
          </cell>
          <cell r="DK329">
            <v>2005</v>
          </cell>
          <cell r="DL329">
            <v>2006</v>
          </cell>
          <cell r="DM329">
            <v>2007</v>
          </cell>
          <cell r="DN329">
            <v>2008</v>
          </cell>
          <cell r="DO329">
            <v>2009</v>
          </cell>
        </row>
        <row r="330">
          <cell r="A330" t="str">
            <v>Product bookings</v>
          </cell>
          <cell r="B330"/>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0.293292</v>
          </cell>
          <cell r="AF330">
            <v>2.1471542499999998</v>
          </cell>
          <cell r="AG330">
            <v>8.0079071093749992</v>
          </cell>
          <cell r="AH330">
            <v>15.088201915039063</v>
          </cell>
          <cell r="AI330">
            <v>16.597390295349122</v>
          </cell>
          <cell r="AJ330">
            <v>20.844607508430482</v>
          </cell>
          <cell r="AK330">
            <v>23.875876999999999</v>
          </cell>
          <cell r="AL330">
            <v>25.831512999999998</v>
          </cell>
          <cell r="AM330">
            <v>23.956699999999966</v>
          </cell>
          <cell r="AN330">
            <v>20.848391920000001</v>
          </cell>
          <cell r="AO330">
            <v>35.054000000000002</v>
          </cell>
          <cell r="AP330">
            <v>39.216365000000017</v>
          </cell>
          <cell r="AQ330">
            <v>28.224984000000024</v>
          </cell>
          <cell r="AR330">
            <v>39.911242603550292</v>
          </cell>
          <cell r="AS330">
            <v>39.023012695957554</v>
          </cell>
          <cell r="AT330">
            <v>44.824949759999996</v>
          </cell>
          <cell r="AU330">
            <v>30.607407407407404</v>
          </cell>
          <cell r="AV330">
            <v>41.507692307692302</v>
          </cell>
          <cell r="AW330">
            <v>36.85</v>
          </cell>
          <cell r="AX330">
            <v>46.033333333333367</v>
          </cell>
          <cell r="AY330">
            <v>37.407407407407405</v>
          </cell>
          <cell r="AZ330">
            <v>47.307692307692299</v>
          </cell>
          <cell r="BA330">
            <v>56.25</v>
          </cell>
          <cell r="BB330">
            <v>55.333333333333364</v>
          </cell>
          <cell r="BC330">
            <v>47.507407407407406</v>
          </cell>
          <cell r="BD330">
            <v>59.607692307692297</v>
          </cell>
          <cell r="BE330">
            <v>74.25</v>
          </cell>
          <cell r="BF330">
            <v>63.633333333333368</v>
          </cell>
          <cell r="BG330">
            <v>58.007407407407406</v>
          </cell>
          <cell r="BH330">
            <v>68.707692307692298</v>
          </cell>
          <cell r="BI330">
            <v>78.650000000000006</v>
          </cell>
          <cell r="BJ330">
            <v>99.633333333333368</v>
          </cell>
          <cell r="BK330">
            <v>87.007407407407413</v>
          </cell>
          <cell r="BL330">
            <v>105.80769230769229</v>
          </cell>
          <cell r="BM330">
            <v>89.15</v>
          </cell>
          <cell r="BN330">
            <v>115.03333333333337</v>
          </cell>
          <cell r="BO330">
            <v>198.80607895409184</v>
          </cell>
          <cell r="BP330">
            <v>126.88375154614191</v>
          </cell>
          <cell r="BQ330">
            <v>107.9866120196244</v>
          </cell>
          <cell r="BR330">
            <v>135.73930247911275</v>
          </cell>
          <cell r="BS330">
            <v>184.55253786253186</v>
          </cell>
          <cell r="BT330">
            <v>199.47639923418936</v>
          </cell>
          <cell r="BU330">
            <v>215.45493932671542</v>
          </cell>
          <cell r="BV330">
            <v>295.47384682769285</v>
          </cell>
          <cell r="BW330">
            <v>176.29399623176937</v>
          </cell>
          <cell r="BX330">
            <v>186.19453269837214</v>
          </cell>
          <cell r="BY330">
            <v>180.80788644295765</v>
          </cell>
          <cell r="BZ330">
            <v>221.51191784983712</v>
          </cell>
          <cell r="CA330">
            <v>170.47003695844725</v>
          </cell>
          <cell r="CB330">
            <v>186.92461589651899</v>
          </cell>
          <cell r="CC330">
            <v>167.48339435352321</v>
          </cell>
          <cell r="CD330">
            <v>273.28438062202588</v>
          </cell>
          <cell r="CE330">
            <v>208.03391470578677</v>
          </cell>
          <cell r="CF330">
            <v>283.70472526306622</v>
          </cell>
          <cell r="CG330">
            <v>281.4900663263528</v>
          </cell>
          <cell r="CH330">
            <v>409.5425421686495</v>
          </cell>
          <cell r="CI330">
            <v>201.46020034242392</v>
          </cell>
          <cell r="CJ330">
            <v>283.94923911578127</v>
          </cell>
          <cell r="CK330">
            <v>255.64113422983485</v>
          </cell>
          <cell r="CL330">
            <v>479.14361695562064</v>
          </cell>
          <cell r="CM330">
            <v>243.43090712294725</v>
          </cell>
          <cell r="CN330">
            <v>332.09979365862176</v>
          </cell>
          <cell r="CO330">
            <v>295.33171518417964</v>
          </cell>
          <cell r="CP330">
            <v>555.06188785847223</v>
          </cell>
          <cell r="CQ330">
            <v>290.19639954237397</v>
          </cell>
          <cell r="CR330">
            <v>385.69823907686111</v>
          </cell>
          <cell r="CS330">
            <v>340.83643245868041</v>
          </cell>
          <cell r="CT330">
            <v>639.47958920110921</v>
          </cell>
          <cell r="CU330">
            <v>335.21777091983142</v>
          </cell>
          <cell r="CV330">
            <v>435.74234671644774</v>
          </cell>
          <cell r="CW330">
            <v>383.46157262427027</v>
          </cell>
          <cell r="CX330">
            <v>712.55115093236657</v>
          </cell>
          <cell r="CY330">
            <v>368.87464472550266</v>
          </cell>
          <cell r="CZ330">
            <v>471.89821354990039</v>
          </cell>
          <cell r="DA330">
            <v>414.87362326232386</v>
          </cell>
          <cell r="DB330">
            <v>758.65787254348197</v>
          </cell>
          <cell r="DC330"/>
          <cell r="DD330"/>
          <cell r="DE330">
            <v>0</v>
          </cell>
          <cell r="DF330">
            <v>0</v>
          </cell>
          <cell r="DG330">
            <v>0</v>
          </cell>
          <cell r="DH330">
            <v>0</v>
          </cell>
          <cell r="DI330">
            <v>0</v>
          </cell>
          <cell r="DJ330">
            <v>0</v>
          </cell>
          <cell r="DK330">
            <v>25.536555274414063</v>
          </cell>
          <cell r="DL330">
            <v>87.149387803779604</v>
          </cell>
          <cell r="DM330">
            <v>119.07545691999999</v>
          </cell>
          <cell r="DN330">
            <v>151.98418905950786</v>
          </cell>
          <cell r="DO330">
            <v>154.99843304843307</v>
          </cell>
        </row>
        <row r="331">
          <cell r="A331" t="str">
            <v>% growth y-o-y</v>
          </cell>
          <cell r="B331"/>
          <cell r="C331" t="str">
            <v>NA</v>
          </cell>
          <cell r="D331" t="str">
            <v>NA</v>
          </cell>
          <cell r="E331" t="str">
            <v>NA</v>
          </cell>
          <cell r="F331" t="str">
            <v>NA</v>
          </cell>
          <cell r="G331" t="str">
            <v>NA</v>
          </cell>
          <cell r="H331" t="str">
            <v>NA</v>
          </cell>
          <cell r="I331" t="str">
            <v>NA</v>
          </cell>
          <cell r="J331" t="str">
            <v>NA</v>
          </cell>
          <cell r="K331" t="str">
            <v>NA</v>
          </cell>
          <cell r="L331" t="str">
            <v>NA</v>
          </cell>
          <cell r="M331" t="str">
            <v>NA</v>
          </cell>
          <cell r="N331" t="str">
            <v>NA</v>
          </cell>
          <cell r="O331" t="str">
            <v>NA</v>
          </cell>
          <cell r="P331" t="str">
            <v>NA</v>
          </cell>
          <cell r="Q331" t="str">
            <v>NA</v>
          </cell>
          <cell r="R331" t="str">
            <v>NA</v>
          </cell>
          <cell r="S331" t="str">
            <v>NA</v>
          </cell>
          <cell r="T331" t="str">
            <v>NA</v>
          </cell>
          <cell r="U331" t="str">
            <v>NA</v>
          </cell>
          <cell r="V331" t="str">
            <v>NA</v>
          </cell>
          <cell r="W331" t="str">
            <v>NA</v>
          </cell>
          <cell r="X331" t="str">
            <v>NA</v>
          </cell>
          <cell r="Y331" t="str">
            <v>NA</v>
          </cell>
          <cell r="Z331" t="str">
            <v>NA</v>
          </cell>
          <cell r="AA331" t="str">
            <v>NA</v>
          </cell>
          <cell r="AB331" t="str">
            <v>NA</v>
          </cell>
          <cell r="AC331" t="str">
            <v>NA</v>
          </cell>
          <cell r="AD331" t="str">
            <v>NA</v>
          </cell>
          <cell r="AE331" t="str">
            <v>NA</v>
          </cell>
          <cell r="AF331" t="str">
            <v>NA</v>
          </cell>
          <cell r="AG331" t="str">
            <v>NA</v>
          </cell>
          <cell r="AH331" t="str">
            <v>NA</v>
          </cell>
          <cell r="AI331">
            <v>55.589986414048532</v>
          </cell>
          <cell r="AJ331">
            <v>8.708015857934047</v>
          </cell>
          <cell r="AK331">
            <v>1.9815377069057263</v>
          </cell>
          <cell r="AL331">
            <v>0.71203388882624985</v>
          </cell>
          <cell r="AM331">
            <v>0.44340161758520868</v>
          </cell>
          <cell r="AN331">
            <v>1.8155350576831708E-4</v>
          </cell>
          <cell r="AO331">
            <v>0.46817643599018388</v>
          </cell>
          <cell r="AP331">
            <v>0.51815981510645637</v>
          </cell>
          <cell r="AQ331">
            <v>0.17816660892360225</v>
          </cell>
          <cell r="AR331">
            <v>0.91435592522909026</v>
          </cell>
          <cell r="AS331">
            <v>0.11322567170529907</v>
          </cell>
          <cell r="AT331">
            <v>0.14301643612303128</v>
          </cell>
          <cell r="AU331">
            <v>8.4408317376101216E-2</v>
          </cell>
          <cell r="AV331">
            <v>4.0000000000000036E-2</v>
          </cell>
          <cell r="AW331">
            <v>-5.5685416010503364E-2</v>
          </cell>
          <cell r="AX331">
            <v>2.6957834415950233E-2</v>
          </cell>
          <cell r="AY331">
            <v>0.2221684414327203</v>
          </cell>
          <cell r="AZ331">
            <v>0.1397331356560414</v>
          </cell>
          <cell r="BA331">
            <v>0.52645861601085486</v>
          </cell>
          <cell r="BB331">
            <v>0.20202751629254134</v>
          </cell>
          <cell r="BC331">
            <v>0.27</v>
          </cell>
          <cell r="BD331">
            <v>0.26</v>
          </cell>
          <cell r="BE331">
            <v>0.32000000000000006</v>
          </cell>
          <cell r="BF331">
            <v>0.14999999999999991</v>
          </cell>
          <cell r="BG331">
            <v>0.22101816480860692</v>
          </cell>
          <cell r="BH331">
            <v>0.15266485998193313</v>
          </cell>
          <cell r="BI331">
            <v>5.9259259259259345E-2</v>
          </cell>
          <cell r="BJ331">
            <v>0.56574122577265551</v>
          </cell>
          <cell r="BK331">
            <v>0.49993615119397283</v>
          </cell>
          <cell r="BL331">
            <v>0.53996865203761746</v>
          </cell>
          <cell r="BM331">
            <v>0.13350286077558793</v>
          </cell>
          <cell r="BN331">
            <v>0.15456674473067911</v>
          </cell>
          <cell r="BO331">
            <v>1.2849327991488506</v>
          </cell>
          <cell r="BP331">
            <v>0.19919212657204288</v>
          </cell>
          <cell r="BQ331">
            <v>0.21129121727004363</v>
          </cell>
          <cell r="BR331">
            <v>0.17999973178017425</v>
          </cell>
          <cell r="BS331">
            <v>-7.1695700486358871E-2</v>
          </cell>
          <cell r="BT331">
            <v>0.57211933603372978</v>
          </cell>
          <cell r="BU331">
            <v>0.99520047251376687</v>
          </cell>
          <cell r="BV331">
            <v>1.1767744598006882</v>
          </cell>
          <cell r="BW331">
            <v>-4.4749000617450463E-2</v>
          </cell>
          <cell r="BX331">
            <v>-6.658364892692914E-2</v>
          </cell>
          <cell r="BY331">
            <v>-0.16080881223715671</v>
          </cell>
          <cell r="BZ331">
            <v>-0.25031633009803078</v>
          </cell>
          <cell r="CA331">
            <v>-3.3035494105343788E-2</v>
          </cell>
          <cell r="CB331">
            <v>3.9210775287883415E-3</v>
          </cell>
          <cell r="CC331">
            <v>-7.3694197479810319E-2</v>
          </cell>
          <cell r="CD331">
            <v>0.23372314805781835</v>
          </cell>
          <cell r="CE331">
            <v>0.22035472284490587</v>
          </cell>
          <cell r="CF331">
            <v>0.51774940877837339</v>
          </cell>
          <cell r="CG331">
            <v>0.68070433139290709</v>
          </cell>
          <cell r="CH331">
            <v>0.49859476504469358</v>
          </cell>
          <cell r="CI331">
            <v>-3.1599243674569899E-2</v>
          </cell>
          <cell r="CJ331">
            <v>8.618603461338914E-4</v>
          </cell>
          <cell r="CK331">
            <v>-9.1828931776758771E-2</v>
          </cell>
          <cell r="CL331">
            <v>0.16994833898918715</v>
          </cell>
          <cell r="CM331">
            <v>0.20833249797818776</v>
          </cell>
          <cell r="CN331">
            <v>0.16957451512383503</v>
          </cell>
          <cell r="CO331">
            <v>0.15525897690103685</v>
          </cell>
          <cell r="CP331">
            <v>0.15844575241390157</v>
          </cell>
          <cell r="CQ331">
            <v>0.19210992134128357</v>
          </cell>
          <cell r="CR331">
            <v>0.16139258873895979</v>
          </cell>
          <cell r="CS331">
            <v>0.15408002234410323</v>
          </cell>
          <cell r="CT331">
            <v>0.15208700721343971</v>
          </cell>
          <cell r="CU331">
            <v>0.15514104051068189</v>
          </cell>
          <cell r="CV331">
            <v>0.12974938065406616</v>
          </cell>
          <cell r="CW331">
            <v>0.12506039879042952</v>
          </cell>
          <cell r="CX331">
            <v>0.11426723067509381</v>
          </cell>
          <cell r="CY331">
            <v>0.10040301178937328</v>
          </cell>
          <cell r="CZ331">
            <v>8.2975334176047966E-2</v>
          </cell>
          <cell r="DA331">
            <v>8.1917075609639456E-2</v>
          </cell>
          <cell r="DB331">
            <v>6.470654289279465E-2</v>
          </cell>
          <cell r="DC331"/>
          <cell r="DD331" t="str">
            <v>NA</v>
          </cell>
          <cell r="DE331" t="str">
            <v>NA</v>
          </cell>
          <cell r="DF331" t="str">
            <v>NA</v>
          </cell>
          <cell r="DG331" t="str">
            <v>NA</v>
          </cell>
          <cell r="DH331" t="str">
            <v>NA</v>
          </cell>
          <cell r="DI331" t="str">
            <v>NA</v>
          </cell>
          <cell r="DJ331" t="str">
            <v>NA</v>
          </cell>
          <cell r="DK331" t="str">
            <v>NA</v>
          </cell>
          <cell r="DL331">
            <v>2.4127307644777569</v>
          </cell>
          <cell r="DM331">
            <v>0.36633727351135548</v>
          </cell>
          <cell r="DN331">
            <v>0.27636872442670835</v>
          </cell>
          <cell r="DO331">
            <v>1.9832615534402853E-2</v>
          </cell>
        </row>
        <row r="332">
          <cell r="A332" t="str">
            <v>% growth seq</v>
          </cell>
          <cell r="B332"/>
          <cell r="C332" t="str">
            <v>NA</v>
          </cell>
          <cell r="D332" t="str">
            <v>NA</v>
          </cell>
          <cell r="E332" t="str">
            <v>NA</v>
          </cell>
          <cell r="F332" t="str">
            <v>NA</v>
          </cell>
          <cell r="G332" t="str">
            <v>NA</v>
          </cell>
          <cell r="H332" t="str">
            <v>NA</v>
          </cell>
          <cell r="I332" t="str">
            <v>NA</v>
          </cell>
          <cell r="J332" t="str">
            <v>NA</v>
          </cell>
          <cell r="K332" t="str">
            <v>NA</v>
          </cell>
          <cell r="L332" t="str">
            <v>NA</v>
          </cell>
          <cell r="M332" t="str">
            <v>NA</v>
          </cell>
          <cell r="N332" t="str">
            <v>NA</v>
          </cell>
          <cell r="O332" t="str">
            <v>NA</v>
          </cell>
          <cell r="P332" t="str">
            <v>NA</v>
          </cell>
          <cell r="Q332" t="str">
            <v>NA</v>
          </cell>
          <cell r="R332" t="str">
            <v>NA</v>
          </cell>
          <cell r="S332" t="str">
            <v>NA</v>
          </cell>
          <cell r="T332" t="str">
            <v>NA</v>
          </cell>
          <cell r="U332" t="str">
            <v>NA</v>
          </cell>
          <cell r="V332" t="str">
            <v>NA</v>
          </cell>
          <cell r="W332" t="str">
            <v>NA</v>
          </cell>
          <cell r="X332" t="str">
            <v>NA</v>
          </cell>
          <cell r="Y332" t="str">
            <v>NA</v>
          </cell>
          <cell r="Z332" t="str">
            <v>NA</v>
          </cell>
          <cell r="AA332" t="str">
            <v>NA</v>
          </cell>
          <cell r="AB332" t="str">
            <v>NA</v>
          </cell>
          <cell r="AC332" t="str">
            <v>NA</v>
          </cell>
          <cell r="AD332" t="str">
            <v>NA</v>
          </cell>
          <cell r="AE332" t="str">
            <v>NA</v>
          </cell>
          <cell r="AF332">
            <v>6.3208756120180567</v>
          </cell>
          <cell r="AG332">
            <v>2.7295444001636118</v>
          </cell>
          <cell r="AH332">
            <v>0.88416295406012346</v>
          </cell>
          <cell r="AI332">
            <v>0.10002440243100041</v>
          </cell>
          <cell r="AJ332">
            <v>0.25589668842525826</v>
          </cell>
          <cell r="AK332">
            <v>0.14542223883772043</v>
          </cell>
          <cell r="AL332">
            <v>8.1908446755694087E-2</v>
          </cell>
          <cell r="AM332">
            <v>-7.2578520661953916E-2</v>
          </cell>
          <cell r="AN332">
            <v>-0.12974692173796765</v>
          </cell>
          <cell r="AO332">
            <v>0.6813766804898016</v>
          </cell>
          <cell r="AP332">
            <v>0.11874151309408387</v>
          </cell>
          <cell r="AQ332">
            <v>-0.28027536463412628</v>
          </cell>
          <cell r="AR332">
            <v>0.41403951207023737</v>
          </cell>
          <cell r="AS332">
            <v>-2.2255130375563037E-2</v>
          </cell>
          <cell r="AT332">
            <v>0.14867988561640377</v>
          </cell>
          <cell r="AU332">
            <v>-0.31717921444899777</v>
          </cell>
          <cell r="AV332">
            <v>0.3561322510983691</v>
          </cell>
          <cell r="AW332">
            <v>-0.11221275018532229</v>
          </cell>
          <cell r="AX332">
            <v>0.2492085029398472</v>
          </cell>
          <cell r="AY332">
            <v>-0.1873843430686305</v>
          </cell>
          <cell r="AZ332">
            <v>0.26466108149276457</v>
          </cell>
          <cell r="BA332">
            <v>0.18902439024390261</v>
          </cell>
          <cell r="BB332">
            <v>-1.6296296296295698E-2</v>
          </cell>
          <cell r="BC332">
            <v>-0.14143239625167381</v>
          </cell>
          <cell r="BD332">
            <v>0.25470312022116781</v>
          </cell>
          <cell r="BE332">
            <v>0.2456445993031362</v>
          </cell>
          <cell r="BF332">
            <v>-0.14298540965207585</v>
          </cell>
          <cell r="BG332">
            <v>-8.8411617484431049E-2</v>
          </cell>
          <cell r="BH332">
            <v>0.18446411205956581</v>
          </cell>
          <cell r="BI332">
            <v>0.14470443349753714</v>
          </cell>
          <cell r="BJ332">
            <v>0.26679381224835796</v>
          </cell>
          <cell r="BK332">
            <v>-0.1267239136091598</v>
          </cell>
          <cell r="BL332">
            <v>0.2160768313926833</v>
          </cell>
          <cell r="BM332">
            <v>-0.15743366048709539</v>
          </cell>
          <cell r="BN332">
            <v>0.29033464198915726</v>
          </cell>
          <cell r="BO332">
            <v>0.72824757131925622</v>
          </cell>
          <cell r="BP332">
            <v>-0.3617712686972625</v>
          </cell>
          <cell r="BQ332">
            <v>-0.14893269860203862</v>
          </cell>
          <cell r="BR332">
            <v>0.25700121469173287</v>
          </cell>
          <cell r="BS332">
            <v>0.35961018284244073</v>
          </cell>
          <cell r="BT332">
            <v>8.0865110523562045E-2</v>
          </cell>
          <cell r="BU332">
            <v>8.0102408875783571E-2</v>
          </cell>
          <cell r="BV332">
            <v>0.37139509426440642</v>
          </cell>
          <cell r="BW332">
            <v>-0.40335160582054441</v>
          </cell>
          <cell r="BX332">
            <v>5.6159237853947053E-2</v>
          </cell>
          <cell r="BY332">
            <v>-2.8930206367233424E-2</v>
          </cell>
          <cell r="BZ332">
            <v>0.22512309726999113</v>
          </cell>
          <cell r="CA332">
            <v>-0.23042498745368245</v>
          </cell>
          <cell r="CB332">
            <v>9.6524757263252159E-2</v>
          </cell>
          <cell r="CC332">
            <v>-0.10400567870503685</v>
          </cell>
          <cell r="CD332">
            <v>0.63171030582995247</v>
          </cell>
          <cell r="CE332">
            <v>-0.23876397826952911</v>
          </cell>
          <cell r="CF332">
            <v>0.36374266505678832</v>
          </cell>
          <cell r="CG332">
            <v>-7.8062109633876275E-3</v>
          </cell>
          <cell r="CH332">
            <v>0.45490939525317287</v>
          </cell>
          <cell r="CI332">
            <v>-0.50808480292271407</v>
          </cell>
          <cell r="CJ332">
            <v>0.40945575668618361</v>
          </cell>
          <cell r="CK332">
            <v>-9.9694244556167599E-2</v>
          </cell>
          <cell r="CL332">
            <v>0.87428215885181171</v>
          </cell>
          <cell r="CM332">
            <v>-0.49194584147931086</v>
          </cell>
          <cell r="CN332">
            <v>0.36424662580290756</v>
          </cell>
          <cell r="CO332">
            <v>-0.11071394555648972</v>
          </cell>
          <cell r="CP332">
            <v>0.87945235584439474</v>
          </cell>
          <cell r="CQ332">
            <v>-0.47718190369365221</v>
          </cell>
          <cell r="CR332">
            <v>0.32909381262169024</v>
          </cell>
          <cell r="CS332">
            <v>-0.11631322643721154</v>
          </cell>
          <cell r="CT332">
            <v>0.87620667364728777</v>
          </cell>
          <cell r="CU332">
            <v>-0.47579598069953544</v>
          </cell>
          <cell r="CV332">
            <v>0.29987842088675287</v>
          </cell>
          <cell r="CW332">
            <v>-0.11998093480273642</v>
          </cell>
          <cell r="CX332">
            <v>0.8582074497215666</v>
          </cell>
          <cell r="CY332">
            <v>-0.48231836515479121</v>
          </cell>
          <cell r="CZ332">
            <v>0.27929154334004846</v>
          </cell>
          <cell r="DA332">
            <v>-0.12084086917516279</v>
          </cell>
          <cell r="DB332">
            <v>0.82864812319915537</v>
          </cell>
          <cell r="DC332"/>
          <cell r="DD332"/>
          <cell r="DE332"/>
          <cell r="DF332"/>
          <cell r="DG332"/>
          <cell r="DH332"/>
          <cell r="DI332"/>
          <cell r="DJ332"/>
          <cell r="DK332"/>
          <cell r="DL332"/>
          <cell r="DM332"/>
          <cell r="DN332"/>
          <cell r="DO332"/>
        </row>
        <row r="333">
          <cell r="A333"/>
          <cell r="B333"/>
          <cell r="C333"/>
          <cell r="D333"/>
          <cell r="E333"/>
          <cell r="F333"/>
          <cell r="G333"/>
          <cell r="H333"/>
          <cell r="I333"/>
          <cell r="J333"/>
          <cell r="K333"/>
          <cell r="L333"/>
          <cell r="M333"/>
          <cell r="N333"/>
          <cell r="O333"/>
          <cell r="P333"/>
          <cell r="Q333"/>
          <cell r="R333"/>
          <cell r="S333"/>
          <cell r="T333"/>
          <cell r="U333"/>
          <cell r="V333"/>
          <cell r="W333"/>
          <cell r="X333"/>
          <cell r="Y333"/>
          <cell r="Z333"/>
          <cell r="AA333"/>
          <cell r="AB333"/>
          <cell r="AC333"/>
          <cell r="AD333"/>
          <cell r="AE333"/>
          <cell r="AF333"/>
          <cell r="AG333"/>
          <cell r="AH333"/>
          <cell r="AI333"/>
          <cell r="AJ333"/>
          <cell r="AK333"/>
          <cell r="AL333"/>
          <cell r="AM333"/>
          <cell r="AN333"/>
          <cell r="AO333"/>
          <cell r="AP333"/>
          <cell r="AQ333"/>
          <cell r="AR333"/>
          <cell r="AS333"/>
          <cell r="AT333"/>
          <cell r="AU333"/>
          <cell r="AV333"/>
          <cell r="AW333"/>
          <cell r="AX333"/>
          <cell r="AY333"/>
          <cell r="AZ333"/>
          <cell r="BA333"/>
          <cell r="BB333"/>
          <cell r="BC333"/>
          <cell r="BD333"/>
          <cell r="BE333"/>
          <cell r="BF333"/>
          <cell r="BG333"/>
          <cell r="BH333"/>
          <cell r="BI333"/>
          <cell r="BJ333"/>
          <cell r="BK333"/>
          <cell r="BL333"/>
          <cell r="BM333"/>
          <cell r="BN333"/>
          <cell r="BO333"/>
          <cell r="BP333"/>
          <cell r="BQ333"/>
          <cell r="BR333"/>
          <cell r="BS333"/>
          <cell r="BT333"/>
          <cell r="BU333"/>
          <cell r="BV333"/>
          <cell r="BW333"/>
          <cell r="BX333"/>
          <cell r="BY333"/>
          <cell r="BZ333"/>
          <cell r="CA333"/>
          <cell r="CB333"/>
          <cell r="CC333"/>
          <cell r="CD333"/>
          <cell r="CE333"/>
          <cell r="CF333"/>
          <cell r="CG333"/>
          <cell r="CH333"/>
          <cell r="CI333"/>
          <cell r="CJ333"/>
          <cell r="CK333"/>
          <cell r="CL333"/>
          <cell r="CM333"/>
          <cell r="CN333"/>
          <cell r="CO333"/>
          <cell r="CP333"/>
          <cell r="CQ333"/>
          <cell r="CR333"/>
          <cell r="CS333"/>
          <cell r="CT333"/>
          <cell r="CU333"/>
          <cell r="CV333"/>
          <cell r="CW333"/>
          <cell r="CX333"/>
          <cell r="CY333"/>
          <cell r="CZ333"/>
          <cell r="DA333"/>
          <cell r="DB333"/>
          <cell r="DC333"/>
          <cell r="DD333"/>
          <cell r="DE333"/>
          <cell r="DF333"/>
          <cell r="DG333"/>
          <cell r="DH333"/>
          <cell r="DI333"/>
          <cell r="DJ333"/>
          <cell r="DK333"/>
          <cell r="DL333"/>
          <cell r="DM333"/>
          <cell r="DN333"/>
          <cell r="DO333"/>
        </row>
        <row r="334">
          <cell r="A334" t="str">
            <v>Subscriptions bookings</v>
          </cell>
          <cell r="B334"/>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cell r="BM334">
            <v>0</v>
          </cell>
          <cell r="BN334">
            <v>0</v>
          </cell>
          <cell r="BO334">
            <v>91.998671546684449</v>
          </cell>
          <cell r="BP334">
            <v>6.8760592384496153</v>
          </cell>
          <cell r="BQ334">
            <v>15.136612019624387</v>
          </cell>
          <cell r="BR334">
            <v>10.20596914577939</v>
          </cell>
          <cell r="BS334">
            <v>14.741984257027296</v>
          </cell>
          <cell r="BT334">
            <v>8.9785875832459663</v>
          </cell>
          <cell r="BU334">
            <v>24.008847306307267</v>
          </cell>
          <cell r="BV334">
            <v>31.705169997335744</v>
          </cell>
          <cell r="BW334">
            <v>19.700180710786306</v>
          </cell>
          <cell r="BX334">
            <v>14.412362339897616</v>
          </cell>
          <cell r="BY334">
            <v>25.003132479522904</v>
          </cell>
          <cell r="BZ334">
            <v>18.445572726679117</v>
          </cell>
          <cell r="CA334">
            <v>34.108136582574673</v>
          </cell>
          <cell r="CB334">
            <v>33.236899483673618</v>
          </cell>
          <cell r="CC334">
            <v>39.467727483702596</v>
          </cell>
          <cell r="CD334">
            <v>78.086139008258726</v>
          </cell>
          <cell r="CE334">
            <v>55.765779574076134</v>
          </cell>
          <cell r="CF334">
            <v>101.2710891485436</v>
          </cell>
          <cell r="CG334">
            <v>124.54117708742595</v>
          </cell>
          <cell r="CH334">
            <v>210.73271617395704</v>
          </cell>
          <cell r="CI334">
            <v>117.31948688038014</v>
          </cell>
          <cell r="CJ334">
            <v>156.55222049087405</v>
          </cell>
          <cell r="CK334">
            <v>153.81471311362887</v>
          </cell>
          <cell r="CL334">
            <v>310.87097820571898</v>
          </cell>
          <cell r="CM334">
            <v>168.50404408219515</v>
          </cell>
          <cell r="CN334">
            <v>215.25317918825704</v>
          </cell>
          <cell r="CO334">
            <v>202.3405430151067</v>
          </cell>
          <cell r="CP334">
            <v>413.35039051514536</v>
          </cell>
          <cell r="CQ334">
            <v>225.62767874877977</v>
          </cell>
          <cell r="CR334">
            <v>280.97863843040398</v>
          </cell>
          <cell r="CS334">
            <v>257.93924306805309</v>
          </cell>
          <cell r="CT334">
            <v>527.56859500558505</v>
          </cell>
          <cell r="CU334">
            <v>272.49145108161036</v>
          </cell>
          <cell r="CV334">
            <v>332.44462201029478</v>
          </cell>
          <cell r="CW334">
            <v>301.78708647658755</v>
          </cell>
          <cell r="CX334">
            <v>608.17108756085884</v>
          </cell>
          <cell r="CY334">
            <v>303.32438344324805</v>
          </cell>
          <cell r="CZ334">
            <v>364.1951251767282</v>
          </cell>
          <cell r="DA334">
            <v>329.58938126327564</v>
          </cell>
          <cell r="DB334">
            <v>649.60342133594918</v>
          </cell>
          <cell r="DC334"/>
          <cell r="DD334"/>
          <cell r="DE334">
            <v>0</v>
          </cell>
          <cell r="DF334">
            <v>0</v>
          </cell>
          <cell r="DG334">
            <v>0</v>
          </cell>
          <cell r="DH334">
            <v>0</v>
          </cell>
          <cell r="DI334">
            <v>0</v>
          </cell>
          <cell r="DJ334">
            <v>0</v>
          </cell>
          <cell r="DK334">
            <v>0</v>
          </cell>
          <cell r="DL334">
            <v>0</v>
          </cell>
          <cell r="DM334">
            <v>0</v>
          </cell>
          <cell r="DN334">
            <v>0</v>
          </cell>
          <cell r="DO334">
            <v>0</v>
          </cell>
        </row>
        <row r="335">
          <cell r="A335" t="str">
            <v>% of total product bookings</v>
          </cell>
          <cell r="B335"/>
          <cell r="C335" t="e">
            <v>#DIV/0!</v>
          </cell>
          <cell r="D335" t="e">
            <v>#DIV/0!</v>
          </cell>
          <cell r="E335" t="e">
            <v>#DIV/0!</v>
          </cell>
          <cell r="F335" t="e">
            <v>#DIV/0!</v>
          </cell>
          <cell r="G335" t="e">
            <v>#DIV/0!</v>
          </cell>
          <cell r="H335" t="e">
            <v>#DIV/0!</v>
          </cell>
          <cell r="I335" t="e">
            <v>#DIV/0!</v>
          </cell>
          <cell r="J335" t="e">
            <v>#DIV/0!</v>
          </cell>
          <cell r="K335" t="e">
            <v>#DIV/0!</v>
          </cell>
          <cell r="L335" t="e">
            <v>#DIV/0!</v>
          </cell>
          <cell r="M335" t="e">
            <v>#DIV/0!</v>
          </cell>
          <cell r="N335" t="e">
            <v>#DIV/0!</v>
          </cell>
          <cell r="O335" t="e">
            <v>#DIV/0!</v>
          </cell>
          <cell r="P335" t="e">
            <v>#DIV/0!</v>
          </cell>
          <cell r="Q335" t="e">
            <v>#DIV/0!</v>
          </cell>
          <cell r="R335" t="e">
            <v>#DIV/0!</v>
          </cell>
          <cell r="S335" t="e">
            <v>#DIV/0!</v>
          </cell>
          <cell r="T335" t="e">
            <v>#DIV/0!</v>
          </cell>
          <cell r="U335" t="e">
            <v>#DIV/0!</v>
          </cell>
          <cell r="V335" t="e">
            <v>#DIV/0!</v>
          </cell>
          <cell r="W335" t="e">
            <v>#DIV/0!</v>
          </cell>
          <cell r="X335" t="e">
            <v>#DIV/0!</v>
          </cell>
          <cell r="Y335" t="e">
            <v>#DIV/0!</v>
          </cell>
          <cell r="Z335" t="e">
            <v>#DIV/0!</v>
          </cell>
          <cell r="AA335" t="e">
            <v>#DIV/0!</v>
          </cell>
          <cell r="AB335" t="e">
            <v>#DIV/0!</v>
          </cell>
          <cell r="AC335" t="e">
            <v>#DIV/0!</v>
          </cell>
          <cell r="AD335" t="e">
            <v>#DIV/0!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cell r="BM335">
            <v>0</v>
          </cell>
          <cell r="BN335">
            <v>0</v>
          </cell>
          <cell r="BO335">
            <v>0.46275582734031345</v>
          </cell>
          <cell r="BP335">
            <v>5.4191802769554008E-2</v>
          </cell>
          <cell r="BQ335">
            <v>0.14017119100721126</v>
          </cell>
          <cell r="BR335">
            <v>7.5188018203864435E-2</v>
          </cell>
          <cell r="BS335">
            <v>7.9879607334406841E-2</v>
          </cell>
          <cell r="BT335">
            <v>4.5010776300934335E-2</v>
          </cell>
          <cell r="BU335">
            <v>0.1114332647992827</v>
          </cell>
          <cell r="BV335">
            <v>0.10730279629731421</v>
          </cell>
          <cell r="BW335">
            <v>0.11174618042515165</v>
          </cell>
          <cell r="BX335">
            <v>7.7404863241849739E-2</v>
          </cell>
          <cell r="BY335">
            <v>0.13828562996565441</v>
          </cell>
          <cell r="BZ335">
            <v>8.3271242945868795E-2</v>
          </cell>
          <cell r="CA335">
            <v>0.20008288372043156</v>
          </cell>
          <cell r="CB335">
            <v>0.17780910943304271</v>
          </cell>
          <cell r="CC335">
            <v>0.23565158585450144</v>
          </cell>
          <cell r="CD335">
            <v>0.28573216965611398</v>
          </cell>
          <cell r="CE335">
            <v>0.2680610017503311</v>
          </cell>
          <cell r="CF335">
            <v>0.35695947275689405</v>
          </cell>
          <cell r="CG335">
            <v>0.44243542485451659</v>
          </cell>
          <cell r="CH335">
            <v>0.5145563512353678</v>
          </cell>
          <cell r="CI335">
            <v>0.58234572725020151</v>
          </cell>
          <cell r="CJ335">
            <v>0.55133875680871025</v>
          </cell>
          <cell r="CK335">
            <v>0.6016821728514995</v>
          </cell>
          <cell r="CL335">
            <v>0.64880542535644914</v>
          </cell>
          <cell r="CM335">
            <v>0.69220480699720877</v>
          </cell>
          <cell r="CN335">
            <v>0.64815812384853244</v>
          </cell>
          <cell r="CO335">
            <v>0.68512974601769316</v>
          </cell>
          <cell r="CP335">
            <v>0.74469243800889462</v>
          </cell>
          <cell r="CQ335">
            <v>0.77749992454966355</v>
          </cell>
          <cell r="CR335">
            <v>0.72849344374219749</v>
          </cell>
          <cell r="CS335">
            <v>0.756783073943608</v>
          </cell>
          <cell r="CT335">
            <v>0.82499676911450348</v>
          </cell>
          <cell r="CU335">
            <v>0.81287889461796381</v>
          </cell>
          <cell r="CV335">
            <v>0.7629385220771937</v>
          </cell>
          <cell r="CW335">
            <v>0.78700737706588819</v>
          </cell>
          <cell r="CX335">
            <v>0.85351218191855083</v>
          </cell>
          <cell r="CY335">
            <v>0.82229664678895531</v>
          </cell>
          <cell r="CZ335">
            <v>0.77176627230061923</v>
          </cell>
          <cell r="DA335">
            <v>0.7944332027463622</v>
          </cell>
          <cell r="DB335">
            <v>0.85625345079209947</v>
          </cell>
          <cell r="DC335"/>
          <cell r="DD335" t="e">
            <v>#DIV/0!</v>
          </cell>
          <cell r="DE335" t="e">
            <v>#DIV/0!</v>
          </cell>
          <cell r="DF335" t="e">
            <v>#DIV/0!</v>
          </cell>
          <cell r="DG335" t="e">
            <v>#DIV/0!</v>
          </cell>
          <cell r="DH335" t="e">
            <v>#DIV/0!</v>
          </cell>
          <cell r="DI335" t="e">
            <v>#DIV/0!</v>
          </cell>
          <cell r="DJ335" t="e">
            <v>#DIV/0!</v>
          </cell>
          <cell r="DK335">
            <v>0</v>
          </cell>
          <cell r="DL335">
            <v>0</v>
          </cell>
          <cell r="DM335">
            <v>0</v>
          </cell>
          <cell r="DN335">
            <v>0</v>
          </cell>
          <cell r="DO335">
            <v>0</v>
          </cell>
        </row>
        <row r="336">
          <cell r="A336" t="str">
            <v>Actual</v>
          </cell>
          <cell r="B336"/>
          <cell r="C336"/>
          <cell r="D336"/>
          <cell r="E336"/>
          <cell r="F336"/>
          <cell r="G336"/>
          <cell r="H336"/>
          <cell r="I336"/>
          <cell r="J336"/>
          <cell r="K336"/>
          <cell r="L336"/>
          <cell r="M336"/>
          <cell r="N336"/>
          <cell r="O336"/>
          <cell r="P336"/>
          <cell r="Q336"/>
          <cell r="R336"/>
          <cell r="S336"/>
          <cell r="T336"/>
          <cell r="U336"/>
          <cell r="V336"/>
          <cell r="W336"/>
          <cell r="X336"/>
          <cell r="Y336"/>
          <cell r="Z336"/>
          <cell r="AA336"/>
          <cell r="AB336"/>
          <cell r="AC336"/>
          <cell r="AD336"/>
          <cell r="AE336"/>
          <cell r="AF336"/>
          <cell r="AG336"/>
          <cell r="AH336"/>
          <cell r="AI336"/>
          <cell r="AJ336"/>
          <cell r="AK336"/>
          <cell r="AL336"/>
          <cell r="AM336"/>
          <cell r="AN336"/>
          <cell r="AO336"/>
          <cell r="AP336"/>
          <cell r="AQ336"/>
          <cell r="AR336"/>
          <cell r="AS336"/>
          <cell r="AT336"/>
          <cell r="AU336"/>
          <cell r="AV336"/>
          <cell r="AW336"/>
          <cell r="AX336"/>
          <cell r="AY336"/>
          <cell r="AZ336"/>
          <cell r="BA336"/>
          <cell r="BB336"/>
          <cell r="BC336"/>
          <cell r="BD336"/>
          <cell r="BE336"/>
          <cell r="BF336"/>
          <cell r="BG336"/>
          <cell r="BH336"/>
          <cell r="BI336"/>
          <cell r="BJ336"/>
          <cell r="BK336"/>
          <cell r="BL336"/>
          <cell r="BM336"/>
          <cell r="BN336"/>
          <cell r="BO336"/>
          <cell r="BP336"/>
          <cell r="BQ336"/>
          <cell r="BR336"/>
          <cell r="BS336"/>
          <cell r="BT336"/>
          <cell r="BU336"/>
          <cell r="BV336"/>
          <cell r="BW336"/>
          <cell r="BX336"/>
          <cell r="BY336"/>
          <cell r="BZ336">
            <v>0.17</v>
          </cell>
          <cell r="CA336"/>
          <cell r="CB336"/>
          <cell r="CC336">
            <v>0.25</v>
          </cell>
          <cell r="CD336">
            <v>0.3</v>
          </cell>
          <cell r="CE336">
            <v>0.3</v>
          </cell>
          <cell r="CF336">
            <v>0.42</v>
          </cell>
          <cell r="CG336">
            <v>0.42</v>
          </cell>
          <cell r="CH336">
            <v>0.51</v>
          </cell>
          <cell r="CI336"/>
          <cell r="CJ336"/>
          <cell r="CK336"/>
          <cell r="CL336"/>
          <cell r="CM336"/>
          <cell r="CN336"/>
          <cell r="CO336"/>
          <cell r="CP336"/>
          <cell r="CQ336"/>
          <cell r="CR336"/>
          <cell r="CS336"/>
          <cell r="CT336"/>
          <cell r="CU336"/>
          <cell r="CV336"/>
          <cell r="CW336"/>
          <cell r="CX336"/>
          <cell r="CY336"/>
          <cell r="CZ336"/>
          <cell r="DA336"/>
          <cell r="DB336"/>
          <cell r="DC336"/>
          <cell r="DD336"/>
          <cell r="DE336"/>
          <cell r="DF336"/>
          <cell r="DG336"/>
          <cell r="DH336"/>
          <cell r="DI336"/>
          <cell r="DJ336"/>
          <cell r="DK336"/>
          <cell r="DL336"/>
          <cell r="DM336"/>
          <cell r="DN336"/>
          <cell r="DO336"/>
        </row>
        <row r="337">
          <cell r="A337" t="str">
            <v>% growth y-o-y</v>
          </cell>
          <cell r="B337"/>
          <cell r="C337" t="str">
            <v>NA</v>
          </cell>
          <cell r="D337" t="str">
            <v>NA</v>
          </cell>
          <cell r="E337" t="str">
            <v>NA</v>
          </cell>
          <cell r="F337" t="str">
            <v>NA</v>
          </cell>
          <cell r="G337" t="str">
            <v>NA</v>
          </cell>
          <cell r="H337" t="str">
            <v>NA</v>
          </cell>
          <cell r="I337" t="str">
            <v>NA</v>
          </cell>
          <cell r="J337" t="str">
            <v>NA</v>
          </cell>
          <cell r="K337" t="str">
            <v>NA</v>
          </cell>
          <cell r="L337" t="str">
            <v>NA</v>
          </cell>
          <cell r="M337" t="str">
            <v>NA</v>
          </cell>
          <cell r="N337" t="str">
            <v>NA</v>
          </cell>
          <cell r="O337" t="str">
            <v>NA</v>
          </cell>
          <cell r="P337" t="str">
            <v>NA</v>
          </cell>
          <cell r="Q337" t="str">
            <v>NA</v>
          </cell>
          <cell r="R337" t="str">
            <v>NA</v>
          </cell>
          <cell r="S337" t="str">
            <v>NA</v>
          </cell>
          <cell r="T337" t="str">
            <v>NA</v>
          </cell>
          <cell r="U337" t="str">
            <v>NA</v>
          </cell>
          <cell r="V337" t="str">
            <v>NA</v>
          </cell>
          <cell r="W337" t="str">
            <v>NA</v>
          </cell>
          <cell r="X337" t="str">
            <v>NA</v>
          </cell>
          <cell r="Y337" t="str">
            <v>NA</v>
          </cell>
          <cell r="Z337" t="str">
            <v>NA</v>
          </cell>
          <cell r="AA337" t="str">
            <v>NA</v>
          </cell>
          <cell r="AB337" t="str">
            <v>NA</v>
          </cell>
          <cell r="AC337" t="str">
            <v>NA</v>
          </cell>
          <cell r="AD337" t="str">
            <v>NA</v>
          </cell>
          <cell r="AE337" t="str">
            <v>NA</v>
          </cell>
          <cell r="AF337" t="str">
            <v>NA</v>
          </cell>
          <cell r="AG337" t="str">
            <v>NA</v>
          </cell>
          <cell r="AH337" t="str">
            <v>NA</v>
          </cell>
          <cell r="AI337" t="str">
            <v>NA</v>
          </cell>
          <cell r="AJ337" t="str">
            <v>NA</v>
          </cell>
          <cell r="AK337" t="str">
            <v>NA</v>
          </cell>
          <cell r="AL337" t="str">
            <v>NA</v>
          </cell>
          <cell r="AM337" t="str">
            <v>NA</v>
          </cell>
          <cell r="AN337" t="str">
            <v>NA</v>
          </cell>
          <cell r="AO337" t="str">
            <v>NA</v>
          </cell>
          <cell r="AP337" t="str">
            <v>NA</v>
          </cell>
          <cell r="AQ337" t="str">
            <v>NA</v>
          </cell>
          <cell r="AR337" t="str">
            <v>NA</v>
          </cell>
          <cell r="AS337" t="str">
            <v>NA</v>
          </cell>
          <cell r="AT337" t="str">
            <v>NA</v>
          </cell>
          <cell r="AU337" t="str">
            <v>NA</v>
          </cell>
          <cell r="AV337" t="str">
            <v>NA</v>
          </cell>
          <cell r="AW337" t="str">
            <v>NA</v>
          </cell>
          <cell r="AX337" t="str">
            <v>NA</v>
          </cell>
          <cell r="AY337" t="str">
            <v>NA</v>
          </cell>
          <cell r="AZ337" t="str">
            <v>NA</v>
          </cell>
          <cell r="BA337" t="str">
            <v>NA</v>
          </cell>
          <cell r="BB337" t="str">
            <v>NA</v>
          </cell>
          <cell r="BC337" t="str">
            <v>NA</v>
          </cell>
          <cell r="BD337" t="str">
            <v>NA</v>
          </cell>
          <cell r="BE337" t="str">
            <v>NA</v>
          </cell>
          <cell r="BF337" t="str">
            <v>NA</v>
          </cell>
          <cell r="BG337" t="str">
            <v>NA</v>
          </cell>
          <cell r="BH337" t="str">
            <v>NA</v>
          </cell>
          <cell r="BI337" t="str">
            <v>NA</v>
          </cell>
          <cell r="BJ337" t="str">
            <v>NA</v>
          </cell>
          <cell r="BK337" t="str">
            <v>NA</v>
          </cell>
          <cell r="BL337" t="str">
            <v>NA</v>
          </cell>
          <cell r="BM337" t="str">
            <v>NA</v>
          </cell>
          <cell r="BN337" t="str">
            <v>NA</v>
          </cell>
          <cell r="BO337" t="str">
            <v>NA</v>
          </cell>
          <cell r="BP337" t="str">
            <v>NA</v>
          </cell>
          <cell r="BQ337" t="str">
            <v>NA</v>
          </cell>
          <cell r="BR337" t="str">
            <v>NA</v>
          </cell>
          <cell r="BS337">
            <v>-0.83975872684697928</v>
          </cell>
          <cell r="BT337">
            <v>0.30577519359336125</v>
          </cell>
          <cell r="BU337">
            <v>0.58614406415254372</v>
          </cell>
          <cell r="BV337">
            <v>2.1065320249814006</v>
          </cell>
          <cell r="BW337">
            <v>0.3363316882797176</v>
          </cell>
          <cell r="BX337">
            <v>0.60519259920024249</v>
          </cell>
          <cell r="BY337">
            <v>4.1413282384216377E-2</v>
          </cell>
          <cell r="BZ337">
            <v>-0.41821561820267361</v>
          </cell>
          <cell r="CA337">
            <v>0.73136160948511897</v>
          </cell>
          <cell r="CB337">
            <v>1.3061382096718592</v>
          </cell>
          <cell r="CC337">
            <v>0.57851131317349624</v>
          </cell>
          <cell r="CD337">
            <v>3.2333268890760598</v>
          </cell>
          <cell r="CE337">
            <v>0.63496998550680206</v>
          </cell>
          <cell r="CF337">
            <v>2.0469475408886808</v>
          </cell>
          <cell r="CG337">
            <v>2.1555193325699515</v>
          </cell>
          <cell r="CH337">
            <v>1.6987211667831219</v>
          </cell>
          <cell r="CI337">
            <v>1.1037899546358805</v>
          </cell>
          <cell r="CJ337">
            <v>0.54587278370478032</v>
          </cell>
          <cell r="CK337">
            <v>0.23505106271521226</v>
          </cell>
          <cell r="CL337">
            <v>0.47519086665735921</v>
          </cell>
          <cell r="CM337">
            <v>0.43628350722334108</v>
          </cell>
          <cell r="CN337">
            <v>0.3749608821473398</v>
          </cell>
          <cell r="CO337">
            <v>0.31548236783843908</v>
          </cell>
          <cell r="CP337">
            <v>0.32965255522054737</v>
          </cell>
          <cell r="CQ337">
            <v>0.33900453237027417</v>
          </cell>
          <cell r="CR337">
            <v>0.30534024858543196</v>
          </cell>
          <cell r="CS337">
            <v>0.27477785333805005</v>
          </cell>
          <cell r="CT337">
            <v>0.27632296257926159</v>
          </cell>
          <cell r="CU337">
            <v>0.20770400419272161</v>
          </cell>
          <cell r="CV337">
            <v>0.18316689079066228</v>
          </cell>
          <cell r="CW337">
            <v>0.16999291339691935</v>
          </cell>
          <cell r="CX337">
            <v>0.15278106642117417</v>
          </cell>
          <cell r="CY337">
            <v>0.11315192546133601</v>
          </cell>
          <cell r="CZ337">
            <v>9.55061416678602E-2</v>
          </cell>
          <cell r="DA337">
            <v>9.2125528336166829E-2</v>
          </cell>
          <cell r="DB337">
            <v>6.8126115533146292E-2</v>
          </cell>
          <cell r="DC337"/>
          <cell r="DD337" t="str">
            <v>NA</v>
          </cell>
          <cell r="DE337" t="str">
            <v>NA</v>
          </cell>
          <cell r="DF337" t="str">
            <v>NA</v>
          </cell>
          <cell r="DG337" t="str">
            <v>NA</v>
          </cell>
          <cell r="DH337" t="str">
            <v>NA</v>
          </cell>
          <cell r="DI337" t="str">
            <v>NA</v>
          </cell>
          <cell r="DJ337" t="str">
            <v>NA</v>
          </cell>
          <cell r="DK337" t="str">
            <v>NA</v>
          </cell>
          <cell r="DL337" t="str">
            <v>NA</v>
          </cell>
          <cell r="DM337" t="str">
            <v>NA</v>
          </cell>
          <cell r="DN337" t="str">
            <v>NA</v>
          </cell>
          <cell r="DO337" t="str">
            <v>NA</v>
          </cell>
        </row>
        <row r="338">
          <cell r="A338" t="str">
            <v>% growth seq</v>
          </cell>
          <cell r="B338"/>
          <cell r="C338" t="str">
            <v>NA</v>
          </cell>
          <cell r="D338" t="str">
            <v>NA</v>
          </cell>
          <cell r="E338" t="str">
            <v>NA</v>
          </cell>
          <cell r="F338" t="str">
            <v>NA</v>
          </cell>
          <cell r="G338" t="str">
            <v>NA</v>
          </cell>
          <cell r="H338" t="str">
            <v>NA</v>
          </cell>
          <cell r="I338" t="str">
            <v>NA</v>
          </cell>
          <cell r="J338" t="str">
            <v>NA</v>
          </cell>
          <cell r="K338" t="str">
            <v>NA</v>
          </cell>
          <cell r="L338" t="str">
            <v>NA</v>
          </cell>
          <cell r="M338" t="str">
            <v>NA</v>
          </cell>
          <cell r="N338" t="str">
            <v>NA</v>
          </cell>
          <cell r="O338" t="str">
            <v>NA</v>
          </cell>
          <cell r="P338" t="str">
            <v>NA</v>
          </cell>
          <cell r="Q338" t="str">
            <v>NA</v>
          </cell>
          <cell r="R338" t="str">
            <v>NA</v>
          </cell>
          <cell r="S338" t="str">
            <v>NA</v>
          </cell>
          <cell r="T338" t="str">
            <v>NA</v>
          </cell>
          <cell r="U338" t="str">
            <v>NA</v>
          </cell>
          <cell r="V338" t="str">
            <v>NA</v>
          </cell>
          <cell r="W338" t="str">
            <v>NA</v>
          </cell>
          <cell r="X338" t="str">
            <v>NA</v>
          </cell>
          <cell r="Y338" t="str">
            <v>NA</v>
          </cell>
          <cell r="Z338" t="str">
            <v>NA</v>
          </cell>
          <cell r="AA338" t="str">
            <v>NA</v>
          </cell>
          <cell r="AB338" t="str">
            <v>NA</v>
          </cell>
          <cell r="AC338" t="str">
            <v>NA</v>
          </cell>
          <cell r="AD338" t="str">
            <v>NA</v>
          </cell>
          <cell r="AE338" t="str">
            <v>NA</v>
          </cell>
          <cell r="AF338" t="str">
            <v>NA</v>
          </cell>
          <cell r="AG338" t="str">
            <v>NA</v>
          </cell>
          <cell r="AH338" t="str">
            <v>NA</v>
          </cell>
          <cell r="AI338" t="str">
            <v>NA</v>
          </cell>
          <cell r="AJ338" t="str">
            <v>NA</v>
          </cell>
          <cell r="AK338" t="str">
            <v>NA</v>
          </cell>
          <cell r="AL338" t="str">
            <v>NA</v>
          </cell>
          <cell r="AM338" t="str">
            <v>NA</v>
          </cell>
          <cell r="AN338" t="str">
            <v>NA</v>
          </cell>
          <cell r="AO338" t="str">
            <v>NA</v>
          </cell>
          <cell r="AP338" t="str">
            <v>NA</v>
          </cell>
          <cell r="AQ338" t="str">
            <v>NA</v>
          </cell>
          <cell r="AR338" t="str">
            <v>NA</v>
          </cell>
          <cell r="AS338" t="str">
            <v>NA</v>
          </cell>
          <cell r="AT338" t="str">
            <v>NA</v>
          </cell>
          <cell r="AU338" t="str">
            <v>NA</v>
          </cell>
          <cell r="AV338" t="str">
            <v>NA</v>
          </cell>
          <cell r="AW338" t="str">
            <v>NA</v>
          </cell>
          <cell r="AX338" t="str">
            <v>NA</v>
          </cell>
          <cell r="AY338" t="str">
            <v>NA</v>
          </cell>
          <cell r="AZ338" t="str">
            <v>NA</v>
          </cell>
          <cell r="BA338" t="str">
            <v>NA</v>
          </cell>
          <cell r="BB338" t="str">
            <v>NA</v>
          </cell>
          <cell r="BC338" t="str">
            <v>NA</v>
          </cell>
          <cell r="BD338" t="str">
            <v>NA</v>
          </cell>
          <cell r="BE338" t="str">
            <v>NA</v>
          </cell>
          <cell r="BF338" t="str">
            <v>NA</v>
          </cell>
          <cell r="BG338" t="str">
            <v>NA</v>
          </cell>
          <cell r="BH338" t="str">
            <v>NA</v>
          </cell>
          <cell r="BI338" t="str">
            <v>NA</v>
          </cell>
          <cell r="BJ338" t="str">
            <v>NA</v>
          </cell>
          <cell r="BK338" t="str">
            <v>NA</v>
          </cell>
          <cell r="BL338" t="str">
            <v>NA</v>
          </cell>
          <cell r="BM338" t="str">
            <v>NA</v>
          </cell>
          <cell r="BN338" t="str">
            <v>NA</v>
          </cell>
          <cell r="BO338" t="str">
            <v>NA</v>
          </cell>
          <cell r="BP338">
            <v>-0.92525914643277885</v>
          </cell>
          <cell r="BQ338">
            <v>1.201349856758553</v>
          </cell>
          <cell r="BR338">
            <v>-0.32574283250786196</v>
          </cell>
          <cell r="BS338">
            <v>0.44444726869703932</v>
          </cell>
          <cell r="BT338">
            <v>-0.39095121615219464</v>
          </cell>
          <cell r="BU338">
            <v>1.6740115952210286</v>
          </cell>
          <cell r="BV338">
            <v>0.32056194088945733</v>
          </cell>
          <cell r="BW338">
            <v>-0.3786445329754814</v>
          </cell>
          <cell r="BX338">
            <v>-0.26841471398247052</v>
          </cell>
          <cell r="BY338">
            <v>0.73483929211985966</v>
          </cell>
          <cell r="BZ338">
            <v>-0.26226952795671921</v>
          </cell>
          <cell r="CA338">
            <v>0.84912320630964722</v>
          </cell>
          <cell r="CB338">
            <v>-2.5543380148951189E-2</v>
          </cell>
          <cell r="CC338">
            <v>0.18746718547226826</v>
          </cell>
          <cell r="CD338">
            <v>0.9784807483659359</v>
          </cell>
          <cell r="CE338">
            <v>-0.28584278487404657</v>
          </cell>
          <cell r="CF338">
            <v>0.81600777254482315</v>
          </cell>
          <cell r="CG338">
            <v>0.22978016860024075</v>
          </cell>
          <cell r="CH338">
            <v>0.69207262290467986</v>
          </cell>
          <cell r="CI338">
            <v>-0.44327824834026019</v>
          </cell>
          <cell r="CJ338">
            <v>0.33440935222036816</v>
          </cell>
          <cell r="CK338">
            <v>-1.7486225162834823E-2</v>
          </cell>
          <cell r="CL338">
            <v>1.0210743947236476</v>
          </cell>
          <cell r="CM338">
            <v>-0.45796148275157567</v>
          </cell>
          <cell r="CN338">
            <v>0.27743627970885942</v>
          </cell>
          <cell r="CO338">
            <v>-5.9988132216421963E-2</v>
          </cell>
          <cell r="CP338">
            <v>1.0428451182138256</v>
          </cell>
          <cell r="CQ338">
            <v>-0.45414910950589105</v>
          </cell>
          <cell r="CR338">
            <v>0.24531990041546958</v>
          </cell>
          <cell r="CS338">
            <v>-8.1996964221383473E-2</v>
          </cell>
          <cell r="CT338">
            <v>1.0453211722668918</v>
          </cell>
          <cell r="CU338">
            <v>-0.48349569390360381</v>
          </cell>
          <cell r="CV338">
            <v>0.22001853889621148</v>
          </cell>
          <cell r="CW338">
            <v>-9.2218473405648482E-2</v>
          </cell>
          <cell r="CX338">
            <v>1.0152323105052421</v>
          </cell>
          <cell r="CY338">
            <v>-0.50125155626886853</v>
          </cell>
          <cell r="CZ338">
            <v>0.20067869599698396</v>
          </cell>
          <cell r="DA338">
            <v>-9.5019788902061419E-2</v>
          </cell>
          <cell r="DB338">
            <v>0.97094766477639238</v>
          </cell>
          <cell r="DC338"/>
          <cell r="DD338"/>
          <cell r="DE338"/>
          <cell r="DF338"/>
          <cell r="DG338"/>
          <cell r="DH338"/>
          <cell r="DI338"/>
          <cell r="DJ338"/>
          <cell r="DK338"/>
          <cell r="DL338"/>
          <cell r="DM338"/>
          <cell r="DN338"/>
          <cell r="DO338"/>
        </row>
        <row r="339">
          <cell r="A339"/>
          <cell r="B339"/>
          <cell r="C339"/>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cell r="AD339"/>
          <cell r="AE339"/>
          <cell r="AF339"/>
          <cell r="AG339"/>
          <cell r="AH339"/>
          <cell r="AI339"/>
          <cell r="AJ339"/>
          <cell r="AK339"/>
          <cell r="AL339"/>
          <cell r="AM339"/>
          <cell r="AN339"/>
          <cell r="AO339"/>
          <cell r="AP339"/>
          <cell r="AQ339"/>
          <cell r="AR339"/>
          <cell r="AS339"/>
          <cell r="AT339"/>
          <cell r="AU339"/>
          <cell r="AV339"/>
          <cell r="AW339"/>
          <cell r="AX339"/>
          <cell r="AY339"/>
          <cell r="AZ339"/>
          <cell r="BA339"/>
          <cell r="BB339"/>
          <cell r="BC339"/>
          <cell r="BD339"/>
          <cell r="BE339"/>
          <cell r="BF339"/>
          <cell r="BG339"/>
          <cell r="BH339"/>
          <cell r="BI339"/>
          <cell r="BJ339"/>
          <cell r="BK339"/>
          <cell r="BL339"/>
          <cell r="BM339"/>
          <cell r="BN339"/>
          <cell r="BO339"/>
          <cell r="BP339"/>
          <cell r="BQ339"/>
          <cell r="BR339"/>
          <cell r="BS339"/>
          <cell r="BT339"/>
          <cell r="BU339"/>
          <cell r="BV339"/>
          <cell r="BW339"/>
          <cell r="BX339"/>
          <cell r="BY339"/>
          <cell r="BZ339"/>
          <cell r="CA339"/>
          <cell r="CB339"/>
          <cell r="CC339"/>
          <cell r="CD339"/>
          <cell r="CE339"/>
          <cell r="CF339"/>
          <cell r="CG339"/>
          <cell r="CH339"/>
          <cell r="CI339"/>
          <cell r="CJ339"/>
          <cell r="CK339"/>
          <cell r="CL339"/>
          <cell r="CM339"/>
          <cell r="CN339"/>
          <cell r="CO339"/>
          <cell r="CP339"/>
          <cell r="CQ339"/>
          <cell r="CR339"/>
          <cell r="CS339"/>
          <cell r="CT339"/>
          <cell r="CU339"/>
          <cell r="CV339"/>
          <cell r="CW339"/>
          <cell r="CX339"/>
          <cell r="CY339"/>
          <cell r="CZ339"/>
          <cell r="DA339"/>
          <cell r="DB339"/>
          <cell r="DC339"/>
          <cell r="DD339"/>
          <cell r="DE339"/>
          <cell r="DF339"/>
          <cell r="DG339"/>
          <cell r="DH339"/>
          <cell r="DI339"/>
          <cell r="DJ339"/>
          <cell r="DK339"/>
          <cell r="DL339"/>
          <cell r="DM339"/>
          <cell r="DN339"/>
          <cell r="DO339"/>
        </row>
        <row r="340">
          <cell r="A340" t="str">
            <v>Deliver Networking &amp; Data</v>
          </cell>
          <cell r="B340"/>
          <cell r="C340">
            <v>7.5000000000000011E-2</v>
          </cell>
          <cell r="D340">
            <v>7.5000000000000011E-2</v>
          </cell>
          <cell r="E340">
            <v>7.5000000000000011E-2</v>
          </cell>
          <cell r="F340">
            <v>7.5000000000000011E-2</v>
          </cell>
          <cell r="G340">
            <v>7.5000000000000011E-2</v>
          </cell>
          <cell r="H340">
            <v>7.5000000000000011E-2</v>
          </cell>
          <cell r="I340">
            <v>7.5000000000000011E-2</v>
          </cell>
          <cell r="J340">
            <v>7.5000000000000011E-2</v>
          </cell>
          <cell r="K340">
            <v>7.5000000000000011E-2</v>
          </cell>
          <cell r="L340">
            <v>7.5000000000000011E-2</v>
          </cell>
          <cell r="M340">
            <v>7.5000000000000011E-2</v>
          </cell>
          <cell r="N340">
            <v>7.5000000000000011E-2</v>
          </cell>
          <cell r="O340">
            <v>7.5000000000000011E-2</v>
          </cell>
          <cell r="P340">
            <v>7.5000000000000011E-2</v>
          </cell>
          <cell r="Q340">
            <v>7.5000000000000011E-2</v>
          </cell>
          <cell r="R340">
            <v>7.5000000000000011E-2</v>
          </cell>
          <cell r="S340">
            <v>7.5000000000000011E-2</v>
          </cell>
          <cell r="T340">
            <v>7.5000000000000011E-2</v>
          </cell>
          <cell r="U340">
            <v>7.5000000000000011E-2</v>
          </cell>
          <cell r="V340">
            <v>7.5000000000000011E-2</v>
          </cell>
          <cell r="W340">
            <v>7.5000000000000011E-2</v>
          </cell>
          <cell r="X340">
            <v>7.5000000000000011E-2</v>
          </cell>
          <cell r="Y340">
            <v>7.5000000000000011E-2</v>
          </cell>
          <cell r="Z340">
            <v>7.5000000000000011E-2</v>
          </cell>
          <cell r="AA340">
            <v>7.5000000000000011E-2</v>
          </cell>
          <cell r="AB340">
            <v>7.5000000000000011E-2</v>
          </cell>
          <cell r="AC340">
            <v>7.5000000000000011E-2</v>
          </cell>
          <cell r="AD340">
            <v>7.5000000000000011E-2</v>
          </cell>
          <cell r="AE340">
            <v>7.5000000000000011E-2</v>
          </cell>
          <cell r="AF340">
            <v>7.5000000000000011E-2</v>
          </cell>
          <cell r="AG340">
            <v>7.5000000000000011E-2</v>
          </cell>
          <cell r="AH340">
            <v>7.5000000000000011E-2</v>
          </cell>
          <cell r="AI340">
            <v>7.5000000000000011E-2</v>
          </cell>
          <cell r="AJ340">
            <v>7.5000000000000011E-2</v>
          </cell>
          <cell r="AK340">
            <v>7.5000000000000011E-2</v>
          </cell>
          <cell r="AL340">
            <v>7.5000000000000011E-2</v>
          </cell>
          <cell r="AM340">
            <v>7.5000000000000011E-2</v>
          </cell>
          <cell r="AN340">
            <v>7.5000000000000011E-2</v>
          </cell>
          <cell r="AO340">
            <v>7.5000000000000011E-2</v>
          </cell>
          <cell r="AP340">
            <v>7.5000000000000011E-2</v>
          </cell>
          <cell r="AQ340">
            <v>7.5000000000000011E-2</v>
          </cell>
          <cell r="AR340">
            <v>7.5000000000000011E-2</v>
          </cell>
          <cell r="AS340">
            <v>7.5000000000000011E-2</v>
          </cell>
          <cell r="AT340">
            <v>7.5000000000000011E-2</v>
          </cell>
          <cell r="AU340">
            <v>7.5000000000000011E-2</v>
          </cell>
          <cell r="AV340">
            <v>7.5000000000000011E-2</v>
          </cell>
          <cell r="AW340">
            <v>7.5000000000000011E-2</v>
          </cell>
          <cell r="AX340">
            <v>7.5000000000000011E-2</v>
          </cell>
          <cell r="AY340">
            <v>7.5000000000000011E-2</v>
          </cell>
          <cell r="AZ340">
            <v>7.5000000000000011E-2</v>
          </cell>
          <cell r="BA340">
            <v>7.5000000000000011E-2</v>
          </cell>
          <cell r="BB340">
            <v>7.5000000000000011E-2</v>
          </cell>
          <cell r="BC340">
            <v>7.5000000000000011E-2</v>
          </cell>
          <cell r="BD340">
            <v>7.5000000000000011E-2</v>
          </cell>
          <cell r="BE340">
            <v>7.5000000000000011E-2</v>
          </cell>
          <cell r="BF340">
            <v>7.5000000000000011E-2</v>
          </cell>
          <cell r="BG340">
            <v>7.5000000000000011E-2</v>
          </cell>
          <cell r="BH340">
            <v>7.5000000000000011E-2</v>
          </cell>
          <cell r="BI340">
            <v>7.5000000000000011E-2</v>
          </cell>
          <cell r="BJ340">
            <v>7.5000000000000011E-2</v>
          </cell>
          <cell r="BK340">
            <v>7.5000000000000011E-2</v>
          </cell>
          <cell r="BL340">
            <v>7.5000000000000011E-2</v>
          </cell>
          <cell r="BM340">
            <v>7.5000000000000011E-2</v>
          </cell>
          <cell r="BN340">
            <v>7.5000000000000011E-2</v>
          </cell>
          <cell r="BO340">
            <v>0.19250412148197932</v>
          </cell>
          <cell r="BP340">
            <v>0.12194547298600539</v>
          </cell>
          <cell r="BQ340">
            <v>0.11154853369456748</v>
          </cell>
          <cell r="BR340">
            <v>9.6958344763943702E-2</v>
          </cell>
          <cell r="BS340">
            <v>59.566196244372584</v>
          </cell>
          <cell r="BT340">
            <v>109.86488973666683</v>
          </cell>
          <cell r="BU340">
            <v>100.46488177955634</v>
          </cell>
          <cell r="BV340">
            <v>140.4010947260378</v>
          </cell>
          <cell r="BW340">
            <v>77.241057880422161</v>
          </cell>
          <cell r="BX340">
            <v>93.597748691411937</v>
          </cell>
          <cell r="BY340">
            <v>86.399800757178426</v>
          </cell>
          <cell r="BZ340">
            <v>79.31373981803074</v>
          </cell>
          <cell r="CA340">
            <v>82.621883416387689</v>
          </cell>
          <cell r="CB340">
            <v>96.79546629163147</v>
          </cell>
          <cell r="CC340">
            <v>98.390395860439142</v>
          </cell>
          <cell r="CD340">
            <v>159.97153639711371</v>
          </cell>
          <cell r="CE340">
            <v>154.61720229970777</v>
          </cell>
          <cell r="CF340">
            <v>131.29249595853048</v>
          </cell>
          <cell r="CG340">
            <v>84.838612110413862</v>
          </cell>
          <cell r="CH340">
            <v>212.83422722750288</v>
          </cell>
          <cell r="CI340">
            <v>85.09400589767688</v>
          </cell>
          <cell r="CJ340">
            <v>107.89681798247651</v>
          </cell>
          <cell r="CK340">
            <v>89.176989783933379</v>
          </cell>
          <cell r="CL340">
            <v>223.42230826077571</v>
          </cell>
          <cell r="CM340">
            <v>89.355291723403369</v>
          </cell>
          <cell r="CN340">
            <v>113.26837403381622</v>
          </cell>
          <cell r="CO340">
            <v>93.602769508909276</v>
          </cell>
          <cell r="CP340">
            <v>234.45088495620018</v>
          </cell>
          <cell r="CQ340">
            <v>93.73308204936454</v>
          </cell>
          <cell r="CR340">
            <v>118.79661814187565</v>
          </cell>
          <cell r="CS340">
            <v>98.156607963613624</v>
          </cell>
          <cell r="CT340">
            <v>245.79656422614852</v>
          </cell>
          <cell r="CU340">
            <v>98.214191434186148</v>
          </cell>
          <cell r="CV340">
            <v>124.46876640494945</v>
          </cell>
          <cell r="CW340">
            <v>102.82611590737145</v>
          </cell>
          <cell r="CX340">
            <v>257.42454278283509</v>
          </cell>
          <cell r="CY340">
            <v>102.82303574946083</v>
          </cell>
          <cell r="CZ340">
            <v>130.29495900804247</v>
          </cell>
          <cell r="DA340">
            <v>107.61819784808901</v>
          </cell>
          <cell r="DB340">
            <v>269.35697540828892</v>
          </cell>
          <cell r="DC340"/>
          <cell r="DD340"/>
          <cell r="DE340">
            <v>0.30000000000000004</v>
          </cell>
          <cell r="DF340">
            <v>0.30000000000000004</v>
          </cell>
          <cell r="DG340">
            <v>0.30000000000000004</v>
          </cell>
          <cell r="DH340">
            <v>0.30000000000000004</v>
          </cell>
          <cell r="DI340">
            <v>0.30000000000000004</v>
          </cell>
          <cell r="DJ340">
            <v>0.30000000000000004</v>
          </cell>
          <cell r="DK340">
            <v>0.30000000000000004</v>
          </cell>
          <cell r="DL340">
            <v>0.30000000000000004</v>
          </cell>
          <cell r="DM340">
            <v>0.30000000000000004</v>
          </cell>
          <cell r="DN340">
            <v>0.30000000000000004</v>
          </cell>
          <cell r="DO340">
            <v>0.30000000000000004</v>
          </cell>
        </row>
        <row r="341">
          <cell r="A341" t="str">
            <v>% growth y-o-y</v>
          </cell>
          <cell r="B341"/>
          <cell r="C341" t="str">
            <v>NA</v>
          </cell>
          <cell r="D341" t="str">
            <v>NA</v>
          </cell>
          <cell r="E341" t="str">
            <v>NA</v>
          </cell>
          <cell r="F341" t="str">
            <v>NA</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cell r="BM341">
            <v>0</v>
          </cell>
          <cell r="BN341">
            <v>0</v>
          </cell>
          <cell r="BO341">
            <v>1.5667216197597238</v>
          </cell>
          <cell r="BP341">
            <v>0.62593963981340495</v>
          </cell>
          <cell r="BQ341">
            <v>0.48731378259423286</v>
          </cell>
          <cell r="BR341">
            <v>0.29277793018591591</v>
          </cell>
          <cell r="BS341">
            <v>308.42816073654137</v>
          </cell>
          <cell r="BT341">
            <v>899.93454924132402</v>
          </cell>
          <cell r="BU341">
            <v>899.6383002275993</v>
          </cell>
          <cell r="BV341">
            <v>1447.0558127086481</v>
          </cell>
          <cell r="BW341">
            <v>0.29672637755041098</v>
          </cell>
          <cell r="BX341">
            <v>-0.14806496492414734</v>
          </cell>
          <cell r="BY341">
            <v>-0.13999997584469381</v>
          </cell>
          <cell r="BZ341">
            <v>-0.43509172793278961</v>
          </cell>
          <cell r="CA341">
            <v>6.9662763349197743E-2</v>
          </cell>
          <cell r="CB341">
            <v>3.4164471313965938E-2</v>
          </cell>
          <cell r="CC341">
            <v>0.13878035595197247</v>
          </cell>
          <cell r="CD341">
            <v>1.0169460772387722</v>
          </cell>
          <cell r="CE341">
            <v>0.87138317242765884</v>
          </cell>
          <cell r="CF341">
            <v>0.35639096528513226</v>
          </cell>
          <cell r="CG341">
            <v>-0.13773482291145234</v>
          </cell>
          <cell r="CH341">
            <v>0.33045060403222415</v>
          </cell>
          <cell r="CI341">
            <v>-0.44964722791496459</v>
          </cell>
          <cell r="CJ341">
            <v>-0.17819508879961909</v>
          </cell>
          <cell r="CK341">
            <v>5.1136829865548794E-2</v>
          </cell>
          <cell r="CL341">
            <v>4.9748018310772135E-2</v>
          </cell>
          <cell r="CM341">
            <v>5.0077391242463909E-2</v>
          </cell>
          <cell r="CN341">
            <v>4.9784193378271002E-2</v>
          </cell>
          <cell r="CO341">
            <v>4.9629167072123614E-2</v>
          </cell>
          <cell r="CP341">
            <v>4.9362021103783738E-2</v>
          </cell>
          <cell r="CQ341">
            <v>4.8993072950984207E-2</v>
          </cell>
          <cell r="CR341">
            <v>4.8806598975358995E-2</v>
          </cell>
          <cell r="CS341">
            <v>4.8650680728746121E-2</v>
          </cell>
          <cell r="CT341">
            <v>4.8392563210277073E-2</v>
          </cell>
          <cell r="CU341">
            <v>4.7807127290038665E-2</v>
          </cell>
          <cell r="CV341">
            <v>4.7746714946882651E-2</v>
          </cell>
          <cell r="CW341">
            <v>4.7572018233237978E-2</v>
          </cell>
          <cell r="CX341">
            <v>4.7307327477482897E-2</v>
          </cell>
          <cell r="CY341">
            <v>4.6926459893151806E-2</v>
          </cell>
          <cell r="CZ341">
            <v>4.6808470682017989E-2</v>
          </cell>
          <cell r="DA341">
            <v>4.6603743595979186E-2</v>
          </cell>
          <cell r="DB341">
            <v>4.6353127392053217E-2</v>
          </cell>
          <cell r="DC341"/>
          <cell r="DD341" t="str">
            <v>NA</v>
          </cell>
          <cell r="DE341" t="str">
            <v>NA</v>
          </cell>
          <cell r="DF341">
            <v>0</v>
          </cell>
          <cell r="DG341">
            <v>0</v>
          </cell>
          <cell r="DH341">
            <v>0</v>
          </cell>
          <cell r="DI341">
            <v>0</v>
          </cell>
          <cell r="DJ341">
            <v>0</v>
          </cell>
          <cell r="DK341">
            <v>0</v>
          </cell>
          <cell r="DL341">
            <v>0</v>
          </cell>
          <cell r="DM341">
            <v>0</v>
          </cell>
          <cell r="DN341">
            <v>0</v>
          </cell>
          <cell r="DO341">
            <v>0</v>
          </cell>
        </row>
        <row r="342">
          <cell r="A342" t="str">
            <v>% growth seq</v>
          </cell>
          <cell r="B342"/>
          <cell r="C342" t="str">
            <v>NA</v>
          </cell>
          <cell r="D342" t="str">
            <v>NA</v>
          </cell>
          <cell r="E342" t="str">
            <v>NA</v>
          </cell>
          <cell r="F342" t="str">
            <v>NA</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cell r="BM342">
            <v>0</v>
          </cell>
          <cell r="BN342">
            <v>0</v>
          </cell>
          <cell r="BO342">
            <v>1.5667216197597238</v>
          </cell>
          <cell r="BP342">
            <v>-0.36653058621697643</v>
          </cell>
          <cell r="BQ342">
            <v>-8.5258919719234494E-2</v>
          </cell>
          <cell r="BR342">
            <v>-0.13079677919006416</v>
          </cell>
          <cell r="BS342">
            <v>613.34832029562153</v>
          </cell>
          <cell r="BT342">
            <v>0.84441674412013712</v>
          </cell>
          <cell r="BU342">
            <v>-8.5559708653430544E-2</v>
          </cell>
          <cell r="BV342">
            <v>0.39751415857046379</v>
          </cell>
          <cell r="BW342">
            <v>-0.44985430468942367</v>
          </cell>
          <cell r="BX342">
            <v>0.21176161046773556</v>
          </cell>
          <cell r="BY342">
            <v>-7.6903002848549895E-2</v>
          </cell>
          <cell r="BZ342">
            <v>-8.2014783333385743E-2</v>
          </cell>
          <cell r="CA342">
            <v>4.1709590367908778E-2</v>
          </cell>
          <cell r="CB342">
            <v>0.17154756450919284</v>
          </cell>
          <cell r="CC342">
            <v>1.6477316861126301E-2</v>
          </cell>
          <cell r="CD342">
            <v>0.62588568729841998</v>
          </cell>
          <cell r="CE342">
            <v>-3.3470542435213746E-2</v>
          </cell>
          <cell r="CF342">
            <v>-0.15085453619814571</v>
          </cell>
          <cell r="CG342">
            <v>-0.35381979380443307</v>
          </cell>
          <cell r="CH342">
            <v>1.5086952972604992</v>
          </cell>
          <cell r="CI342">
            <v>-0.60018645963969819</v>
          </cell>
          <cell r="CJ342">
            <v>0.26797201335449361</v>
          </cell>
          <cell r="CK342">
            <v>-0.17349750019118648</v>
          </cell>
          <cell r="CL342">
            <v>1.5053806907152265</v>
          </cell>
          <cell r="CM342">
            <v>-0.60006101262229827</v>
          </cell>
          <cell r="CN342">
            <v>0.267617975938516</v>
          </cell>
          <cell r="CO342">
            <v>-0.17361955349545133</v>
          </cell>
          <cell r="CP342">
            <v>1.5047430347013901</v>
          </cell>
          <cell r="CQ342">
            <v>-0.60020162829892643</v>
          </cell>
          <cell r="CR342">
            <v>0.26739263816494807</v>
          </cell>
          <cell r="CS342">
            <v>-0.17374240530662421</v>
          </cell>
          <cell r="CT342">
            <v>1.5041265109452908</v>
          </cell>
          <cell r="CU342">
            <v>-0.60042488086276569</v>
          </cell>
          <cell r="CV342">
            <v>0.2673195654047269</v>
          </cell>
          <cell r="CW342">
            <v>-0.1738801718911982</v>
          </cell>
          <cell r="CX342">
            <v>1.5034937915454289</v>
          </cell>
          <cell r="CY342">
            <v>-0.60057019180100879</v>
          </cell>
          <cell r="CZ342">
            <v>0.26717673776448181</v>
          </cell>
          <cell r="DA342">
            <v>-0.17404173831893011</v>
          </cell>
          <cell r="DB342">
            <v>1.5028943133623747</v>
          </cell>
          <cell r="DC342"/>
          <cell r="DD342"/>
          <cell r="DE342"/>
          <cell r="DF342"/>
          <cell r="DG342"/>
          <cell r="DH342"/>
          <cell r="DI342"/>
          <cell r="DJ342"/>
          <cell r="DK342"/>
          <cell r="DL342"/>
          <cell r="DM342"/>
          <cell r="DN342"/>
          <cell r="DO342"/>
        </row>
        <row r="343">
          <cell r="A343"/>
          <cell r="B343"/>
          <cell r="C343"/>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cell r="AD343"/>
          <cell r="AE343"/>
          <cell r="AF343"/>
          <cell r="AG343"/>
          <cell r="AH343"/>
          <cell r="AI343"/>
          <cell r="AJ343"/>
          <cell r="AK343"/>
          <cell r="AL343"/>
          <cell r="AM343"/>
          <cell r="AN343"/>
          <cell r="AO343"/>
          <cell r="AP343"/>
          <cell r="AQ343"/>
          <cell r="AR343"/>
          <cell r="AS343"/>
          <cell r="AT343"/>
          <cell r="AU343"/>
          <cell r="AV343"/>
          <cell r="AW343"/>
          <cell r="AX343"/>
          <cell r="AY343"/>
          <cell r="AZ343"/>
          <cell r="BA343"/>
          <cell r="BB343"/>
          <cell r="BC343"/>
          <cell r="BD343"/>
          <cell r="BE343"/>
          <cell r="BF343"/>
          <cell r="BG343"/>
          <cell r="BH343"/>
          <cell r="BI343"/>
          <cell r="BJ343"/>
          <cell r="BK343"/>
          <cell r="BL343"/>
          <cell r="BM343"/>
          <cell r="BN343"/>
          <cell r="BO343"/>
          <cell r="BP343"/>
          <cell r="BQ343"/>
          <cell r="BR343"/>
          <cell r="BS343"/>
          <cell r="BT343"/>
          <cell r="BU343"/>
          <cell r="BV343"/>
          <cell r="BW343"/>
          <cell r="BX343"/>
          <cell r="BY343"/>
          <cell r="BZ343"/>
          <cell r="CA343"/>
          <cell r="CB343"/>
          <cell r="CC343"/>
          <cell r="CD343"/>
          <cell r="CE343"/>
          <cell r="CF343"/>
          <cell r="CG343"/>
          <cell r="CH343"/>
          <cell r="CI343"/>
          <cell r="CJ343"/>
          <cell r="CK343"/>
          <cell r="CL343"/>
          <cell r="CM343"/>
          <cell r="CN343"/>
          <cell r="CO343"/>
          <cell r="CP343"/>
          <cell r="CQ343"/>
          <cell r="CR343"/>
          <cell r="CS343"/>
          <cell r="CT343"/>
          <cell r="CU343"/>
          <cell r="CV343"/>
          <cell r="CW343"/>
          <cell r="CX343"/>
          <cell r="CY343"/>
          <cell r="CZ343"/>
          <cell r="DA343"/>
          <cell r="DB343"/>
          <cell r="DC343"/>
          <cell r="DD343"/>
          <cell r="DE343"/>
          <cell r="DF343"/>
          <cell r="DG343"/>
          <cell r="DH343"/>
          <cell r="DI343"/>
          <cell r="DJ343"/>
          <cell r="DK343"/>
          <cell r="DL343"/>
          <cell r="DM343"/>
          <cell r="DN343"/>
          <cell r="DO343"/>
        </row>
        <row r="344">
          <cell r="A344" t="str">
            <v>WS product</v>
          </cell>
          <cell r="B344"/>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0</v>
          </cell>
          <cell r="BN344">
            <v>0</v>
          </cell>
          <cell r="BO344">
            <v>91.998671546684449</v>
          </cell>
          <cell r="BP344">
            <v>6.8760592384496153</v>
          </cell>
          <cell r="BQ344">
            <v>15.136612019624387</v>
          </cell>
          <cell r="BR344">
            <v>10.20596914577939</v>
          </cell>
          <cell r="BS344">
            <v>92.145130455124459</v>
          </cell>
          <cell r="BT344">
            <v>98.76870692649706</v>
          </cell>
          <cell r="BU344">
            <v>102.2049393267154</v>
          </cell>
          <cell r="BV344">
            <v>157.38718016102612</v>
          </cell>
          <cell r="BW344">
            <v>87.484112790544003</v>
          </cell>
          <cell r="BX344">
            <v>97.099692022696658</v>
          </cell>
          <cell r="BY344">
            <v>100.23119611177169</v>
          </cell>
          <cell r="BZ344">
            <v>142.19817803180638</v>
          </cell>
          <cell r="CA344">
            <v>97.699261997652172</v>
          </cell>
          <cell r="CB344">
            <v>110.85174016177427</v>
          </cell>
          <cell r="CC344">
            <v>116.26596554660618</v>
          </cell>
          <cell r="CD344">
            <v>195.04944586257068</v>
          </cell>
          <cell r="CE344">
            <v>125.45264493030075</v>
          </cell>
          <cell r="CF344">
            <v>202.60474862315823</v>
          </cell>
          <cell r="CG344">
            <v>217.62459838669992</v>
          </cell>
          <cell r="CH344">
            <v>339.72932870317334</v>
          </cell>
          <cell r="CI344">
            <v>155.5027407884761</v>
          </cell>
          <cell r="CJ344">
            <v>205.04264504575627</v>
          </cell>
          <cell r="CK344">
            <v>193.87164237437764</v>
          </cell>
          <cell r="CL344">
            <v>411.34993277444062</v>
          </cell>
          <cell r="CM344">
            <v>195.23232181786233</v>
          </cell>
          <cell r="CN344">
            <v>249.18839463924877</v>
          </cell>
          <cell r="CO344">
            <v>230.36707456865162</v>
          </cell>
          <cell r="CP344">
            <v>483.63567001469028</v>
          </cell>
          <cell r="CQ344">
            <v>239.64676031849285</v>
          </cell>
          <cell r="CR344">
            <v>298.77362806978738</v>
          </cell>
          <cell r="CS344">
            <v>272.63241323862974</v>
          </cell>
          <cell r="CT344">
            <v>564.40778196844713</v>
          </cell>
          <cell r="CU344">
            <v>282.28643993279707</v>
          </cell>
          <cell r="CV344">
            <v>344.87494994132601</v>
          </cell>
          <cell r="CW344">
            <v>312.04836069023509</v>
          </cell>
          <cell r="CX344">
            <v>633.89264331273046</v>
          </cell>
          <cell r="CY344">
            <v>313.58053153922231</v>
          </cell>
          <cell r="CZ344">
            <v>377.20776095155423</v>
          </cell>
          <cell r="DA344">
            <v>340.32894892120026</v>
          </cell>
          <cell r="DB344">
            <v>676.51790293507918</v>
          </cell>
          <cell r="DC344"/>
          <cell r="DD344"/>
          <cell r="DE344">
            <v>0</v>
          </cell>
          <cell r="DF344">
            <v>0</v>
          </cell>
          <cell r="DG344">
            <v>0</v>
          </cell>
          <cell r="DH344">
            <v>0</v>
          </cell>
          <cell r="DI344">
            <v>0</v>
          </cell>
          <cell r="DJ344">
            <v>0</v>
          </cell>
          <cell r="DK344">
            <v>0</v>
          </cell>
          <cell r="DL344">
            <v>0</v>
          </cell>
          <cell r="DM344">
            <v>0</v>
          </cell>
          <cell r="DN344">
            <v>0</v>
          </cell>
          <cell r="DO344">
            <v>0</v>
          </cell>
        </row>
        <row r="345">
          <cell r="A345" t="str">
            <v>% growth y-o-y</v>
          </cell>
          <cell r="B345"/>
          <cell r="C345" t="str">
            <v>NA</v>
          </cell>
          <cell r="D345" t="str">
            <v>NA</v>
          </cell>
          <cell r="E345" t="str">
            <v>NA</v>
          </cell>
          <cell r="F345" t="str">
            <v>NA</v>
          </cell>
          <cell r="G345" t="str">
            <v>NA</v>
          </cell>
          <cell r="H345" t="str">
            <v>NA</v>
          </cell>
          <cell r="I345" t="str">
            <v>NA</v>
          </cell>
          <cell r="J345" t="str">
            <v>NA</v>
          </cell>
          <cell r="K345" t="str">
            <v>NA</v>
          </cell>
          <cell r="L345" t="str">
            <v>NA</v>
          </cell>
          <cell r="M345" t="str">
            <v>NA</v>
          </cell>
          <cell r="N345" t="str">
            <v>NA</v>
          </cell>
          <cell r="O345" t="str">
            <v>NA</v>
          </cell>
          <cell r="P345" t="str">
            <v>NA</v>
          </cell>
          <cell r="Q345" t="str">
            <v>NA</v>
          </cell>
          <cell r="R345" t="str">
            <v>NA</v>
          </cell>
          <cell r="S345" t="str">
            <v>NA</v>
          </cell>
          <cell r="T345" t="str">
            <v>NA</v>
          </cell>
          <cell r="U345" t="str">
            <v>NA</v>
          </cell>
          <cell r="V345" t="str">
            <v>NA</v>
          </cell>
          <cell r="W345" t="str">
            <v>NA</v>
          </cell>
          <cell r="X345" t="str">
            <v>NA</v>
          </cell>
          <cell r="Y345" t="str">
            <v>NA</v>
          </cell>
          <cell r="Z345" t="str">
            <v>NA</v>
          </cell>
          <cell r="AA345" t="str">
            <v>NA</v>
          </cell>
          <cell r="AB345" t="str">
            <v>NA</v>
          </cell>
          <cell r="AC345" t="str">
            <v>NA</v>
          </cell>
          <cell r="AD345" t="str">
            <v>NA</v>
          </cell>
          <cell r="AE345" t="str">
            <v>NA</v>
          </cell>
          <cell r="AF345" t="str">
            <v>NA</v>
          </cell>
          <cell r="AG345" t="str">
            <v>NA</v>
          </cell>
          <cell r="AH345" t="str">
            <v>NA</v>
          </cell>
          <cell r="AI345" t="str">
            <v>NA</v>
          </cell>
          <cell r="AJ345" t="str">
            <v>NA</v>
          </cell>
          <cell r="AK345" t="str">
            <v>NA</v>
          </cell>
          <cell r="AL345" t="str">
            <v>NA</v>
          </cell>
          <cell r="AM345" t="str">
            <v>NA</v>
          </cell>
          <cell r="AN345" t="str">
            <v>NA</v>
          </cell>
          <cell r="AO345" t="str">
            <v>NA</v>
          </cell>
          <cell r="AP345" t="str">
            <v>NA</v>
          </cell>
          <cell r="AQ345" t="str">
            <v>NA</v>
          </cell>
          <cell r="AR345" t="str">
            <v>NA</v>
          </cell>
          <cell r="AS345" t="str">
            <v>NA</v>
          </cell>
          <cell r="AT345" t="str">
            <v>NA</v>
          </cell>
          <cell r="AU345" t="str">
            <v>NA</v>
          </cell>
          <cell r="AV345" t="str">
            <v>NA</v>
          </cell>
          <cell r="AW345" t="str">
            <v>NA</v>
          </cell>
          <cell r="AX345" t="str">
            <v>NA</v>
          </cell>
          <cell r="AY345" t="str">
            <v>NA</v>
          </cell>
          <cell r="AZ345" t="str">
            <v>NA</v>
          </cell>
          <cell r="BA345" t="str">
            <v>NA</v>
          </cell>
          <cell r="BB345" t="str">
            <v>NA</v>
          </cell>
          <cell r="BC345" t="str">
            <v>NA</v>
          </cell>
          <cell r="BD345" t="str">
            <v>NA</v>
          </cell>
          <cell r="BE345" t="str">
            <v>NA</v>
          </cell>
          <cell r="BF345" t="str">
            <v>NA</v>
          </cell>
          <cell r="BG345" t="str">
            <v>NA</v>
          </cell>
          <cell r="BH345" t="str">
            <v>NA</v>
          </cell>
          <cell r="BI345" t="str">
            <v>NA</v>
          </cell>
          <cell r="BJ345" t="str">
            <v>NA</v>
          </cell>
          <cell r="BK345" t="str">
            <v>NA</v>
          </cell>
          <cell r="BL345" t="str">
            <v>NA</v>
          </cell>
          <cell r="BM345" t="str">
            <v>NA</v>
          </cell>
          <cell r="BN345" t="str">
            <v>NA</v>
          </cell>
          <cell r="BO345" t="str">
            <v>NA</v>
          </cell>
          <cell r="BP345" t="str">
            <v>NA</v>
          </cell>
          <cell r="BQ345" t="str">
            <v>NA</v>
          </cell>
          <cell r="BR345" t="str">
            <v>NA</v>
          </cell>
          <cell r="BS345">
            <v>1.5919676445077524E-3</v>
          </cell>
          <cell r="BT345">
            <v>13.364144272376427</v>
          </cell>
          <cell r="BU345">
            <v>5.7521674727612924</v>
          </cell>
          <cell r="BV345">
            <v>14.421091119613322</v>
          </cell>
          <cell r="BW345">
            <v>-5.0583439857957768E-2</v>
          </cell>
          <cell r="BX345">
            <v>-1.6898215596185429E-2</v>
          </cell>
          <cell r="BY345">
            <v>-1.9311622588359501E-2</v>
          </cell>
          <cell r="BZ345">
            <v>-9.6507238478251933E-2</v>
          </cell>
          <cell r="CA345">
            <v>0.11676576330568111</v>
          </cell>
          <cell r="CB345">
            <v>0.14162813344313308</v>
          </cell>
          <cell r="CC345">
            <v>0.15997783182147707</v>
          </cell>
          <cell r="CD345">
            <v>0.37167331229056066</v>
          </cell>
          <cell r="CE345">
            <v>0.28406952483751136</v>
          </cell>
          <cell r="CF345">
            <v>0.82770922971061966</v>
          </cell>
          <cell r="CG345">
            <v>0.87178248908502187</v>
          </cell>
          <cell r="CH345">
            <v>0.74176003013380631</v>
          </cell>
          <cell r="CI345">
            <v>0.23953337831076138</v>
          </cell>
          <cell r="CJ345">
            <v>1.2032770402299331E-2</v>
          </cell>
          <cell r="CK345">
            <v>-0.10914646684431939</v>
          </cell>
          <cell r="CL345">
            <v>0.21081666497461371</v>
          </cell>
          <cell r="CM345">
            <v>0.25549119473996096</v>
          </cell>
          <cell r="CN345">
            <v>0.21530033219987565</v>
          </cell>
          <cell r="CO345">
            <v>0.18824533463124604</v>
          </cell>
          <cell r="CP345">
            <v>0.17572808813338692</v>
          </cell>
          <cell r="CQ345">
            <v>0.22749531474642803</v>
          </cell>
          <cell r="CR345">
            <v>0.19898692915584371</v>
          </cell>
          <cell r="CS345">
            <v>0.18346952900763891</v>
          </cell>
          <cell r="CT345">
            <v>0.16701024544220111</v>
          </cell>
          <cell r="CU345">
            <v>0.17792721068974893</v>
          </cell>
          <cell r="CV345">
            <v>0.15430184440766737</v>
          </cell>
          <cell r="CW345">
            <v>0.14457542660969436</v>
          </cell>
          <cell r="CX345">
            <v>0.12311109726720226</v>
          </cell>
          <cell r="CY345">
            <v>0.11085935128118551</v>
          </cell>
          <cell r="CZ345">
            <v>9.3752274601936358E-2</v>
          </cell>
          <cell r="DA345">
            <v>9.0628863322370856E-2</v>
          </cell>
          <cell r="DB345">
            <v>6.7243657221810693E-2</v>
          </cell>
          <cell r="DC345"/>
          <cell r="DD345" t="str">
            <v>NA</v>
          </cell>
          <cell r="DE345" t="str">
            <v>NA</v>
          </cell>
          <cell r="DF345" t="str">
            <v>NA</v>
          </cell>
          <cell r="DG345" t="str">
            <v>NA</v>
          </cell>
          <cell r="DH345" t="str">
            <v>NA</v>
          </cell>
          <cell r="DI345" t="str">
            <v>NA</v>
          </cell>
          <cell r="DJ345" t="str">
            <v>NA</v>
          </cell>
          <cell r="DK345" t="str">
            <v>NA</v>
          </cell>
          <cell r="DL345" t="str">
            <v>NA</v>
          </cell>
          <cell r="DM345" t="str">
            <v>NA</v>
          </cell>
          <cell r="DN345" t="str">
            <v>NA</v>
          </cell>
          <cell r="DO345" t="str">
            <v>NA</v>
          </cell>
        </row>
        <row r="346">
          <cell r="A346" t="str">
            <v>% growth seq</v>
          </cell>
          <cell r="B346"/>
          <cell r="C346" t="str">
            <v>NA</v>
          </cell>
          <cell r="D346" t="str">
            <v>NA</v>
          </cell>
          <cell r="E346" t="str">
            <v>NA</v>
          </cell>
          <cell r="F346" t="str">
            <v>NA</v>
          </cell>
          <cell r="G346" t="str">
            <v>NA</v>
          </cell>
          <cell r="H346" t="str">
            <v>NA</v>
          </cell>
          <cell r="I346" t="str">
            <v>NA</v>
          </cell>
          <cell r="J346" t="str">
            <v>NA</v>
          </cell>
          <cell r="K346" t="str">
            <v>NA</v>
          </cell>
          <cell r="L346" t="str">
            <v>NA</v>
          </cell>
          <cell r="M346" t="str">
            <v>NA</v>
          </cell>
          <cell r="N346" t="str">
            <v>NA</v>
          </cell>
          <cell r="O346" t="str">
            <v>NA</v>
          </cell>
          <cell r="P346" t="str">
            <v>NA</v>
          </cell>
          <cell r="Q346" t="str">
            <v>NA</v>
          </cell>
          <cell r="R346" t="str">
            <v>NA</v>
          </cell>
          <cell r="S346" t="str">
            <v>NA</v>
          </cell>
          <cell r="T346" t="str">
            <v>NA</v>
          </cell>
          <cell r="U346" t="str">
            <v>NA</v>
          </cell>
          <cell r="V346" t="str">
            <v>NA</v>
          </cell>
          <cell r="W346" t="str">
            <v>NA</v>
          </cell>
          <cell r="X346" t="str">
            <v>NA</v>
          </cell>
          <cell r="Y346" t="str">
            <v>NA</v>
          </cell>
          <cell r="Z346" t="str">
            <v>NA</v>
          </cell>
          <cell r="AA346" t="str">
            <v>NA</v>
          </cell>
          <cell r="AB346" t="str">
            <v>NA</v>
          </cell>
          <cell r="AC346" t="str">
            <v>NA</v>
          </cell>
          <cell r="AD346" t="str">
            <v>NA</v>
          </cell>
          <cell r="AE346" t="str">
            <v>NA</v>
          </cell>
          <cell r="AF346" t="str">
            <v>NA</v>
          </cell>
          <cell r="AG346" t="str">
            <v>NA</v>
          </cell>
          <cell r="AH346" t="str">
            <v>NA</v>
          </cell>
          <cell r="AI346" t="str">
            <v>NA</v>
          </cell>
          <cell r="AJ346" t="str">
            <v>NA</v>
          </cell>
          <cell r="AK346" t="str">
            <v>NA</v>
          </cell>
          <cell r="AL346" t="str">
            <v>NA</v>
          </cell>
          <cell r="AM346" t="str">
            <v>NA</v>
          </cell>
          <cell r="AN346" t="str">
            <v>NA</v>
          </cell>
          <cell r="AO346" t="str">
            <v>NA</v>
          </cell>
          <cell r="AP346" t="str">
            <v>NA</v>
          </cell>
          <cell r="AQ346" t="str">
            <v>NA</v>
          </cell>
          <cell r="AR346" t="str">
            <v>NA</v>
          </cell>
          <cell r="AS346" t="str">
            <v>NA</v>
          </cell>
          <cell r="AT346" t="str">
            <v>NA</v>
          </cell>
          <cell r="AU346" t="str">
            <v>NA</v>
          </cell>
          <cell r="AV346" t="str">
            <v>NA</v>
          </cell>
          <cell r="AW346" t="str">
            <v>NA</v>
          </cell>
          <cell r="AX346" t="str">
            <v>NA</v>
          </cell>
          <cell r="AY346" t="str">
            <v>NA</v>
          </cell>
          <cell r="AZ346" t="str">
            <v>NA</v>
          </cell>
          <cell r="BA346" t="str">
            <v>NA</v>
          </cell>
          <cell r="BB346" t="str">
            <v>NA</v>
          </cell>
          <cell r="BC346" t="str">
            <v>NA</v>
          </cell>
          <cell r="BD346" t="str">
            <v>NA</v>
          </cell>
          <cell r="BE346" t="str">
            <v>NA</v>
          </cell>
          <cell r="BF346" t="str">
            <v>NA</v>
          </cell>
          <cell r="BG346" t="str">
            <v>NA</v>
          </cell>
          <cell r="BH346" t="str">
            <v>NA</v>
          </cell>
          <cell r="BI346" t="str">
            <v>NA</v>
          </cell>
          <cell r="BJ346" t="str">
            <v>NA</v>
          </cell>
          <cell r="BK346" t="str">
            <v>NA</v>
          </cell>
          <cell r="BL346" t="str">
            <v>NA</v>
          </cell>
          <cell r="BM346" t="str">
            <v>NA</v>
          </cell>
          <cell r="BN346" t="str">
            <v>NA</v>
          </cell>
          <cell r="BO346" t="str">
            <v>NA</v>
          </cell>
          <cell r="BP346">
            <v>-0.92525914643277885</v>
          </cell>
          <cell r="BQ346">
            <v>1.201349856758553</v>
          </cell>
          <cell r="BR346">
            <v>-0.32574283250786196</v>
          </cell>
          <cell r="BS346">
            <v>8.0285527164493207</v>
          </cell>
          <cell r="BT346">
            <v>7.1882002213869978E-2</v>
          </cell>
          <cell r="BU346">
            <v>3.4790699475042874E-2</v>
          </cell>
          <cell r="BV346">
            <v>0.53991755386607432</v>
          </cell>
          <cell r="BW346">
            <v>-0.44414714908141073</v>
          </cell>
          <cell r="BX346">
            <v>0.10991229064841113</v>
          </cell>
          <cell r="BY346">
            <v>3.2250401868865408E-2</v>
          </cell>
          <cell r="BZ346">
            <v>0.4187017969259359</v>
          </cell>
          <cell r="CA346">
            <v>-0.31293590853323627</v>
          </cell>
          <cell r="CB346">
            <v>0.13462208306586976</v>
          </cell>
          <cell r="CC346">
            <v>4.8842042325456747E-2</v>
          </cell>
          <cell r="CD346">
            <v>0.67761429534065565</v>
          </cell>
          <cell r="CE346">
            <v>-0.35681619409114829</v>
          </cell>
          <cell r="CF346">
            <v>0.61498985322885624</v>
          </cell>
          <cell r="CG346">
            <v>7.4133749902764556E-2</v>
          </cell>
          <cell r="CH346">
            <v>0.56107963539812711</v>
          </cell>
          <cell r="CI346">
            <v>-0.54227460613404621</v>
          </cell>
          <cell r="CJ346">
            <v>0.31857897813304303</v>
          </cell>
          <cell r="CK346">
            <v>-5.4481362493571828E-2</v>
          </cell>
          <cell r="CL346">
            <v>1.1217643165166957</v>
          </cell>
          <cell r="CM346">
            <v>-0.5253862799950525</v>
          </cell>
          <cell r="CN346">
            <v>0.27636854553071166</v>
          </cell>
          <cell r="CO346">
            <v>-7.5530484065459258E-2</v>
          </cell>
          <cell r="CP346">
            <v>1.0994131688318252</v>
          </cell>
          <cell r="CQ346">
            <v>-0.50448907064440962</v>
          </cell>
          <cell r="CR346">
            <v>0.2467250868432953</v>
          </cell>
          <cell r="CS346">
            <v>-8.7495054366215963E-2</v>
          </cell>
          <cell r="CT346">
            <v>1.0702152589407343</v>
          </cell>
          <cell r="CU346">
            <v>-0.49985374236286106</v>
          </cell>
          <cell r="CV346">
            <v>0.2217198602363939</v>
          </cell>
          <cell r="CW346">
            <v>-9.5184034841254039E-2</v>
          </cell>
          <cell r="CX346">
            <v>1.0313923198013031</v>
          </cell>
          <cell r="CY346">
            <v>-0.50530971632602206</v>
          </cell>
          <cell r="CZ346">
            <v>0.20290554742035538</v>
          </cell>
          <cell r="DA346">
            <v>-9.7767903654268684E-2</v>
          </cell>
          <cell r="DB346">
            <v>0.98783531368564259</v>
          </cell>
          <cell r="DC346"/>
          <cell r="DD346"/>
          <cell r="DE346"/>
          <cell r="DF346"/>
          <cell r="DG346"/>
          <cell r="DH346"/>
          <cell r="DI346"/>
          <cell r="DJ346"/>
          <cell r="DK346"/>
          <cell r="DL346"/>
          <cell r="DM346"/>
          <cell r="DN346"/>
          <cell r="DO346"/>
        </row>
        <row r="347">
          <cell r="A347"/>
          <cell r="B347"/>
          <cell r="C347"/>
          <cell r="D347"/>
          <cell r="E347"/>
          <cell r="F347"/>
          <cell r="G347"/>
          <cell r="H347"/>
          <cell r="I347"/>
          <cell r="J347"/>
          <cell r="K347"/>
          <cell r="L347"/>
          <cell r="M347"/>
          <cell r="N347"/>
          <cell r="O347"/>
          <cell r="P347"/>
          <cell r="Q347"/>
          <cell r="R347"/>
          <cell r="S347"/>
          <cell r="T347"/>
          <cell r="U347"/>
          <cell r="V347"/>
          <cell r="W347"/>
          <cell r="X347"/>
          <cell r="Y347"/>
          <cell r="Z347"/>
          <cell r="AA347"/>
          <cell r="AB347"/>
          <cell r="AC347"/>
          <cell r="AD347"/>
          <cell r="AE347"/>
          <cell r="AF347"/>
          <cell r="AG347"/>
          <cell r="AH347"/>
          <cell r="AI347"/>
          <cell r="AJ347"/>
          <cell r="AK347"/>
          <cell r="AL347"/>
          <cell r="AM347"/>
          <cell r="AN347"/>
          <cell r="AO347"/>
          <cell r="AP347"/>
          <cell r="AQ347"/>
          <cell r="AR347"/>
          <cell r="AS347"/>
          <cell r="AT347"/>
          <cell r="AU347"/>
          <cell r="AV347"/>
          <cell r="AW347"/>
          <cell r="AX347"/>
          <cell r="AY347"/>
          <cell r="AZ347"/>
          <cell r="BA347"/>
          <cell r="BB347"/>
          <cell r="BC347"/>
          <cell r="BD347"/>
          <cell r="BE347"/>
          <cell r="BF347"/>
          <cell r="BG347"/>
          <cell r="BH347"/>
          <cell r="BI347"/>
          <cell r="BJ347"/>
          <cell r="BK347"/>
          <cell r="BL347"/>
          <cell r="BM347"/>
          <cell r="BN347"/>
          <cell r="BO347"/>
          <cell r="BP347"/>
          <cell r="BQ347"/>
          <cell r="BR347"/>
          <cell r="BS347"/>
          <cell r="BT347"/>
          <cell r="BU347"/>
          <cell r="BV347"/>
          <cell r="BW347"/>
          <cell r="BX347"/>
          <cell r="BY347"/>
          <cell r="BZ347"/>
          <cell r="CA347"/>
          <cell r="CB347"/>
          <cell r="CC347"/>
          <cell r="CD347"/>
          <cell r="CE347"/>
          <cell r="CF347"/>
          <cell r="CG347"/>
          <cell r="CH347"/>
          <cell r="CI347"/>
          <cell r="CJ347"/>
          <cell r="CK347"/>
          <cell r="CL347"/>
          <cell r="CM347"/>
          <cell r="CN347"/>
          <cell r="CO347"/>
          <cell r="CP347"/>
          <cell r="CQ347"/>
          <cell r="CR347"/>
          <cell r="CS347"/>
          <cell r="CT347"/>
          <cell r="CU347"/>
          <cell r="CV347"/>
          <cell r="CW347"/>
          <cell r="CX347"/>
          <cell r="CY347"/>
          <cell r="CZ347"/>
          <cell r="DA347"/>
          <cell r="DB347"/>
          <cell r="DC347"/>
          <cell r="DD347"/>
          <cell r="DE347"/>
          <cell r="DF347"/>
          <cell r="DG347"/>
          <cell r="DH347"/>
          <cell r="DI347"/>
          <cell r="DJ347"/>
          <cell r="DK347"/>
          <cell r="DL347"/>
          <cell r="DM347"/>
          <cell r="DN347"/>
          <cell r="DO347"/>
        </row>
        <row r="348">
          <cell r="A348" t="str">
            <v>WS subscriptions bookings</v>
          </cell>
          <cell r="B348"/>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cell r="BM348">
            <v>0</v>
          </cell>
          <cell r="BN348">
            <v>0</v>
          </cell>
          <cell r="BO348">
            <v>91.998671546684449</v>
          </cell>
          <cell r="BP348">
            <v>6.8760592384496153</v>
          </cell>
          <cell r="BQ348">
            <v>15.136612019624387</v>
          </cell>
          <cell r="BR348">
            <v>10.20596914577939</v>
          </cell>
          <cell r="BS348">
            <v>14.741984257027296</v>
          </cell>
          <cell r="BT348">
            <v>8.9785875832459663</v>
          </cell>
          <cell r="BU348">
            <v>24.008847306307267</v>
          </cell>
          <cell r="BV348">
            <v>31.705169997335744</v>
          </cell>
          <cell r="BW348">
            <v>19.700180710786306</v>
          </cell>
          <cell r="BX348">
            <v>14.412362339897616</v>
          </cell>
          <cell r="BY348">
            <v>25.003132479522904</v>
          </cell>
          <cell r="BZ348">
            <v>18.445572726679117</v>
          </cell>
          <cell r="CA348">
            <v>34.108136582574673</v>
          </cell>
          <cell r="CB348">
            <v>33.236899483673618</v>
          </cell>
          <cell r="CC348">
            <v>39.467727483702596</v>
          </cell>
          <cell r="CD348">
            <v>78.086139008258726</v>
          </cell>
          <cell r="CE348">
            <v>55.765779574076134</v>
          </cell>
          <cell r="CF348">
            <v>101.2710891485436</v>
          </cell>
          <cell r="CG348">
            <v>124.54117708742595</v>
          </cell>
          <cell r="CH348">
            <v>210.73271617395704</v>
          </cell>
          <cell r="CI348">
            <v>117.31948688038014</v>
          </cell>
          <cell r="CJ348">
            <v>156.55222049087405</v>
          </cell>
          <cell r="CK348">
            <v>153.81471311362887</v>
          </cell>
          <cell r="CL348">
            <v>310.87097820571898</v>
          </cell>
          <cell r="CM348">
            <v>168.50404408219515</v>
          </cell>
          <cell r="CN348">
            <v>215.25317918825704</v>
          </cell>
          <cell r="CO348">
            <v>202.3405430151067</v>
          </cell>
          <cell r="CP348">
            <v>413.35039051514536</v>
          </cell>
          <cell r="CQ348">
            <v>225.62767874877977</v>
          </cell>
          <cell r="CR348">
            <v>280.97863843040398</v>
          </cell>
          <cell r="CS348">
            <v>257.93924306805309</v>
          </cell>
          <cell r="CT348">
            <v>527.56859500558505</v>
          </cell>
          <cell r="CU348">
            <v>272.49145108161036</v>
          </cell>
          <cell r="CV348">
            <v>332.44462201029478</v>
          </cell>
          <cell r="CW348">
            <v>301.78708647658755</v>
          </cell>
          <cell r="CX348">
            <v>608.17108756085884</v>
          </cell>
          <cell r="CY348">
            <v>303.32438344324805</v>
          </cell>
          <cell r="CZ348">
            <v>364.1951251767282</v>
          </cell>
          <cell r="DA348">
            <v>329.58938126327564</v>
          </cell>
          <cell r="DB348">
            <v>649.60342133594918</v>
          </cell>
          <cell r="DC348"/>
          <cell r="DD348"/>
          <cell r="DE348">
            <v>0</v>
          </cell>
          <cell r="DF348">
            <v>0</v>
          </cell>
          <cell r="DG348">
            <v>0</v>
          </cell>
          <cell r="DH348">
            <v>0</v>
          </cell>
          <cell r="DI348">
            <v>0</v>
          </cell>
          <cell r="DJ348">
            <v>0</v>
          </cell>
          <cell r="DK348">
            <v>0</v>
          </cell>
          <cell r="DL348">
            <v>0</v>
          </cell>
          <cell r="DM348">
            <v>0</v>
          </cell>
          <cell r="DN348">
            <v>0</v>
          </cell>
          <cell r="DO348">
            <v>0</v>
          </cell>
        </row>
        <row r="349">
          <cell r="A349" t="str">
            <v>% of total product bookings</v>
          </cell>
          <cell r="B349"/>
          <cell r="C349" t="e">
            <v>#DIV/0!</v>
          </cell>
          <cell r="D349" t="e">
            <v>#DIV/0!</v>
          </cell>
          <cell r="E349" t="e">
            <v>#DIV/0!</v>
          </cell>
          <cell r="F349" t="e">
            <v>#DIV/0!</v>
          </cell>
          <cell r="G349" t="e">
            <v>#DIV/0!</v>
          </cell>
          <cell r="H349" t="e">
            <v>#DIV/0!</v>
          </cell>
          <cell r="I349" t="e">
            <v>#DIV/0!</v>
          </cell>
          <cell r="J349" t="e">
            <v>#DIV/0!</v>
          </cell>
          <cell r="K349" t="e">
            <v>#DIV/0!</v>
          </cell>
          <cell r="L349" t="e">
            <v>#DIV/0!</v>
          </cell>
          <cell r="M349" t="e">
            <v>#DIV/0!</v>
          </cell>
          <cell r="N349" t="e">
            <v>#DIV/0!</v>
          </cell>
          <cell r="O349" t="e">
            <v>#DIV/0!</v>
          </cell>
          <cell r="P349" t="e">
            <v>#DIV/0!</v>
          </cell>
          <cell r="Q349" t="e">
            <v>#DIV/0!</v>
          </cell>
          <cell r="R349" t="e">
            <v>#DIV/0!</v>
          </cell>
          <cell r="S349" t="e">
            <v>#DIV/0!</v>
          </cell>
          <cell r="T349" t="e">
            <v>#DIV/0!</v>
          </cell>
          <cell r="U349" t="e">
            <v>#DIV/0!</v>
          </cell>
          <cell r="V349" t="e">
            <v>#DIV/0!</v>
          </cell>
          <cell r="W349" t="e">
            <v>#DIV/0!</v>
          </cell>
          <cell r="X349" t="e">
            <v>#DIV/0!</v>
          </cell>
          <cell r="Y349" t="e">
            <v>#DIV/0!</v>
          </cell>
          <cell r="Z349" t="e">
            <v>#DIV/0!</v>
          </cell>
          <cell r="AA349" t="e">
            <v>#DIV/0!</v>
          </cell>
          <cell r="AB349" t="e">
            <v>#DIV/0!</v>
          </cell>
          <cell r="AC349" t="e">
            <v>#DIV/0!</v>
          </cell>
          <cell r="AD349" t="e">
            <v>#DIV/0!</v>
          </cell>
          <cell r="AE349" t="e">
            <v>#DIV/0!</v>
          </cell>
          <cell r="AF349" t="e">
            <v>#DIV/0!</v>
          </cell>
          <cell r="AG349" t="e">
            <v>#DIV/0!</v>
          </cell>
          <cell r="AH349" t="e">
            <v>#DIV/0!</v>
          </cell>
          <cell r="AI349" t="e">
            <v>#DIV/0!</v>
          </cell>
          <cell r="AJ349" t="e">
            <v>#DIV/0!</v>
          </cell>
          <cell r="AK349" t="e">
            <v>#DIV/0!</v>
          </cell>
          <cell r="AL349" t="e">
            <v>#DIV/0!</v>
          </cell>
          <cell r="AM349" t="e">
            <v>#DIV/0!</v>
          </cell>
          <cell r="AN349" t="e">
            <v>#DIV/0!</v>
          </cell>
          <cell r="AO349" t="e">
            <v>#DIV/0!</v>
          </cell>
          <cell r="AP349" t="e">
            <v>#DIV/0!</v>
          </cell>
          <cell r="AQ349" t="e">
            <v>#DIV/0!</v>
          </cell>
          <cell r="AR349" t="e">
            <v>#DIV/0!</v>
          </cell>
          <cell r="AS349" t="e">
            <v>#DIV/0!</v>
          </cell>
          <cell r="AT349" t="e">
            <v>#DIV/0!</v>
          </cell>
          <cell r="AU349" t="e">
            <v>#DIV/0!</v>
          </cell>
          <cell r="AV349" t="e">
            <v>#DIV/0!</v>
          </cell>
          <cell r="AW349" t="e">
            <v>#DIV/0!</v>
          </cell>
          <cell r="AX349" t="e">
            <v>#DIV/0!</v>
          </cell>
          <cell r="AY349" t="e">
            <v>#DIV/0!</v>
          </cell>
          <cell r="AZ349" t="e">
            <v>#DIV/0!</v>
          </cell>
          <cell r="BA349" t="e">
            <v>#DIV/0!</v>
          </cell>
          <cell r="BB349" t="e">
            <v>#DIV/0!</v>
          </cell>
          <cell r="BC349" t="e">
            <v>#DIV/0!</v>
          </cell>
          <cell r="BD349" t="e">
            <v>#DIV/0!</v>
          </cell>
          <cell r="BE349" t="e">
            <v>#DIV/0!</v>
          </cell>
          <cell r="BF349" t="e">
            <v>#DIV/0!</v>
          </cell>
          <cell r="BG349" t="e">
            <v>#DIV/0!</v>
          </cell>
          <cell r="BH349" t="e">
            <v>#DIV/0!</v>
          </cell>
          <cell r="BI349" t="e">
            <v>#DIV/0!</v>
          </cell>
          <cell r="BJ349" t="e">
            <v>#DIV/0!</v>
          </cell>
          <cell r="BK349" t="e">
            <v>#DIV/0!</v>
          </cell>
          <cell r="BL349" t="e">
            <v>#DIV/0!</v>
          </cell>
          <cell r="BM349" t="e">
            <v>#DIV/0!</v>
          </cell>
          <cell r="BN349" t="e">
            <v>#DIV/0!</v>
          </cell>
          <cell r="BO349">
            <v>1</v>
          </cell>
          <cell r="BP349">
            <v>1</v>
          </cell>
          <cell r="BQ349">
            <v>1</v>
          </cell>
          <cell r="BR349">
            <v>1</v>
          </cell>
          <cell r="BS349">
            <v>0.15998657969459146</v>
          </cell>
          <cell r="BT349">
            <v>9.0905185079802303E-2</v>
          </cell>
          <cell r="BU349">
            <v>0.23490887489849116</v>
          </cell>
          <cell r="BV349">
            <v>0.20144696642317067</v>
          </cell>
          <cell r="BW349">
            <v>0.22518580897028498</v>
          </cell>
          <cell r="BX349">
            <v>0.14842850723490231</v>
          </cell>
          <cell r="BY349">
            <v>0.2494545954698669</v>
          </cell>
          <cell r="BZ349">
            <v>0.12971736334450978</v>
          </cell>
          <cell r="CA349">
            <v>0.34911355403477184</v>
          </cell>
          <cell r="CB349">
            <v>0.29983200475850458</v>
          </cell>
          <cell r="CC349">
            <v>0.3394607123258408</v>
          </cell>
          <cell r="CD349">
            <v>0.4003402248231826</v>
          </cell>
          <cell r="CE349">
            <v>0.44451657121345356</v>
          </cell>
          <cell r="CF349">
            <v>0.49984558524295147</v>
          </cell>
          <cell r="CG349">
            <v>0.5722752759140175</v>
          </cell>
          <cell r="CH349">
            <v>0.62029591904347303</v>
          </cell>
          <cell r="CI349">
            <v>0.7544528558500776</v>
          </cell>
          <cell r="CJ349">
            <v>0.76351053926337442</v>
          </cell>
          <cell r="CK349">
            <v>0.79338427853519455</v>
          </cell>
          <cell r="CL349">
            <v>0.7557336307532152</v>
          </cell>
          <cell r="CM349">
            <v>0.86309501681487588</v>
          </cell>
          <cell r="CN349">
            <v>0.86381703088492579</v>
          </cell>
          <cell r="CO349">
            <v>0.87833968197919388</v>
          </cell>
          <cell r="CP349">
            <v>0.85467308584288249</v>
          </cell>
          <cell r="CQ349">
            <v>0.94150105951325369</v>
          </cell>
          <cell r="CR349">
            <v>0.94043989171886733</v>
          </cell>
          <cell r="CS349">
            <v>0.94610629750133191</v>
          </cell>
          <cell r="CT349">
            <v>0.93472948435547698</v>
          </cell>
          <cell r="CU349">
            <v>0.96530124205215606</v>
          </cell>
          <cell r="CV349">
            <v>0.96395699968018544</v>
          </cell>
          <cell r="CW349">
            <v>0.96711639762839929</v>
          </cell>
          <cell r="CX349">
            <v>0.95942285176642772</v>
          </cell>
          <cell r="CY349">
            <v>0.9672934156797568</v>
          </cell>
          <cell r="CZ349">
            <v>0.96550273583449076</v>
          </cell>
          <cell r="DA349">
            <v>0.96844356704897516</v>
          </cell>
          <cell r="DB349">
            <v>0.96021615764732715</v>
          </cell>
          <cell r="DC349"/>
          <cell r="DD349" t="e">
            <v>#DIV/0!</v>
          </cell>
          <cell r="DE349" t="e">
            <v>#DIV/0!</v>
          </cell>
          <cell r="DF349" t="e">
            <v>#DIV/0!</v>
          </cell>
          <cell r="DG349" t="e">
            <v>#DIV/0!</v>
          </cell>
          <cell r="DH349" t="e">
            <v>#DIV/0!</v>
          </cell>
          <cell r="DI349" t="e">
            <v>#DIV/0!</v>
          </cell>
          <cell r="DJ349" t="e">
            <v>#DIV/0!</v>
          </cell>
          <cell r="DK349" t="e">
            <v>#DIV/0!</v>
          </cell>
          <cell r="DL349" t="e">
            <v>#DIV/0!</v>
          </cell>
          <cell r="DM349" t="e">
            <v>#DIV/0!</v>
          </cell>
          <cell r="DN349" t="e">
            <v>#DIV/0!</v>
          </cell>
          <cell r="DO349" t="e">
            <v>#DIV/0!</v>
          </cell>
        </row>
        <row r="350">
          <cell r="A350" t="str">
            <v>Actual</v>
          </cell>
          <cell r="B350"/>
          <cell r="C350"/>
          <cell r="D350"/>
          <cell r="E350"/>
          <cell r="F350"/>
          <cell r="G350"/>
          <cell r="H350"/>
          <cell r="I350"/>
          <cell r="J350"/>
          <cell r="K350"/>
          <cell r="L350"/>
          <cell r="M350"/>
          <cell r="N350"/>
          <cell r="O350"/>
          <cell r="P350"/>
          <cell r="Q350"/>
          <cell r="R350"/>
          <cell r="S350"/>
          <cell r="T350"/>
          <cell r="U350"/>
          <cell r="V350"/>
          <cell r="W350"/>
          <cell r="X350"/>
          <cell r="Y350"/>
          <cell r="Z350"/>
          <cell r="AA350"/>
          <cell r="AB350"/>
          <cell r="AC350"/>
          <cell r="AD350"/>
          <cell r="AE350"/>
          <cell r="AF350"/>
          <cell r="AG350"/>
          <cell r="AH350"/>
          <cell r="AI350"/>
          <cell r="AJ350"/>
          <cell r="AK350"/>
          <cell r="AL350"/>
          <cell r="AM350"/>
          <cell r="AN350"/>
          <cell r="AO350"/>
          <cell r="AP350"/>
          <cell r="AQ350"/>
          <cell r="AR350"/>
          <cell r="AS350"/>
          <cell r="AT350"/>
          <cell r="AU350"/>
          <cell r="AV350"/>
          <cell r="AW350"/>
          <cell r="AX350"/>
          <cell r="AY350"/>
          <cell r="AZ350"/>
          <cell r="BA350"/>
          <cell r="BB350"/>
          <cell r="BC350"/>
          <cell r="BD350"/>
          <cell r="BE350"/>
          <cell r="BF350"/>
          <cell r="BG350"/>
          <cell r="BH350"/>
          <cell r="BI350"/>
          <cell r="BJ350"/>
          <cell r="BK350"/>
          <cell r="BL350"/>
          <cell r="BM350"/>
          <cell r="BN350"/>
          <cell r="BO350"/>
          <cell r="BP350"/>
          <cell r="BQ350"/>
          <cell r="BR350"/>
          <cell r="BS350"/>
          <cell r="BT350"/>
          <cell r="BU350"/>
          <cell r="BV350"/>
          <cell r="BW350"/>
          <cell r="BX350"/>
          <cell r="BY350"/>
          <cell r="BZ350"/>
          <cell r="CA350"/>
          <cell r="CB350">
            <v>0.3</v>
          </cell>
          <cell r="CC350">
            <v>0.34</v>
          </cell>
          <cell r="CD350">
            <v>0.4</v>
          </cell>
          <cell r="CE350">
            <v>0.42</v>
          </cell>
          <cell r="CF350">
            <v>0.5</v>
          </cell>
          <cell r="CG350">
            <v>0.56999999999999995</v>
          </cell>
          <cell r="CH350">
            <v>0.62</v>
          </cell>
          <cell r="CI350"/>
          <cell r="CJ350"/>
          <cell r="CK350"/>
          <cell r="CL350"/>
          <cell r="CM350"/>
          <cell r="CN350"/>
          <cell r="CO350"/>
          <cell r="CP350"/>
          <cell r="CQ350"/>
          <cell r="CR350"/>
          <cell r="CS350"/>
          <cell r="CT350"/>
          <cell r="CU350"/>
          <cell r="CV350"/>
          <cell r="CW350"/>
          <cell r="CX350"/>
          <cell r="CY350"/>
          <cell r="CZ350"/>
          <cell r="DA350"/>
          <cell r="DB350"/>
          <cell r="DC350"/>
          <cell r="DD350"/>
          <cell r="DE350"/>
          <cell r="DF350"/>
          <cell r="DG350"/>
          <cell r="DH350"/>
          <cell r="DI350"/>
          <cell r="DJ350"/>
          <cell r="DK350"/>
          <cell r="DL350"/>
          <cell r="DM350"/>
          <cell r="DN350"/>
          <cell r="DO350"/>
        </row>
        <row r="351">
          <cell r="A351" t="str">
            <v>% growth y-o-y</v>
          </cell>
          <cell r="B351"/>
          <cell r="C351" t="str">
            <v>NA</v>
          </cell>
          <cell r="D351" t="str">
            <v>NA</v>
          </cell>
          <cell r="E351" t="str">
            <v>NA</v>
          </cell>
          <cell r="F351" t="str">
            <v>NA</v>
          </cell>
          <cell r="G351" t="str">
            <v>NA</v>
          </cell>
          <cell r="H351" t="str">
            <v>NA</v>
          </cell>
          <cell r="I351" t="str">
            <v>NA</v>
          </cell>
          <cell r="J351" t="str">
            <v>NA</v>
          </cell>
          <cell r="K351" t="str">
            <v>NA</v>
          </cell>
          <cell r="L351" t="str">
            <v>NA</v>
          </cell>
          <cell r="M351" t="str">
            <v>NA</v>
          </cell>
          <cell r="N351" t="str">
            <v>NA</v>
          </cell>
          <cell r="O351" t="str">
            <v>NA</v>
          </cell>
          <cell r="P351" t="str">
            <v>NA</v>
          </cell>
          <cell r="Q351" t="str">
            <v>NA</v>
          </cell>
          <cell r="R351" t="str">
            <v>NA</v>
          </cell>
          <cell r="S351" t="str">
            <v>NA</v>
          </cell>
          <cell r="T351" t="str">
            <v>NA</v>
          </cell>
          <cell r="U351" t="str">
            <v>NA</v>
          </cell>
          <cell r="V351" t="str">
            <v>NA</v>
          </cell>
          <cell r="W351" t="str">
            <v>NA</v>
          </cell>
          <cell r="X351" t="str">
            <v>NA</v>
          </cell>
          <cell r="Y351" t="str">
            <v>NA</v>
          </cell>
          <cell r="Z351" t="str">
            <v>NA</v>
          </cell>
          <cell r="AA351" t="str">
            <v>NA</v>
          </cell>
          <cell r="AB351" t="str">
            <v>NA</v>
          </cell>
          <cell r="AC351" t="str">
            <v>NA</v>
          </cell>
          <cell r="AD351" t="str">
            <v>NA</v>
          </cell>
          <cell r="AE351" t="str">
            <v>NA</v>
          </cell>
          <cell r="AF351" t="str">
            <v>NA</v>
          </cell>
          <cell r="AG351" t="str">
            <v>NA</v>
          </cell>
          <cell r="AH351" t="str">
            <v>NA</v>
          </cell>
          <cell r="AI351" t="str">
            <v>NA</v>
          </cell>
          <cell r="AJ351" t="str">
            <v>NA</v>
          </cell>
          <cell r="AK351" t="str">
            <v>NA</v>
          </cell>
          <cell r="AL351" t="str">
            <v>NA</v>
          </cell>
          <cell r="AM351" t="str">
            <v>NA</v>
          </cell>
          <cell r="AN351" t="str">
            <v>NA</v>
          </cell>
          <cell r="AO351" t="str">
            <v>NA</v>
          </cell>
          <cell r="AP351" t="str">
            <v>NA</v>
          </cell>
          <cell r="AQ351" t="str">
            <v>NA</v>
          </cell>
          <cell r="AR351" t="str">
            <v>NA</v>
          </cell>
          <cell r="AS351" t="str">
            <v>NA</v>
          </cell>
          <cell r="AT351" t="str">
            <v>NA</v>
          </cell>
          <cell r="AU351" t="str">
            <v>NA</v>
          </cell>
          <cell r="AV351" t="str">
            <v>NA</v>
          </cell>
          <cell r="AW351" t="str">
            <v>NA</v>
          </cell>
          <cell r="AX351" t="str">
            <v>NA</v>
          </cell>
          <cell r="AY351" t="str">
            <v>NA</v>
          </cell>
          <cell r="AZ351" t="str">
            <v>NA</v>
          </cell>
          <cell r="BA351" t="str">
            <v>NA</v>
          </cell>
          <cell r="BB351" t="str">
            <v>NA</v>
          </cell>
          <cell r="BC351" t="str">
            <v>NA</v>
          </cell>
          <cell r="BD351" t="str">
            <v>NA</v>
          </cell>
          <cell r="BE351" t="str">
            <v>NA</v>
          </cell>
          <cell r="BF351" t="str">
            <v>NA</v>
          </cell>
          <cell r="BG351" t="str">
            <v>NA</v>
          </cell>
          <cell r="BH351" t="str">
            <v>NA</v>
          </cell>
          <cell r="BI351" t="str">
            <v>NA</v>
          </cell>
          <cell r="BJ351" t="str">
            <v>NA</v>
          </cell>
          <cell r="BK351" t="str">
            <v>NA</v>
          </cell>
          <cell r="BL351" t="str">
            <v>NA</v>
          </cell>
          <cell r="BM351" t="str">
            <v>NA</v>
          </cell>
          <cell r="BN351" t="str">
            <v>NA</v>
          </cell>
          <cell r="BO351" t="str">
            <v>NA</v>
          </cell>
          <cell r="BP351" t="str">
            <v>NA</v>
          </cell>
          <cell r="BQ351" t="str">
            <v>NA</v>
          </cell>
          <cell r="BR351" t="str">
            <v>NA</v>
          </cell>
          <cell r="BS351">
            <v>-0.83975872684697928</v>
          </cell>
          <cell r="BT351">
            <v>0.30577519359336125</v>
          </cell>
          <cell r="BU351">
            <v>0.58614406415254372</v>
          </cell>
          <cell r="BV351">
            <v>2.1065320249814006</v>
          </cell>
          <cell r="BW351">
            <v>0.3363316882797176</v>
          </cell>
          <cell r="BX351">
            <v>0.60519259920024249</v>
          </cell>
          <cell r="BY351">
            <v>4.1413282384216377E-2</v>
          </cell>
          <cell r="BZ351">
            <v>-0.41821561820267361</v>
          </cell>
          <cell r="CA351">
            <v>0.73136160948511897</v>
          </cell>
          <cell r="CB351">
            <v>1.3061382096718592</v>
          </cell>
          <cell r="CC351">
            <v>0.57851131317349624</v>
          </cell>
          <cell r="CD351">
            <v>3.2333268890760598</v>
          </cell>
          <cell r="CE351">
            <v>0.63496998550680206</v>
          </cell>
          <cell r="CF351">
            <v>2.0469475408886808</v>
          </cell>
          <cell r="CG351">
            <v>2.1555193325699515</v>
          </cell>
          <cell r="CH351">
            <v>1.6987211667831219</v>
          </cell>
          <cell r="CI351">
            <v>1.1037899546358805</v>
          </cell>
          <cell r="CJ351">
            <v>0.54587278370478032</v>
          </cell>
          <cell r="CK351">
            <v>0.23505106271521226</v>
          </cell>
          <cell r="CL351">
            <v>0.47519086665735921</v>
          </cell>
          <cell r="CM351">
            <v>0.43628350722334108</v>
          </cell>
          <cell r="CN351">
            <v>0.3749608821473398</v>
          </cell>
          <cell r="CO351">
            <v>0.31548236783843908</v>
          </cell>
          <cell r="CP351">
            <v>0.32965255522054737</v>
          </cell>
          <cell r="CQ351">
            <v>0.33900453237027417</v>
          </cell>
          <cell r="CR351">
            <v>0.30534024858543196</v>
          </cell>
          <cell r="CS351">
            <v>0.27477785333805005</v>
          </cell>
          <cell r="CT351">
            <v>0.27632296257926159</v>
          </cell>
          <cell r="CU351">
            <v>0.20770400419272161</v>
          </cell>
          <cell r="CV351">
            <v>0.18316689079066228</v>
          </cell>
          <cell r="CW351">
            <v>0.16999291339691935</v>
          </cell>
          <cell r="CX351">
            <v>0.15278106642117417</v>
          </cell>
          <cell r="CY351">
            <v>0.11315192546133601</v>
          </cell>
          <cell r="CZ351">
            <v>9.55061416678602E-2</v>
          </cell>
          <cell r="DA351">
            <v>9.2125528336166829E-2</v>
          </cell>
          <cell r="DB351">
            <v>6.8126115533146292E-2</v>
          </cell>
          <cell r="DC351"/>
          <cell r="DD351" t="str">
            <v>NA</v>
          </cell>
          <cell r="DE351" t="str">
            <v>NA</v>
          </cell>
          <cell r="DF351" t="str">
            <v>NA</v>
          </cell>
          <cell r="DG351" t="str">
            <v>NA</v>
          </cell>
          <cell r="DH351" t="str">
            <v>NA</v>
          </cell>
          <cell r="DI351" t="str">
            <v>NA</v>
          </cell>
          <cell r="DJ351" t="str">
            <v>NA</v>
          </cell>
          <cell r="DK351" t="str">
            <v>NA</v>
          </cell>
          <cell r="DL351" t="str">
            <v>NA</v>
          </cell>
          <cell r="DM351" t="str">
            <v>NA</v>
          </cell>
          <cell r="DN351" t="str">
            <v>NA</v>
          </cell>
          <cell r="DO351" t="str">
            <v>NA</v>
          </cell>
        </row>
        <row r="352">
          <cell r="A352" t="str">
            <v>% growth seq</v>
          </cell>
          <cell r="B352"/>
          <cell r="C352" t="str">
            <v>NA</v>
          </cell>
          <cell r="D352" t="str">
            <v>NA</v>
          </cell>
          <cell r="E352" t="str">
            <v>NA</v>
          </cell>
          <cell r="F352" t="str">
            <v>NA</v>
          </cell>
          <cell r="G352" t="str">
            <v>NA</v>
          </cell>
          <cell r="H352" t="str">
            <v>NA</v>
          </cell>
          <cell r="I352" t="str">
            <v>NA</v>
          </cell>
          <cell r="J352" t="str">
            <v>NA</v>
          </cell>
          <cell r="K352" t="str">
            <v>NA</v>
          </cell>
          <cell r="L352" t="str">
            <v>NA</v>
          </cell>
          <cell r="M352" t="str">
            <v>NA</v>
          </cell>
          <cell r="N352" t="str">
            <v>NA</v>
          </cell>
          <cell r="O352" t="str">
            <v>NA</v>
          </cell>
          <cell r="P352" t="str">
            <v>NA</v>
          </cell>
          <cell r="Q352" t="str">
            <v>NA</v>
          </cell>
          <cell r="R352" t="str">
            <v>NA</v>
          </cell>
          <cell r="S352" t="str">
            <v>NA</v>
          </cell>
          <cell r="T352" t="str">
            <v>NA</v>
          </cell>
          <cell r="U352" t="str">
            <v>NA</v>
          </cell>
          <cell r="V352" t="str">
            <v>NA</v>
          </cell>
          <cell r="W352" t="str">
            <v>NA</v>
          </cell>
          <cell r="X352" t="str">
            <v>NA</v>
          </cell>
          <cell r="Y352" t="str">
            <v>NA</v>
          </cell>
          <cell r="Z352" t="str">
            <v>NA</v>
          </cell>
          <cell r="AA352" t="str">
            <v>NA</v>
          </cell>
          <cell r="AB352" t="str">
            <v>NA</v>
          </cell>
          <cell r="AC352" t="str">
            <v>NA</v>
          </cell>
          <cell r="AD352" t="str">
            <v>NA</v>
          </cell>
          <cell r="AE352" t="str">
            <v>NA</v>
          </cell>
          <cell r="AF352" t="str">
            <v>NA</v>
          </cell>
          <cell r="AG352" t="str">
            <v>NA</v>
          </cell>
          <cell r="AH352" t="str">
            <v>NA</v>
          </cell>
          <cell r="AI352" t="str">
            <v>NA</v>
          </cell>
          <cell r="AJ352" t="str">
            <v>NA</v>
          </cell>
          <cell r="AK352" t="str">
            <v>NA</v>
          </cell>
          <cell r="AL352" t="str">
            <v>NA</v>
          </cell>
          <cell r="AM352" t="str">
            <v>NA</v>
          </cell>
          <cell r="AN352" t="str">
            <v>NA</v>
          </cell>
          <cell r="AO352" t="str">
            <v>NA</v>
          </cell>
          <cell r="AP352" t="str">
            <v>NA</v>
          </cell>
          <cell r="AQ352" t="str">
            <v>NA</v>
          </cell>
          <cell r="AR352" t="str">
            <v>NA</v>
          </cell>
          <cell r="AS352" t="str">
            <v>NA</v>
          </cell>
          <cell r="AT352" t="str">
            <v>NA</v>
          </cell>
          <cell r="AU352" t="str">
            <v>NA</v>
          </cell>
          <cell r="AV352" t="str">
            <v>NA</v>
          </cell>
          <cell r="AW352" t="str">
            <v>NA</v>
          </cell>
          <cell r="AX352" t="str">
            <v>NA</v>
          </cell>
          <cell r="AY352" t="str">
            <v>NA</v>
          </cell>
          <cell r="AZ352" t="str">
            <v>NA</v>
          </cell>
          <cell r="BA352" t="str">
            <v>NA</v>
          </cell>
          <cell r="BB352" t="str">
            <v>NA</v>
          </cell>
          <cell r="BC352" t="str">
            <v>NA</v>
          </cell>
          <cell r="BD352" t="str">
            <v>NA</v>
          </cell>
          <cell r="BE352" t="str">
            <v>NA</v>
          </cell>
          <cell r="BF352" t="str">
            <v>NA</v>
          </cell>
          <cell r="BG352" t="str">
            <v>NA</v>
          </cell>
          <cell r="BH352" t="str">
            <v>NA</v>
          </cell>
          <cell r="BI352" t="str">
            <v>NA</v>
          </cell>
          <cell r="BJ352" t="str">
            <v>NA</v>
          </cell>
          <cell r="BK352" t="str">
            <v>NA</v>
          </cell>
          <cell r="BL352" t="str">
            <v>NA</v>
          </cell>
          <cell r="BM352" t="str">
            <v>NA</v>
          </cell>
          <cell r="BN352" t="str">
            <v>NA</v>
          </cell>
          <cell r="BO352" t="str">
            <v>NA</v>
          </cell>
          <cell r="BP352">
            <v>-0.92525914643277885</v>
          </cell>
          <cell r="BQ352">
            <v>1.201349856758553</v>
          </cell>
          <cell r="BR352">
            <v>-0.32574283250786196</v>
          </cell>
          <cell r="BS352">
            <v>0.44444726869703932</v>
          </cell>
          <cell r="BT352">
            <v>-0.39095121615219464</v>
          </cell>
          <cell r="BU352">
            <v>1.6740115952210286</v>
          </cell>
          <cell r="BV352">
            <v>0.32056194088945733</v>
          </cell>
          <cell r="BW352">
            <v>-0.3786445329754814</v>
          </cell>
          <cell r="BX352">
            <v>-0.26841471398247052</v>
          </cell>
          <cell r="BY352">
            <v>0.73483929211985966</v>
          </cell>
          <cell r="BZ352">
            <v>-0.26226952795671921</v>
          </cell>
          <cell r="CA352">
            <v>0.84912320630964722</v>
          </cell>
          <cell r="CB352">
            <v>-2.5543380148951189E-2</v>
          </cell>
          <cell r="CC352">
            <v>0.18746718547226826</v>
          </cell>
          <cell r="CD352">
            <v>0.9784807483659359</v>
          </cell>
          <cell r="CE352">
            <v>-0.28584278487404657</v>
          </cell>
          <cell r="CF352">
            <v>0.81600777254482315</v>
          </cell>
          <cell r="CG352">
            <v>0.22978016860024075</v>
          </cell>
          <cell r="CH352">
            <v>0.69207262290467986</v>
          </cell>
          <cell r="CI352">
            <v>-0.44327824834026019</v>
          </cell>
          <cell r="CJ352">
            <v>0.33440935222036816</v>
          </cell>
          <cell r="CK352">
            <v>-1.7486225162834823E-2</v>
          </cell>
          <cell r="CL352">
            <v>1.0210743947236476</v>
          </cell>
          <cell r="CM352">
            <v>-0.45796148275157567</v>
          </cell>
          <cell r="CN352">
            <v>0.27743627970885942</v>
          </cell>
          <cell r="CO352">
            <v>-5.9988132216421963E-2</v>
          </cell>
          <cell r="CP352">
            <v>1.0428451182138256</v>
          </cell>
          <cell r="CQ352">
            <v>-0.45414910950589105</v>
          </cell>
          <cell r="CR352">
            <v>0.24531990041546958</v>
          </cell>
          <cell r="CS352">
            <v>-8.1996964221383473E-2</v>
          </cell>
          <cell r="CT352">
            <v>1.0453211722668918</v>
          </cell>
          <cell r="CU352">
            <v>-0.48349569390360381</v>
          </cell>
          <cell r="CV352">
            <v>0.22001853889621148</v>
          </cell>
          <cell r="CW352">
            <v>-9.2218473405648482E-2</v>
          </cell>
          <cell r="CX352">
            <v>1.0152323105052421</v>
          </cell>
          <cell r="CY352">
            <v>-0.50125155626886853</v>
          </cell>
          <cell r="CZ352">
            <v>0.20067869599698396</v>
          </cell>
          <cell r="DA352">
            <v>-9.5019788902061419E-2</v>
          </cell>
          <cell r="DB352">
            <v>0.97094766477639238</v>
          </cell>
          <cell r="DC352"/>
          <cell r="DD352"/>
          <cell r="DE352"/>
          <cell r="DF352"/>
          <cell r="DG352"/>
          <cell r="DH352"/>
          <cell r="DI352"/>
          <cell r="DJ352"/>
          <cell r="DK352"/>
          <cell r="DL352"/>
          <cell r="DM352"/>
          <cell r="DN352"/>
          <cell r="DO352"/>
        </row>
        <row r="353">
          <cell r="A353" t="str">
            <v>% churn</v>
          </cell>
          <cell r="B353">
            <v>0</v>
          </cell>
          <cell r="C353">
            <v>2.5000000000000001E-2</v>
          </cell>
          <cell r="D353">
            <v>2.5000000000000001E-2</v>
          </cell>
          <cell r="E353">
            <v>2.5000000000000001E-2</v>
          </cell>
          <cell r="F353">
            <v>2.5000000000000001E-2</v>
          </cell>
          <cell r="G353">
            <v>2.5000000000000001E-2</v>
          </cell>
          <cell r="H353">
            <v>2.5000000000000001E-2</v>
          </cell>
          <cell r="I353">
            <v>2.5000000000000001E-2</v>
          </cell>
          <cell r="J353">
            <v>2.5000000000000001E-2</v>
          </cell>
          <cell r="K353">
            <v>2.5000000000000001E-2</v>
          </cell>
          <cell r="L353">
            <v>2.5000000000000001E-2</v>
          </cell>
          <cell r="M353">
            <v>2.5000000000000001E-2</v>
          </cell>
          <cell r="N353">
            <v>2.5000000000000001E-2</v>
          </cell>
          <cell r="O353">
            <v>2.5000000000000001E-2</v>
          </cell>
          <cell r="P353">
            <v>2.5000000000000001E-2</v>
          </cell>
          <cell r="Q353">
            <v>2.5000000000000001E-2</v>
          </cell>
          <cell r="R353">
            <v>2.5000000000000001E-2</v>
          </cell>
          <cell r="S353">
            <v>2.5000000000000001E-2</v>
          </cell>
          <cell r="T353">
            <v>2.5000000000000001E-2</v>
          </cell>
          <cell r="U353">
            <v>2.5000000000000001E-2</v>
          </cell>
          <cell r="V353">
            <v>2.5000000000000001E-2</v>
          </cell>
          <cell r="W353">
            <v>2.5000000000000001E-2</v>
          </cell>
          <cell r="X353">
            <v>2.5000000000000001E-2</v>
          </cell>
          <cell r="Y353">
            <v>2.5000000000000001E-2</v>
          </cell>
          <cell r="Z353">
            <v>2.5000000000000001E-2</v>
          </cell>
          <cell r="AA353">
            <v>2.5000000000000001E-2</v>
          </cell>
          <cell r="AB353">
            <v>2.5000000000000001E-2</v>
          </cell>
          <cell r="AC353">
            <v>2.5000000000000001E-2</v>
          </cell>
          <cell r="AD353">
            <v>2.5000000000000001E-2</v>
          </cell>
          <cell r="AE353">
            <v>2.5000000000000001E-2</v>
          </cell>
          <cell r="AF353">
            <v>2.5000000000000001E-2</v>
          </cell>
          <cell r="AG353">
            <v>2.5000000000000001E-2</v>
          </cell>
          <cell r="AH353">
            <v>2.5000000000000001E-2</v>
          </cell>
          <cell r="AI353">
            <v>2.5000000000000001E-2</v>
          </cell>
          <cell r="AJ353">
            <v>2.5000000000000001E-2</v>
          </cell>
          <cell r="AK353">
            <v>2.5000000000000001E-2</v>
          </cell>
          <cell r="AL353">
            <v>2.5000000000000001E-2</v>
          </cell>
          <cell r="AM353">
            <v>2.5000000000000001E-2</v>
          </cell>
          <cell r="AN353">
            <v>2.5000000000000001E-2</v>
          </cell>
          <cell r="AO353">
            <v>2.5000000000000001E-2</v>
          </cell>
          <cell r="AP353">
            <v>2.5000000000000001E-2</v>
          </cell>
          <cell r="AQ353">
            <v>2.5000000000000001E-2</v>
          </cell>
          <cell r="AR353">
            <v>2.5000000000000001E-2</v>
          </cell>
          <cell r="AS353">
            <v>2.5000000000000001E-2</v>
          </cell>
          <cell r="AT353"/>
          <cell r="AU353">
            <v>2.5000000000000001E-2</v>
          </cell>
          <cell r="AV353">
            <v>2.5000000000000001E-2</v>
          </cell>
          <cell r="AW353">
            <v>2.5000000000000001E-2</v>
          </cell>
          <cell r="AX353"/>
          <cell r="AY353">
            <v>2.5000000000000001E-2</v>
          </cell>
          <cell r="AZ353">
            <v>2.5000000000000001E-2</v>
          </cell>
          <cell r="BA353">
            <v>2.5000000000000001E-2</v>
          </cell>
          <cell r="BB353">
            <v>2.5000000000000001E-2</v>
          </cell>
          <cell r="BC353">
            <v>2.5000000000000001E-2</v>
          </cell>
          <cell r="BD353">
            <v>2.5000000000000001E-2</v>
          </cell>
          <cell r="BE353">
            <v>2.5000000000000001E-2</v>
          </cell>
          <cell r="BF353">
            <v>2.5000000000000001E-2</v>
          </cell>
          <cell r="BG353">
            <v>2.5000000000000001E-2</v>
          </cell>
          <cell r="BH353">
            <v>2.5000000000000001E-2</v>
          </cell>
          <cell r="BI353">
            <v>2.5000000000000001E-2</v>
          </cell>
          <cell r="BJ353">
            <v>2.5000000000000001E-2</v>
          </cell>
          <cell r="BK353">
            <v>2.5000000000000001E-2</v>
          </cell>
          <cell r="BL353">
            <v>2.5000000000000001E-2</v>
          </cell>
          <cell r="BM353">
            <v>2.5000000000000001E-2</v>
          </cell>
          <cell r="BN353">
            <v>2.5000000000000001E-2</v>
          </cell>
          <cell r="BO353">
            <v>2.5000000000000001E-2</v>
          </cell>
          <cell r="BP353">
            <v>2.5000000000000001E-2</v>
          </cell>
          <cell r="BQ353">
            <v>2.5000000000000001E-2</v>
          </cell>
          <cell r="BR353">
            <v>2.5000000000000001E-2</v>
          </cell>
          <cell r="BS353"/>
          <cell r="BT353"/>
          <cell r="BU353"/>
          <cell r="BV353"/>
          <cell r="BW353"/>
          <cell r="BX353"/>
          <cell r="BY353"/>
          <cell r="BZ353"/>
          <cell r="CA353"/>
          <cell r="CB353"/>
          <cell r="CC353"/>
          <cell r="CD353"/>
          <cell r="CE353"/>
          <cell r="CF353"/>
          <cell r="CG353"/>
          <cell r="CH353"/>
          <cell r="CI353"/>
          <cell r="CJ353"/>
          <cell r="CK353"/>
          <cell r="CL353"/>
          <cell r="CM353"/>
          <cell r="CN353"/>
          <cell r="CO353"/>
          <cell r="CP353"/>
          <cell r="CQ353"/>
          <cell r="CR353"/>
          <cell r="CS353"/>
          <cell r="CT353"/>
          <cell r="CU353"/>
          <cell r="CV353"/>
          <cell r="CW353"/>
          <cell r="CX353"/>
          <cell r="CY353"/>
          <cell r="CZ353"/>
          <cell r="DA353"/>
          <cell r="DB353"/>
          <cell r="DC353"/>
          <cell r="DD353"/>
          <cell r="DE353"/>
          <cell r="DF353"/>
          <cell r="DG353"/>
          <cell r="DH353"/>
          <cell r="DI353"/>
          <cell r="DJ353"/>
          <cell r="DK353"/>
          <cell r="DL353"/>
          <cell r="DM353"/>
          <cell r="DN353"/>
          <cell r="DO353"/>
        </row>
        <row r="354">
          <cell r="A354" t="str">
            <v>% growth y-o-y</v>
          </cell>
          <cell r="B354">
            <v>0</v>
          </cell>
          <cell r="C354" t="str">
            <v>NA</v>
          </cell>
          <cell r="D354" t="str">
            <v>NA</v>
          </cell>
          <cell r="E354" t="str">
            <v>NA</v>
          </cell>
          <cell r="F354" t="str">
            <v>NA</v>
          </cell>
          <cell r="G354" t="str">
            <v>NA</v>
          </cell>
          <cell r="H354" t="str">
            <v>NA</v>
          </cell>
          <cell r="I354" t="str">
            <v>NA</v>
          </cell>
          <cell r="J354" t="str">
            <v>NA</v>
          </cell>
          <cell r="K354" t="str">
            <v>NA</v>
          </cell>
          <cell r="L354" t="str">
            <v>NA</v>
          </cell>
          <cell r="M354" t="str">
            <v>NA</v>
          </cell>
          <cell r="N354" t="str">
            <v>NA</v>
          </cell>
          <cell r="O354" t="str">
            <v>NA</v>
          </cell>
          <cell r="P354" t="str">
            <v>NA</v>
          </cell>
          <cell r="Q354" t="str">
            <v>NA</v>
          </cell>
          <cell r="R354" t="str">
            <v>NA</v>
          </cell>
          <cell r="S354" t="str">
            <v>NA</v>
          </cell>
          <cell r="T354" t="str">
            <v>NA</v>
          </cell>
          <cell r="U354" t="str">
            <v>NA</v>
          </cell>
          <cell r="V354" t="str">
            <v>NA</v>
          </cell>
          <cell r="W354" t="str">
            <v>NA</v>
          </cell>
          <cell r="X354" t="str">
            <v>NA</v>
          </cell>
          <cell r="Y354" t="str">
            <v>NA</v>
          </cell>
          <cell r="Z354" t="str">
            <v>NA</v>
          </cell>
          <cell r="AA354" t="str">
            <v>NA</v>
          </cell>
          <cell r="AB354" t="str">
            <v>NA</v>
          </cell>
          <cell r="AC354" t="str">
            <v>NA</v>
          </cell>
          <cell r="AD354" t="str">
            <v>NA</v>
          </cell>
          <cell r="AE354" t="str">
            <v>NA</v>
          </cell>
          <cell r="AF354" t="str">
            <v>NA</v>
          </cell>
          <cell r="AG354" t="str">
            <v>NA</v>
          </cell>
          <cell r="AH354" t="str">
            <v>NA</v>
          </cell>
          <cell r="AI354" t="str">
            <v>NA</v>
          </cell>
          <cell r="AJ354" t="str">
            <v>NA</v>
          </cell>
          <cell r="AK354" t="str">
            <v>NA</v>
          </cell>
          <cell r="AL354" t="str">
            <v>NA</v>
          </cell>
          <cell r="AM354" t="str">
            <v>NA</v>
          </cell>
          <cell r="AN354" t="str">
            <v>NA</v>
          </cell>
          <cell r="AO354" t="str">
            <v>NA</v>
          </cell>
          <cell r="AP354" t="str">
            <v>NA</v>
          </cell>
          <cell r="AQ354" t="str">
            <v>NA</v>
          </cell>
          <cell r="AR354" t="str">
            <v>NA</v>
          </cell>
          <cell r="AS354" t="str">
            <v>NA</v>
          </cell>
          <cell r="AT354"/>
          <cell r="AU354" t="str">
            <v>NA</v>
          </cell>
          <cell r="AV354" t="str">
            <v>NA</v>
          </cell>
          <cell r="AW354" t="str">
            <v>NA</v>
          </cell>
          <cell r="AX354"/>
          <cell r="AY354" t="str">
            <v>NA</v>
          </cell>
          <cell r="AZ354" t="str">
            <v>NA</v>
          </cell>
          <cell r="BA354" t="str">
            <v>NA</v>
          </cell>
          <cell r="BB354" t="str">
            <v>NA</v>
          </cell>
          <cell r="BC354" t="str">
            <v>NA</v>
          </cell>
          <cell r="BD354" t="str">
            <v>NA</v>
          </cell>
          <cell r="BE354" t="str">
            <v>NA</v>
          </cell>
          <cell r="BF354" t="str">
            <v>NA</v>
          </cell>
          <cell r="BG354" t="str">
            <v>NA</v>
          </cell>
          <cell r="BH354" t="str">
            <v>NA</v>
          </cell>
          <cell r="BI354" t="str">
            <v>NA</v>
          </cell>
          <cell r="BJ354" t="str">
            <v>NA</v>
          </cell>
          <cell r="BK354" t="str">
            <v>NA</v>
          </cell>
          <cell r="BL354" t="str">
            <v>NA</v>
          </cell>
          <cell r="BM354" t="str">
            <v>NA</v>
          </cell>
          <cell r="BN354" t="str">
            <v>NA</v>
          </cell>
          <cell r="BO354" t="str">
            <v>NA</v>
          </cell>
          <cell r="BP354" t="str">
            <v>NA</v>
          </cell>
          <cell r="BQ354" t="str">
            <v>NA</v>
          </cell>
          <cell r="BR354" t="str">
            <v>NA</v>
          </cell>
          <cell r="BS354" t="str">
            <v>NA</v>
          </cell>
          <cell r="BT354" t="str">
            <v>NA</v>
          </cell>
          <cell r="BU354" t="str">
            <v>NA</v>
          </cell>
          <cell r="BV354" t="str">
            <v>NA</v>
          </cell>
          <cell r="BW354" t="str">
            <v>NA</v>
          </cell>
          <cell r="BX354" t="str">
            <v>NA</v>
          </cell>
          <cell r="BY354" t="str">
            <v>NA</v>
          </cell>
          <cell r="BZ354" t="str">
            <v>NA</v>
          </cell>
          <cell r="CA354" t="str">
            <v>NA</v>
          </cell>
          <cell r="CB354" t="str">
            <v>NA</v>
          </cell>
          <cell r="CC354">
            <v>4.7191846668695128</v>
          </cell>
          <cell r="CD354">
            <v>0.46566447652953857</v>
          </cell>
          <cell r="CE354">
            <v>0.60365894174601165</v>
          </cell>
          <cell r="CF354">
            <v>0.90958228808389241</v>
          </cell>
          <cell r="CG354">
            <v>1.6227514713579771</v>
          </cell>
          <cell r="CH354">
            <v>2.844369583957123</v>
          </cell>
          <cell r="CI354">
            <v>2.6590464439177279</v>
          </cell>
          <cell r="CJ354">
            <v>3.0212869937652185</v>
          </cell>
          <cell r="CK354">
            <v>2.5794449471880534</v>
          </cell>
          <cell r="CL354">
            <v>2.3448763640030084</v>
          </cell>
          <cell r="CM354">
            <v>1.8809941525979097</v>
          </cell>
          <cell r="CN354">
            <v>1.6283894155052097</v>
          </cell>
          <cell r="CO354">
            <v>1.3734674222297758</v>
          </cell>
          <cell r="CP354">
            <v>1.1761318857881151</v>
          </cell>
          <cell r="CQ354">
            <v>1.042741176939729</v>
          </cell>
          <cell r="CR354">
            <v>0.94206439945761544</v>
          </cell>
          <cell r="CS354">
            <v>0.84354938982872052</v>
          </cell>
          <cell r="CT354">
            <v>0.75096278763465207</v>
          </cell>
          <cell r="CU354">
            <v>0.67852696010938862</v>
          </cell>
          <cell r="CV354">
            <v>0.62180850673086563</v>
          </cell>
          <cell r="CW354">
            <v>0.55120345306042218</v>
          </cell>
          <cell r="CX354">
            <v>0.47874454733504934</v>
          </cell>
          <cell r="CY354">
            <v>0.43537130969011884</v>
          </cell>
          <cell r="CZ354">
            <v>0.3900411316399377</v>
          </cell>
          <cell r="DA354">
            <v>0.35049430698843476</v>
          </cell>
          <cell r="DB354">
            <v>0.30410641371753933</v>
          </cell>
          <cell r="DC354"/>
          <cell r="DD354"/>
          <cell r="DE354"/>
          <cell r="DF354"/>
          <cell r="DG354"/>
          <cell r="DH354"/>
          <cell r="DI354"/>
          <cell r="DJ354"/>
          <cell r="DK354"/>
          <cell r="DL354"/>
          <cell r="DM354"/>
          <cell r="DN354"/>
          <cell r="DO354"/>
        </row>
        <row r="355">
          <cell r="A355" t="str">
            <v>WORKSPACE SERVICES</v>
          </cell>
          <cell r="B355"/>
          <cell r="C355" t="str">
            <v>Fiscal 1998 by Quarter</v>
          </cell>
          <cell r="D355"/>
          <cell r="E355"/>
          <cell r="F355"/>
          <cell r="G355" t="str">
            <v>Fiscal 1999 by Quarter</v>
          </cell>
          <cell r="H355"/>
          <cell r="I355"/>
          <cell r="J355"/>
          <cell r="K355" t="str">
            <v>Fiscal 2000 by Quarter</v>
          </cell>
          <cell r="L355"/>
          <cell r="M355"/>
          <cell r="N355"/>
          <cell r="O355" t="str">
            <v>Fiscal 2001 by Quarter</v>
          </cell>
          <cell r="P355"/>
          <cell r="Q355"/>
          <cell r="R355"/>
          <cell r="S355" t="str">
            <v>Fiscal 2002 by Quarter</v>
          </cell>
          <cell r="T355"/>
          <cell r="U355"/>
          <cell r="V355"/>
          <cell r="W355" t="str">
            <v>Fiscal 2003 by Quarter</v>
          </cell>
          <cell r="X355"/>
          <cell r="Y355"/>
          <cell r="Z355"/>
          <cell r="AA355" t="str">
            <v>Fiscal 2004 by Quarter</v>
          </cell>
          <cell r="AB355"/>
          <cell r="AC355"/>
          <cell r="AD355"/>
          <cell r="AE355" t="str">
            <v>Fiscal 2005 by Quarter</v>
          </cell>
          <cell r="AF355"/>
          <cell r="AG355"/>
          <cell r="AH355"/>
          <cell r="AI355" t="str">
            <v>Fiscal 2006 by Quarter</v>
          </cell>
          <cell r="AJ355"/>
          <cell r="AK355"/>
          <cell r="AL355"/>
          <cell r="AM355" t="str">
            <v>Fiscal 2007 by Quarter</v>
          </cell>
          <cell r="AN355"/>
          <cell r="AO355"/>
          <cell r="AP355"/>
          <cell r="AQ355" t="str">
            <v>Fiscal 2008 by Quarter</v>
          </cell>
          <cell r="AR355"/>
          <cell r="AS355"/>
          <cell r="AT355"/>
          <cell r="AU355" t="str">
            <v>Fiscal 2009 by Quarter</v>
          </cell>
          <cell r="AV355"/>
          <cell r="AW355"/>
          <cell r="AX355"/>
          <cell r="AY355" t="str">
            <v>Fiscal 2010 by Quarter</v>
          </cell>
          <cell r="AZ355"/>
          <cell r="BA355"/>
          <cell r="BB355"/>
          <cell r="BC355" t="str">
            <v>Fiscal 2011 by Quarter</v>
          </cell>
          <cell r="BD355"/>
          <cell r="BE355"/>
          <cell r="BF355"/>
          <cell r="BG355" t="str">
            <v>Fiscal 2012 by Quarter</v>
          </cell>
          <cell r="BH355"/>
          <cell r="BI355"/>
          <cell r="BJ355"/>
          <cell r="BK355" t="str">
            <v>Fiscal 2013 by Quarter</v>
          </cell>
          <cell r="BL355"/>
          <cell r="BM355"/>
          <cell r="BN355"/>
          <cell r="BO355" t="str">
            <v>Fiscal 2014 by Quarter</v>
          </cell>
          <cell r="BP355"/>
          <cell r="BQ355"/>
          <cell r="BR355"/>
          <cell r="BS355" t="str">
            <v>Fiscal 2015 by Quarter</v>
          </cell>
          <cell r="BT355"/>
          <cell r="BU355"/>
          <cell r="BV355"/>
          <cell r="BW355" t="str">
            <v>Fiscal 2016 by Quarter</v>
          </cell>
          <cell r="BX355"/>
          <cell r="BY355"/>
          <cell r="BZ355"/>
          <cell r="CA355" t="str">
            <v>Fiscal 2017 by Quarter</v>
          </cell>
          <cell r="CB355"/>
          <cell r="CC355"/>
          <cell r="CD355"/>
          <cell r="CE355" t="str">
            <v>Fiscal 2018 by Quarter</v>
          </cell>
          <cell r="CF355"/>
          <cell r="CG355"/>
          <cell r="CH355"/>
          <cell r="CI355" t="str">
            <v>Fiscal 2019 by Quarter</v>
          </cell>
          <cell r="CJ355"/>
          <cell r="CK355"/>
          <cell r="CL355"/>
          <cell r="CM355" t="str">
            <v>Fiscal 2020 by Quarter</v>
          </cell>
          <cell r="CN355"/>
          <cell r="CO355"/>
          <cell r="CP355"/>
          <cell r="CQ355" t="str">
            <v>Fiscal 2021 by Quarter</v>
          </cell>
          <cell r="CR355"/>
          <cell r="CS355"/>
          <cell r="CT355"/>
          <cell r="CU355" t="str">
            <v>Fiscal 2022 by Quarter</v>
          </cell>
          <cell r="CV355"/>
          <cell r="CW355"/>
          <cell r="CX355"/>
          <cell r="CY355" t="str">
            <v>Fiscal 2023 by Quarter</v>
          </cell>
          <cell r="CZ355"/>
          <cell r="DA355"/>
          <cell r="DB355"/>
          <cell r="DC355"/>
          <cell r="DD355" t="str">
            <v xml:space="preserve"> Fiscal Year Ends December</v>
          </cell>
          <cell r="DE355"/>
          <cell r="DF355"/>
          <cell r="DG355"/>
          <cell r="DH355"/>
          <cell r="DI355"/>
          <cell r="DJ355"/>
          <cell r="DK355"/>
          <cell r="DL355"/>
          <cell r="DM355"/>
          <cell r="DN355"/>
          <cell r="DO355"/>
        </row>
        <row r="356">
          <cell r="A356"/>
          <cell r="B356"/>
          <cell r="C356">
            <v>35855</v>
          </cell>
          <cell r="D356">
            <v>35947</v>
          </cell>
          <cell r="E356">
            <v>36039</v>
          </cell>
          <cell r="F356">
            <v>36130</v>
          </cell>
          <cell r="G356">
            <v>36220</v>
          </cell>
          <cell r="H356">
            <v>36312</v>
          </cell>
          <cell r="I356">
            <v>36404</v>
          </cell>
          <cell r="J356">
            <v>36495</v>
          </cell>
          <cell r="K356">
            <v>36586</v>
          </cell>
          <cell r="L356">
            <v>36678</v>
          </cell>
          <cell r="M356">
            <v>36770</v>
          </cell>
          <cell r="N356">
            <v>36861</v>
          </cell>
          <cell r="O356">
            <v>36951</v>
          </cell>
          <cell r="P356">
            <v>37043</v>
          </cell>
          <cell r="Q356">
            <v>37135</v>
          </cell>
          <cell r="R356">
            <v>37226</v>
          </cell>
          <cell r="S356">
            <v>37317</v>
          </cell>
          <cell r="T356">
            <v>37409</v>
          </cell>
          <cell r="U356">
            <v>37501</v>
          </cell>
          <cell r="V356">
            <v>37592</v>
          </cell>
          <cell r="W356">
            <v>37683</v>
          </cell>
          <cell r="X356">
            <v>37775</v>
          </cell>
          <cell r="Y356">
            <v>37867</v>
          </cell>
          <cell r="Z356">
            <v>37958</v>
          </cell>
          <cell r="AA356">
            <v>38050</v>
          </cell>
          <cell r="AB356">
            <v>38142</v>
          </cell>
          <cell r="AC356">
            <v>38234</v>
          </cell>
          <cell r="AD356">
            <v>38325</v>
          </cell>
          <cell r="AE356">
            <v>38416</v>
          </cell>
          <cell r="AF356">
            <v>38508</v>
          </cell>
          <cell r="AG356">
            <v>38600</v>
          </cell>
          <cell r="AH356">
            <v>38691</v>
          </cell>
          <cell r="AI356">
            <v>38782</v>
          </cell>
          <cell r="AJ356">
            <v>38874</v>
          </cell>
          <cell r="AK356">
            <v>38966</v>
          </cell>
          <cell r="AL356">
            <v>39057</v>
          </cell>
          <cell r="AM356">
            <v>39148</v>
          </cell>
          <cell r="AN356">
            <v>39240</v>
          </cell>
          <cell r="AO356">
            <v>39332</v>
          </cell>
          <cell r="AP356">
            <v>39423</v>
          </cell>
          <cell r="AQ356">
            <v>39515</v>
          </cell>
          <cell r="AR356">
            <v>39607</v>
          </cell>
          <cell r="AS356">
            <v>39699</v>
          </cell>
          <cell r="AT356">
            <v>39790</v>
          </cell>
          <cell r="AU356">
            <v>39880</v>
          </cell>
          <cell r="AV356">
            <v>39972</v>
          </cell>
          <cell r="AW356">
            <v>40065</v>
          </cell>
          <cell r="AX356">
            <v>40155</v>
          </cell>
          <cell r="AY356">
            <v>40247</v>
          </cell>
          <cell r="AZ356">
            <v>40339</v>
          </cell>
          <cell r="BA356">
            <v>40431</v>
          </cell>
          <cell r="BB356">
            <v>40522</v>
          </cell>
          <cell r="BC356">
            <v>40613</v>
          </cell>
          <cell r="BD356">
            <v>40705</v>
          </cell>
          <cell r="BE356">
            <v>40797</v>
          </cell>
          <cell r="BF356">
            <v>40888</v>
          </cell>
          <cell r="BG356">
            <v>40979</v>
          </cell>
          <cell r="BH356">
            <v>41071</v>
          </cell>
          <cell r="BI356">
            <v>41163</v>
          </cell>
          <cell r="BJ356">
            <v>41254</v>
          </cell>
          <cell r="BK356">
            <v>41344</v>
          </cell>
          <cell r="BL356">
            <v>41436</v>
          </cell>
          <cell r="BM356">
            <v>41530</v>
          </cell>
          <cell r="BN356">
            <v>41621</v>
          </cell>
          <cell r="BO356">
            <v>41712</v>
          </cell>
          <cell r="BP356">
            <v>41804</v>
          </cell>
          <cell r="BQ356">
            <v>41896</v>
          </cell>
          <cell r="BR356">
            <v>41987</v>
          </cell>
          <cell r="BS356">
            <v>42078</v>
          </cell>
          <cell r="BT356">
            <v>42170</v>
          </cell>
          <cell r="BU356">
            <v>42262</v>
          </cell>
          <cell r="BV356">
            <v>42353</v>
          </cell>
          <cell r="BW356">
            <v>42445</v>
          </cell>
          <cell r="BX356">
            <v>42537</v>
          </cell>
          <cell r="BY356">
            <v>42629</v>
          </cell>
          <cell r="BZ356">
            <v>42720</v>
          </cell>
          <cell r="CA356">
            <v>42811</v>
          </cell>
          <cell r="CB356">
            <v>42903</v>
          </cell>
          <cell r="CC356">
            <v>42995</v>
          </cell>
          <cell r="CD356">
            <v>43086</v>
          </cell>
          <cell r="CE356">
            <v>43177</v>
          </cell>
          <cell r="CF356">
            <v>43269</v>
          </cell>
          <cell r="CG356">
            <v>43361</v>
          </cell>
          <cell r="CH356">
            <v>43451</v>
          </cell>
          <cell r="CI356" t="str">
            <v>Mar-19E</v>
          </cell>
          <cell r="CJ356" t="str">
            <v>Jun-19E</v>
          </cell>
          <cell r="CK356" t="str">
            <v>Sep-19E</v>
          </cell>
          <cell r="CL356" t="str">
            <v>Dec-19E</v>
          </cell>
          <cell r="CM356" t="str">
            <v>Mar-20E</v>
          </cell>
          <cell r="CN356" t="str">
            <v>Jun-20E</v>
          </cell>
          <cell r="CO356" t="str">
            <v>Sep-20E</v>
          </cell>
          <cell r="CP356" t="str">
            <v>Dec-20E</v>
          </cell>
          <cell r="CQ356" t="str">
            <v>Mar-21E</v>
          </cell>
          <cell r="CR356" t="str">
            <v>Jun-21E</v>
          </cell>
          <cell r="CS356" t="str">
            <v>Sep-21E</v>
          </cell>
          <cell r="CT356" t="str">
            <v>Dec-21E</v>
          </cell>
          <cell r="CU356" t="str">
            <v>Mar-22E</v>
          </cell>
          <cell r="CV356" t="str">
            <v>Jun-22E</v>
          </cell>
          <cell r="CW356" t="str">
            <v>Sep-22E</v>
          </cell>
          <cell r="CX356" t="str">
            <v>Dec-22E</v>
          </cell>
          <cell r="CY356" t="str">
            <v>Mar-23E</v>
          </cell>
          <cell r="CZ356" t="str">
            <v>Jun-23E</v>
          </cell>
          <cell r="DA356" t="str">
            <v>Sep-23E</v>
          </cell>
          <cell r="DB356" t="str">
            <v>Dec-23E</v>
          </cell>
          <cell r="DC356"/>
          <cell r="DD356">
            <v>1998</v>
          </cell>
          <cell r="DE356">
            <v>1999</v>
          </cell>
          <cell r="DF356">
            <v>2000</v>
          </cell>
          <cell r="DG356">
            <v>2001</v>
          </cell>
          <cell r="DH356">
            <v>2002</v>
          </cell>
          <cell r="DI356">
            <v>2003</v>
          </cell>
          <cell r="DJ356">
            <v>2004</v>
          </cell>
          <cell r="DK356">
            <v>2005</v>
          </cell>
          <cell r="DL356">
            <v>2006</v>
          </cell>
          <cell r="DM356">
            <v>2007</v>
          </cell>
          <cell r="DN356">
            <v>2008</v>
          </cell>
          <cell r="DO356">
            <v>2009</v>
          </cell>
        </row>
        <row r="357">
          <cell r="A357" t="str">
            <v>Perpetual License Equivalent Value</v>
          </cell>
          <cell r="B357"/>
          <cell r="C357"/>
          <cell r="D357"/>
          <cell r="E357"/>
          <cell r="F357"/>
          <cell r="G357"/>
          <cell r="H357"/>
          <cell r="I357"/>
          <cell r="J357"/>
          <cell r="K357"/>
          <cell r="L357"/>
          <cell r="M357"/>
          <cell r="N357"/>
          <cell r="O357"/>
          <cell r="P357"/>
          <cell r="Q357"/>
          <cell r="R357"/>
          <cell r="S357"/>
          <cell r="T357"/>
          <cell r="U357"/>
          <cell r="V357"/>
          <cell r="W357"/>
          <cell r="X357"/>
          <cell r="Y357"/>
          <cell r="Z357"/>
          <cell r="AA357"/>
          <cell r="AB357"/>
          <cell r="AC357"/>
          <cell r="AD357"/>
          <cell r="AE357"/>
          <cell r="AF357"/>
          <cell r="AG357"/>
          <cell r="AH357"/>
          <cell r="AI357"/>
          <cell r="AJ357"/>
          <cell r="AK357"/>
          <cell r="AL357"/>
          <cell r="AM357"/>
          <cell r="AN357"/>
          <cell r="AO357"/>
          <cell r="AP357"/>
          <cell r="AQ357"/>
          <cell r="AR357"/>
          <cell r="AS357"/>
          <cell r="AT357"/>
          <cell r="AU357"/>
          <cell r="AV357"/>
          <cell r="AW357"/>
          <cell r="AX357"/>
          <cell r="AY357"/>
          <cell r="AZ357"/>
          <cell r="BA357"/>
          <cell r="BB357"/>
          <cell r="BC357"/>
          <cell r="BD357"/>
          <cell r="BE357"/>
          <cell r="BF357"/>
          <cell r="BG357"/>
          <cell r="BH357"/>
          <cell r="BI357"/>
          <cell r="BJ357"/>
          <cell r="BK357"/>
          <cell r="BL357"/>
          <cell r="BM357"/>
          <cell r="BN357"/>
          <cell r="BO357"/>
          <cell r="BP357"/>
          <cell r="BQ357"/>
          <cell r="BR357"/>
          <cell r="BS357">
            <v>59.453051975970496</v>
          </cell>
          <cell r="BT357">
            <v>109.76014564406125</v>
          </cell>
          <cell r="BU357">
            <v>100.35067670538457</v>
          </cell>
          <cell r="BV357">
            <v>140.29348425959009</v>
          </cell>
          <cell r="BW357">
            <v>77.071639328696946</v>
          </cell>
          <cell r="BX357">
            <v>93.467356570876589</v>
          </cell>
          <cell r="BY357">
            <v>86.274037007319592</v>
          </cell>
          <cell r="BZ357">
            <v>136.75927895668033</v>
          </cell>
          <cell r="CA357">
            <v>82.450853776391966</v>
          </cell>
          <cell r="CB357">
            <v>96.664225605680372</v>
          </cell>
          <cell r="CC357">
            <v>98.249093869584186</v>
          </cell>
          <cell r="CD357">
            <v>159.85245296186125</v>
          </cell>
          <cell r="CE357">
            <v>154.27577336604426</v>
          </cell>
          <cell r="CF357">
            <v>131.15650133750785</v>
          </cell>
          <cell r="CG357">
            <v>84.776569864018512</v>
          </cell>
          <cell r="CH357">
            <v>212.70451603550384</v>
          </cell>
          <cell r="CI357">
            <v>84.851675351324346</v>
          </cell>
          <cell r="CJ357">
            <v>107.75649901084937</v>
          </cell>
          <cell r="CK357">
            <v>89.015398357219439</v>
          </cell>
          <cell r="CL357">
            <v>223.28656570827016</v>
          </cell>
          <cell r="CM357">
            <v>89.094259118890562</v>
          </cell>
          <cell r="CN357">
            <v>113.11738483663912</v>
          </cell>
          <cell r="CO357">
            <v>93.421771845149749</v>
          </cell>
          <cell r="CP357">
            <v>234.28426499848285</v>
          </cell>
          <cell r="CQ357">
            <v>93.460543798087301</v>
          </cell>
          <cell r="CR357">
            <v>118.6332642625561</v>
          </cell>
          <cell r="CS357">
            <v>97.954467803844082</v>
          </cell>
          <cell r="CT357">
            <v>245.59457975241386</v>
          </cell>
          <cell r="CU357">
            <v>97.949888511867286</v>
          </cell>
          <cell r="CV357">
            <v>124.30327931031188</v>
          </cell>
          <cell r="CW357">
            <v>102.61274213647506</v>
          </cell>
          <cell r="CX357">
            <v>257.21555751871659</v>
          </cell>
          <cell r="CY357">
            <v>102.56148095974201</v>
          </cell>
          <cell r="CZ357">
            <v>130.12635774826055</v>
          </cell>
          <cell r="DA357">
            <v>107.39567657924647</v>
          </cell>
          <cell r="DB357">
            <v>269.14481599129999</v>
          </cell>
          <cell r="DC357"/>
          <cell r="DD357"/>
          <cell r="DE357">
            <v>0</v>
          </cell>
          <cell r="DF357">
            <v>0</v>
          </cell>
          <cell r="DG357">
            <v>0</v>
          </cell>
          <cell r="DH357">
            <v>0</v>
          </cell>
          <cell r="DI357">
            <v>0</v>
          </cell>
          <cell r="DJ357">
            <v>0</v>
          </cell>
          <cell r="DK357">
            <v>0</v>
          </cell>
          <cell r="DL357">
            <v>0</v>
          </cell>
          <cell r="DM357">
            <v>0</v>
          </cell>
          <cell r="DN357">
            <v>0</v>
          </cell>
          <cell r="DO357">
            <v>0</v>
          </cell>
        </row>
        <row r="358">
          <cell r="A358" t="str">
            <v>% growth y-o-y</v>
          </cell>
          <cell r="B358"/>
          <cell r="C358" t="str">
            <v>NA</v>
          </cell>
          <cell r="D358" t="str">
            <v>NA</v>
          </cell>
          <cell r="E358" t="str">
            <v>NA</v>
          </cell>
          <cell r="F358" t="str">
            <v>NA</v>
          </cell>
          <cell r="G358" t="str">
            <v>NA</v>
          </cell>
          <cell r="H358" t="str">
            <v>NA</v>
          </cell>
          <cell r="I358" t="str">
            <v>NA</v>
          </cell>
          <cell r="J358" t="str">
            <v>NA</v>
          </cell>
          <cell r="K358" t="str">
            <v>NA</v>
          </cell>
          <cell r="L358" t="str">
            <v>NA</v>
          </cell>
          <cell r="M358" t="str">
            <v>NA</v>
          </cell>
          <cell r="N358" t="str">
            <v>NA</v>
          </cell>
          <cell r="O358" t="str">
            <v>NA</v>
          </cell>
          <cell r="P358" t="str">
            <v>NA</v>
          </cell>
          <cell r="Q358" t="str">
            <v>NA</v>
          </cell>
          <cell r="R358" t="str">
            <v>NA</v>
          </cell>
          <cell r="S358" t="str">
            <v>NA</v>
          </cell>
          <cell r="T358" t="str">
            <v>NA</v>
          </cell>
          <cell r="U358" t="str">
            <v>NA</v>
          </cell>
          <cell r="V358" t="str">
            <v>NA</v>
          </cell>
          <cell r="W358" t="str">
            <v>NA</v>
          </cell>
          <cell r="X358" t="str">
            <v>NA</v>
          </cell>
          <cell r="Y358" t="str">
            <v>NA</v>
          </cell>
          <cell r="Z358" t="str">
            <v>NA</v>
          </cell>
          <cell r="AA358" t="str">
            <v>NA</v>
          </cell>
          <cell r="AB358" t="str">
            <v>NA</v>
          </cell>
          <cell r="AC358" t="str">
            <v>NA</v>
          </cell>
          <cell r="AD358" t="str">
            <v>NA</v>
          </cell>
          <cell r="AE358" t="str">
            <v>NA</v>
          </cell>
          <cell r="AF358" t="str">
            <v>NA</v>
          </cell>
          <cell r="AG358" t="str">
            <v>NA</v>
          </cell>
          <cell r="AH358" t="str">
            <v>NA</v>
          </cell>
          <cell r="AI358" t="str">
            <v>NA</v>
          </cell>
          <cell r="AJ358" t="str">
            <v>NA</v>
          </cell>
          <cell r="AK358" t="str">
            <v>NA</v>
          </cell>
          <cell r="AL358" t="str">
            <v>NA</v>
          </cell>
          <cell r="AM358" t="str">
            <v>NA</v>
          </cell>
          <cell r="AN358" t="str">
            <v>NA</v>
          </cell>
          <cell r="AO358" t="str">
            <v>NA</v>
          </cell>
          <cell r="AP358" t="str">
            <v>NA</v>
          </cell>
          <cell r="AQ358" t="str">
            <v>NA</v>
          </cell>
          <cell r="AR358" t="str">
            <v>NA</v>
          </cell>
          <cell r="AS358" t="str">
            <v>NA</v>
          </cell>
          <cell r="AT358" t="str">
            <v>NA</v>
          </cell>
          <cell r="AU358" t="str">
            <v>NA</v>
          </cell>
          <cell r="AV358" t="str">
            <v>NA</v>
          </cell>
          <cell r="AW358" t="str">
            <v>NA</v>
          </cell>
          <cell r="AX358" t="str">
            <v>NA</v>
          </cell>
          <cell r="AY358" t="str">
            <v>NA</v>
          </cell>
          <cell r="AZ358" t="str">
            <v>NA</v>
          </cell>
          <cell r="BA358" t="str">
            <v>NA</v>
          </cell>
          <cell r="BB358" t="str">
            <v>NA</v>
          </cell>
          <cell r="BC358" t="str">
            <v>NA</v>
          </cell>
          <cell r="BD358" t="str">
            <v>NA</v>
          </cell>
          <cell r="BE358" t="str">
            <v>NA</v>
          </cell>
          <cell r="BF358" t="str">
            <v>NA</v>
          </cell>
          <cell r="BG358" t="str">
            <v>NA</v>
          </cell>
          <cell r="BH358" t="str">
            <v>NA</v>
          </cell>
          <cell r="BI358" t="str">
            <v>NA</v>
          </cell>
          <cell r="BJ358" t="str">
            <v>NA</v>
          </cell>
          <cell r="BK358" t="str">
            <v>NA</v>
          </cell>
          <cell r="BL358" t="str">
            <v>NA</v>
          </cell>
          <cell r="BM358" t="str">
            <v>NA</v>
          </cell>
          <cell r="BN358" t="str">
            <v>NA</v>
          </cell>
          <cell r="BO358" t="str">
            <v>NA</v>
          </cell>
          <cell r="BP358" t="str">
            <v>NA</v>
          </cell>
          <cell r="BQ358" t="str">
            <v>NA</v>
          </cell>
          <cell r="BR358" t="str">
            <v>NA</v>
          </cell>
          <cell r="BS358" t="str">
            <v>NA</v>
          </cell>
          <cell r="BT358" t="str">
            <v>NA</v>
          </cell>
          <cell r="BU358" t="str">
            <v>NA</v>
          </cell>
          <cell r="BV358" t="str">
            <v>NA</v>
          </cell>
          <cell r="BW358">
            <v>0.29634454022389733</v>
          </cell>
          <cell r="BX358">
            <v>-0.1484399367145538</v>
          </cell>
          <cell r="BY358">
            <v>-0.14027448703103429</v>
          </cell>
          <cell r="BZ358">
            <v>-2.519151421437571E-2</v>
          </cell>
          <cell r="CA358">
            <v>6.9794991965249631E-2</v>
          </cell>
          <cell r="CB358">
            <v>3.4203053901279201E-2</v>
          </cell>
          <cell r="CC358">
            <v>0.13880255610675341</v>
          </cell>
          <cell r="CD358">
            <v>0.16886001579823962</v>
          </cell>
          <cell r="CE358">
            <v>0.87112402479715523</v>
          </cell>
          <cell r="CF358">
            <v>0.35682565618981776</v>
          </cell>
          <cell r="CG358">
            <v>-0.13712619093921719</v>
          </cell>
          <cell r="CH358">
            <v>0.33063029121143628</v>
          </cell>
          <cell r="CI358">
            <v>-0.45</v>
          </cell>
          <cell r="CJ358">
            <v>-0.17841282809490888</v>
          </cell>
          <cell r="CK358">
            <v>0.05</v>
          </cell>
          <cell r="CL358">
            <v>4.9750000000000003E-2</v>
          </cell>
          <cell r="CM358">
            <v>0.05</v>
          </cell>
          <cell r="CN358">
            <v>4.9750000000000003E-2</v>
          </cell>
          <cell r="CO358">
            <v>4.9501250000000004E-2</v>
          </cell>
          <cell r="CP358">
            <v>4.9253743750000002E-2</v>
          </cell>
          <cell r="CQ358">
            <v>4.9007475031250004E-2</v>
          </cell>
          <cell r="CR358">
            <v>4.8762437656093754E-2</v>
          </cell>
          <cell r="CS358">
            <v>4.8518625467813284E-2</v>
          </cell>
          <cell r="CT358">
            <v>4.8276032340474215E-2</v>
          </cell>
          <cell r="CU358">
            <v>4.8034652178771842E-2</v>
          </cell>
          <cell r="CV358">
            <v>4.7794478917877983E-2</v>
          </cell>
          <cell r="CW358">
            <v>4.755550652328859E-2</v>
          </cell>
          <cell r="CX358">
            <v>4.7317728990672145E-2</v>
          </cell>
          <cell r="CY358">
            <v>4.708114034571878E-2</v>
          </cell>
          <cell r="CZ358">
            <v>4.6845734643990188E-2</v>
          </cell>
          <cell r="DA358">
            <v>4.6611505970770239E-2</v>
          </cell>
          <cell r="DB358">
            <v>4.6378448440916389E-2</v>
          </cell>
          <cell r="DC358"/>
          <cell r="DD358" t="str">
            <v>NA</v>
          </cell>
          <cell r="DE358" t="str">
            <v>NA</v>
          </cell>
          <cell r="DF358" t="str">
            <v>NA</v>
          </cell>
          <cell r="DG358" t="str">
            <v>NA</v>
          </cell>
          <cell r="DH358" t="str">
            <v>NA</v>
          </cell>
          <cell r="DI358" t="str">
            <v>NA</v>
          </cell>
          <cell r="DJ358" t="str">
            <v>NA</v>
          </cell>
          <cell r="DK358" t="str">
            <v>NA</v>
          </cell>
          <cell r="DL358" t="str">
            <v>NA</v>
          </cell>
          <cell r="DM358" t="str">
            <v>NA</v>
          </cell>
          <cell r="DN358" t="str">
            <v>NA</v>
          </cell>
          <cell r="DO358" t="str">
            <v>NA</v>
          </cell>
        </row>
        <row r="359">
          <cell r="A359" t="str">
            <v>% growth seq</v>
          </cell>
          <cell r="B359"/>
          <cell r="C359" t="str">
            <v>NA</v>
          </cell>
          <cell r="D359" t="str">
            <v>NA</v>
          </cell>
          <cell r="E359" t="str">
            <v>NA</v>
          </cell>
          <cell r="F359" t="str">
            <v>NA</v>
          </cell>
          <cell r="G359" t="str">
            <v>NA</v>
          </cell>
          <cell r="H359" t="str">
            <v>NA</v>
          </cell>
          <cell r="I359" t="str">
            <v>NA</v>
          </cell>
          <cell r="J359" t="str">
            <v>NA</v>
          </cell>
          <cell r="K359" t="str">
            <v>NA</v>
          </cell>
          <cell r="L359" t="str">
            <v>NA</v>
          </cell>
          <cell r="M359" t="str">
            <v>NA</v>
          </cell>
          <cell r="N359" t="str">
            <v>NA</v>
          </cell>
          <cell r="O359" t="str">
            <v>NA</v>
          </cell>
          <cell r="P359" t="str">
            <v>NA</v>
          </cell>
          <cell r="Q359" t="str">
            <v>NA</v>
          </cell>
          <cell r="R359" t="str">
            <v>NA</v>
          </cell>
          <cell r="S359" t="str">
            <v>NA</v>
          </cell>
          <cell r="T359" t="str">
            <v>NA</v>
          </cell>
          <cell r="U359" t="str">
            <v>NA</v>
          </cell>
          <cell r="V359" t="str">
            <v>NA</v>
          </cell>
          <cell r="W359" t="str">
            <v>NA</v>
          </cell>
          <cell r="X359" t="str">
            <v>NA</v>
          </cell>
          <cell r="Y359" t="str">
            <v>NA</v>
          </cell>
          <cell r="Z359" t="str">
            <v>NA</v>
          </cell>
          <cell r="AA359" t="str">
            <v>NA</v>
          </cell>
          <cell r="AB359" t="str">
            <v>NA</v>
          </cell>
          <cell r="AC359" t="str">
            <v>NA</v>
          </cell>
          <cell r="AD359" t="str">
            <v>NA</v>
          </cell>
          <cell r="AE359" t="str">
            <v>NA</v>
          </cell>
          <cell r="AF359" t="str">
            <v>NA</v>
          </cell>
          <cell r="AG359" t="str">
            <v>NA</v>
          </cell>
          <cell r="AH359" t="str">
            <v>NA</v>
          </cell>
          <cell r="AI359" t="str">
            <v>NA</v>
          </cell>
          <cell r="AJ359" t="str">
            <v>NA</v>
          </cell>
          <cell r="AK359" t="str">
            <v>NA</v>
          </cell>
          <cell r="AL359" t="str">
            <v>NA</v>
          </cell>
          <cell r="AM359" t="str">
            <v>NA</v>
          </cell>
          <cell r="AN359" t="str">
            <v>NA</v>
          </cell>
          <cell r="AO359" t="str">
            <v>NA</v>
          </cell>
          <cell r="AP359" t="str">
            <v>NA</v>
          </cell>
          <cell r="AQ359" t="str">
            <v>NA</v>
          </cell>
          <cell r="AR359" t="str">
            <v>NA</v>
          </cell>
          <cell r="AS359" t="str">
            <v>NA</v>
          </cell>
          <cell r="AT359" t="str">
            <v>NA</v>
          </cell>
          <cell r="AU359" t="str">
            <v>NA</v>
          </cell>
          <cell r="AV359" t="str">
            <v>NA</v>
          </cell>
          <cell r="AW359" t="str">
            <v>NA</v>
          </cell>
          <cell r="AX359" t="str">
            <v>NA</v>
          </cell>
          <cell r="AY359" t="str">
            <v>NA</v>
          </cell>
          <cell r="AZ359" t="str">
            <v>NA</v>
          </cell>
          <cell r="BA359" t="str">
            <v>NA</v>
          </cell>
          <cell r="BB359" t="str">
            <v>NA</v>
          </cell>
          <cell r="BC359" t="str">
            <v>NA</v>
          </cell>
          <cell r="BD359" t="str">
            <v>NA</v>
          </cell>
          <cell r="BE359" t="str">
            <v>NA</v>
          </cell>
          <cell r="BF359" t="str">
            <v>NA</v>
          </cell>
          <cell r="BG359" t="str">
            <v>NA</v>
          </cell>
          <cell r="BH359" t="str">
            <v>NA</v>
          </cell>
          <cell r="BI359" t="str">
            <v>NA</v>
          </cell>
          <cell r="BJ359" t="str">
            <v>NA</v>
          </cell>
          <cell r="BK359" t="str">
            <v>NA</v>
          </cell>
          <cell r="BL359" t="str">
            <v>NA</v>
          </cell>
          <cell r="BM359" t="str">
            <v>NA</v>
          </cell>
          <cell r="BN359" t="str">
            <v>NA</v>
          </cell>
          <cell r="BO359" t="str">
            <v>NA</v>
          </cell>
          <cell r="BP359" t="str">
            <v>NA</v>
          </cell>
          <cell r="BQ359" t="str">
            <v>NA</v>
          </cell>
          <cell r="BR359" t="str">
            <v>NA</v>
          </cell>
          <cell r="BS359" t="str">
            <v>NA</v>
          </cell>
          <cell r="BT359">
            <v>0.84616503267861987</v>
          </cell>
          <cell r="BU359">
            <v>-8.5727555147297685E-2</v>
          </cell>
          <cell r="BV359">
            <v>0.39803226909442735</v>
          </cell>
          <cell r="BW359">
            <v>-0.45063992290555333</v>
          </cell>
          <cell r="BX359">
            <v>0.2127334696003389</v>
          </cell>
          <cell r="BY359">
            <v>-7.6960768202557261E-2</v>
          </cell>
          <cell r="BZ359">
            <v>0.58517305669928854</v>
          </cell>
          <cell r="CA359">
            <v>-0.39710961913956144</v>
          </cell>
          <cell r="CB359">
            <v>0.17238598726746113</v>
          </cell>
          <cell r="CC359">
            <v>1.6395602964522915E-2</v>
          </cell>
          <cell r="CD359">
            <v>0.62701198215679566</v>
          </cell>
          <cell r="CE359">
            <v>-3.4886418647247841E-2</v>
          </cell>
          <cell r="CF359">
            <v>-0.14985678907395394</v>
          </cell>
          <cell r="CG359">
            <v>-0.35362281702024712</v>
          </cell>
          <cell r="CH359">
            <v>1.5090012060724036</v>
          </cell>
          <cell r="CI359">
            <v>-0.60108192842900798</v>
          </cell>
          <cell r="CJ359">
            <v>0.26993955705280626</v>
          </cell>
          <cell r="CK359">
            <v>-0.17392083842426054</v>
          </cell>
          <cell r="CL359">
            <v>1.5084038248328628</v>
          </cell>
          <cell r="CM359">
            <v>-0.60098692531598796</v>
          </cell>
          <cell r="CN359">
            <v>0.26963719049160328</v>
          </cell>
          <cell r="CO359">
            <v>-0.17411658711818001</v>
          </cell>
          <cell r="CP359">
            <v>1.5078122622938284</v>
          </cell>
          <cell r="CQ359">
            <v>-0.6010805770558576</v>
          </cell>
          <cell r="CR359">
            <v>0.26934061628029982</v>
          </cell>
          <cell r="CS359">
            <v>-0.17430858526278292</v>
          </cell>
          <cell r="CT359">
            <v>1.5072320360539577</v>
          </cell>
          <cell r="CU359">
            <v>-0.60117243381099272</v>
          </cell>
          <cell r="CV359">
            <v>0.26904972735371424</v>
          </cell>
          <cell r="CW359">
            <v>-0.1744969022071281</v>
          </cell>
          <cell r="CX359">
            <v>1.5066629364277158</v>
          </cell>
          <cell r="CY359">
            <v>-0.60126252879443731</v>
          </cell>
          <cell r="CZ359">
            <v>0.26876441847927723</v>
          </cell>
          <cell r="DA359">
            <v>-0.17468160611233219</v>
          </cell>
          <cell r="DB359">
            <v>1.5061047573241928</v>
          </cell>
          <cell r="DC359"/>
          <cell r="DD359"/>
          <cell r="DE359"/>
          <cell r="DF359"/>
          <cell r="DG359"/>
          <cell r="DH359"/>
          <cell r="DI359"/>
          <cell r="DJ359"/>
          <cell r="DK359"/>
          <cell r="DL359"/>
          <cell r="DM359"/>
          <cell r="DN359"/>
          <cell r="DO359"/>
        </row>
        <row r="360">
          <cell r="A360"/>
          <cell r="B360"/>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cell r="AP360"/>
          <cell r="AQ360"/>
          <cell r="AR360"/>
          <cell r="AS360"/>
          <cell r="AT360"/>
          <cell r="AU360"/>
          <cell r="AV360"/>
          <cell r="AW360"/>
          <cell r="AX360"/>
          <cell r="AY360"/>
          <cell r="AZ360"/>
          <cell r="BA360"/>
          <cell r="BB360"/>
          <cell r="BC360"/>
          <cell r="BD360"/>
          <cell r="BE360"/>
          <cell r="BF360"/>
          <cell r="BG360"/>
          <cell r="BH360"/>
          <cell r="BI360"/>
          <cell r="BJ360"/>
          <cell r="BK360"/>
          <cell r="BL360"/>
          <cell r="BM360"/>
          <cell r="BN360"/>
          <cell r="BO360"/>
          <cell r="BP360"/>
          <cell r="BQ360"/>
          <cell r="BR360"/>
          <cell r="BS360"/>
          <cell r="BT360"/>
          <cell r="BU360"/>
          <cell r="BV360"/>
          <cell r="BW360"/>
          <cell r="BX360"/>
          <cell r="BY360"/>
          <cell r="BZ360"/>
          <cell r="CA360"/>
          <cell r="CB360"/>
          <cell r="CC360"/>
          <cell r="CD360"/>
          <cell r="CE360"/>
          <cell r="CF360"/>
          <cell r="CG360"/>
          <cell r="CH360"/>
          <cell r="CI360"/>
          <cell r="CJ360"/>
          <cell r="CK360"/>
          <cell r="CL360"/>
          <cell r="CM360"/>
          <cell r="CN360"/>
          <cell r="CO360"/>
          <cell r="CP360"/>
          <cell r="CQ360"/>
          <cell r="CR360"/>
          <cell r="CS360"/>
          <cell r="CT360"/>
          <cell r="CU360"/>
          <cell r="CV360"/>
          <cell r="CW360"/>
          <cell r="CX360"/>
          <cell r="CY360"/>
          <cell r="CZ360"/>
          <cell r="DA360"/>
          <cell r="DB360"/>
          <cell r="DC360"/>
          <cell r="DD360"/>
          <cell r="DE360"/>
          <cell r="DF360"/>
          <cell r="DG360"/>
          <cell r="DH360"/>
          <cell r="DI360"/>
          <cell r="DJ360"/>
          <cell r="DK360"/>
          <cell r="DL360"/>
          <cell r="DM360"/>
          <cell r="DN360"/>
          <cell r="DO360"/>
        </row>
        <row r="361">
          <cell r="A361" t="str">
            <v>Workspace Services Perpetual License</v>
          </cell>
          <cell r="B361"/>
          <cell r="C361"/>
          <cell r="D361"/>
          <cell r="E361"/>
          <cell r="F361"/>
          <cell r="G361"/>
          <cell r="H361"/>
          <cell r="I361"/>
          <cell r="J361"/>
          <cell r="K361"/>
          <cell r="L361"/>
          <cell r="M361"/>
          <cell r="N361"/>
          <cell r="O361"/>
          <cell r="P361"/>
          <cell r="Q361"/>
          <cell r="R361"/>
          <cell r="S361"/>
          <cell r="T361"/>
          <cell r="U361"/>
          <cell r="V361"/>
          <cell r="W361"/>
          <cell r="X361"/>
          <cell r="Y361"/>
          <cell r="Z361"/>
          <cell r="AA361"/>
          <cell r="AB361"/>
          <cell r="AC361"/>
          <cell r="AD361"/>
          <cell r="AE361"/>
          <cell r="AF361"/>
          <cell r="AG361"/>
          <cell r="AH361"/>
          <cell r="AI361"/>
          <cell r="AJ361"/>
          <cell r="AK361"/>
          <cell r="AL361"/>
          <cell r="AM361"/>
          <cell r="AN361"/>
          <cell r="AO361"/>
          <cell r="AP361"/>
          <cell r="AQ361"/>
          <cell r="AR361"/>
          <cell r="AS361"/>
          <cell r="AT361"/>
          <cell r="AU361"/>
          <cell r="AV361"/>
          <cell r="AW361"/>
          <cell r="AX361"/>
          <cell r="AY361"/>
          <cell r="AZ361"/>
          <cell r="BA361"/>
          <cell r="BB361"/>
          <cell r="BC361"/>
          <cell r="BD361"/>
          <cell r="BE361"/>
          <cell r="BF361"/>
          <cell r="BG361"/>
          <cell r="BH361"/>
          <cell r="BI361"/>
          <cell r="BJ361"/>
          <cell r="BK361"/>
          <cell r="BL361"/>
          <cell r="BM361"/>
          <cell r="BN361"/>
          <cell r="BO361"/>
          <cell r="BP361"/>
          <cell r="BQ361"/>
          <cell r="BR361"/>
          <cell r="BS361">
            <v>77.403146198097161</v>
          </cell>
          <cell r="BT361">
            <v>89.790119343251092</v>
          </cell>
          <cell r="BU361">
            <v>78.196092020408145</v>
          </cell>
          <cell r="BV361">
            <v>125.68201016369036</v>
          </cell>
          <cell r="BW361">
            <v>67.783932079757705</v>
          </cell>
          <cell r="BX361">
            <v>82.687329682799046</v>
          </cell>
          <cell r="BY361">
            <v>75.228063632248791</v>
          </cell>
          <cell r="BZ361">
            <v>123.75260530512725</v>
          </cell>
          <cell r="CA361">
            <v>63.591125415077485</v>
          </cell>
          <cell r="CB361">
            <v>77.614840678100649</v>
          </cell>
          <cell r="CC361">
            <v>76.798238062903579</v>
          </cell>
          <cell r="CD361">
            <v>116.96330685431195</v>
          </cell>
          <cell r="CE361">
            <v>69.686865356224615</v>
          </cell>
          <cell r="CF361">
            <v>101.33365947461459</v>
          </cell>
          <cell r="CG361">
            <v>93.083421299273979</v>
          </cell>
          <cell r="CH361">
            <v>128.99661252921626</v>
          </cell>
          <cell r="CI361">
            <v>38.183253908095963</v>
          </cell>
          <cell r="CJ361">
            <v>48.490424554882225</v>
          </cell>
          <cell r="CK361">
            <v>40.056929260748753</v>
          </cell>
          <cell r="CL361">
            <v>100.47895456872159</v>
          </cell>
          <cell r="CM361">
            <v>26.728277735667174</v>
          </cell>
          <cell r="CN361">
            <v>33.935215450991741</v>
          </cell>
          <cell r="CO361">
            <v>28.026531553544928</v>
          </cell>
          <cell r="CP361">
            <v>70.28527949954487</v>
          </cell>
          <cell r="CQ361">
            <v>14.019081569713098</v>
          </cell>
          <cell r="CR361">
            <v>17.794989639383417</v>
          </cell>
          <cell r="CS361">
            <v>14.693170170576614</v>
          </cell>
          <cell r="CT361">
            <v>36.839186962862087</v>
          </cell>
          <cell r="CU361">
            <v>9.7949888511867265</v>
          </cell>
          <cell r="CV361">
            <v>12.430327931031185</v>
          </cell>
          <cell r="CW361">
            <v>10.261274213647503</v>
          </cell>
          <cell r="CX361">
            <v>25.721555751871655</v>
          </cell>
          <cell r="CY361">
            <v>10.256148095974199</v>
          </cell>
          <cell r="CZ361">
            <v>13.012635774826052</v>
          </cell>
          <cell r="DA361">
            <v>10.739567657924644</v>
          </cell>
          <cell r="DB361">
            <v>26.914481599129992</v>
          </cell>
          <cell r="DC361"/>
          <cell r="DD361"/>
          <cell r="DE361">
            <v>0</v>
          </cell>
          <cell r="DF361">
            <v>0</v>
          </cell>
          <cell r="DG361">
            <v>0</v>
          </cell>
          <cell r="DH361">
            <v>0</v>
          </cell>
          <cell r="DI361">
            <v>0</v>
          </cell>
          <cell r="DJ361">
            <v>0</v>
          </cell>
          <cell r="DK361">
            <v>0</v>
          </cell>
          <cell r="DL361">
            <v>0</v>
          </cell>
          <cell r="DM361">
            <v>0</v>
          </cell>
          <cell r="DN361">
            <v>0</v>
          </cell>
          <cell r="DO361">
            <v>0</v>
          </cell>
        </row>
        <row r="362">
          <cell r="A362" t="str">
            <v>% of perpetual equivalent total</v>
          </cell>
          <cell r="B362"/>
          <cell r="C362" t="str">
            <v>NA</v>
          </cell>
          <cell r="D362" t="str">
            <v>NA</v>
          </cell>
          <cell r="E362" t="str">
            <v>NA</v>
          </cell>
          <cell r="F362" t="str">
            <v>NA</v>
          </cell>
          <cell r="G362" t="str">
            <v>NA</v>
          </cell>
          <cell r="H362" t="str">
            <v>NA</v>
          </cell>
          <cell r="I362" t="str">
            <v>NA</v>
          </cell>
          <cell r="J362" t="str">
            <v>NA</v>
          </cell>
          <cell r="K362" t="str">
            <v>NA</v>
          </cell>
          <cell r="L362" t="str">
            <v>NA</v>
          </cell>
          <cell r="M362" t="str">
            <v>NA</v>
          </cell>
          <cell r="N362" t="str">
            <v>NA</v>
          </cell>
          <cell r="O362" t="str">
            <v>NA</v>
          </cell>
          <cell r="P362" t="str">
            <v>NA</v>
          </cell>
          <cell r="Q362" t="str">
            <v>NA</v>
          </cell>
          <cell r="R362" t="str">
            <v>NA</v>
          </cell>
          <cell r="S362" t="str">
            <v>NA</v>
          </cell>
          <cell r="T362" t="str">
            <v>NA</v>
          </cell>
          <cell r="U362" t="str">
            <v>NA</v>
          </cell>
          <cell r="V362" t="str">
            <v>NA</v>
          </cell>
          <cell r="W362" t="str">
            <v>NA</v>
          </cell>
          <cell r="X362" t="str">
            <v>NA</v>
          </cell>
          <cell r="Y362" t="str">
            <v>NA</v>
          </cell>
          <cell r="Z362" t="str">
            <v>NA</v>
          </cell>
          <cell r="AA362" t="str">
            <v>NA</v>
          </cell>
          <cell r="AB362" t="str">
            <v>NA</v>
          </cell>
          <cell r="AC362" t="str">
            <v>NA</v>
          </cell>
          <cell r="AD362" t="str">
            <v>NA</v>
          </cell>
          <cell r="AE362" t="str">
            <v>NA</v>
          </cell>
          <cell r="AF362" t="str">
            <v>NA</v>
          </cell>
          <cell r="AG362" t="str">
            <v>NA</v>
          </cell>
          <cell r="AH362" t="str">
            <v>NA</v>
          </cell>
          <cell r="AI362" t="str">
            <v>NA</v>
          </cell>
          <cell r="AJ362" t="str">
            <v>NA</v>
          </cell>
          <cell r="AK362" t="str">
            <v>NA</v>
          </cell>
          <cell r="AL362" t="str">
            <v>NA</v>
          </cell>
          <cell r="AM362" t="str">
            <v>NA</v>
          </cell>
          <cell r="AN362" t="str">
            <v>NA</v>
          </cell>
          <cell r="AO362" t="str">
            <v>NA</v>
          </cell>
          <cell r="AP362" t="str">
            <v>NA</v>
          </cell>
          <cell r="AQ362" t="str">
            <v>NA</v>
          </cell>
          <cell r="AR362" t="str">
            <v>NA</v>
          </cell>
          <cell r="AS362" t="str">
            <v>NA</v>
          </cell>
          <cell r="AT362" t="str">
            <v>NA</v>
          </cell>
          <cell r="AU362" t="str">
            <v>NA</v>
          </cell>
          <cell r="AV362" t="str">
            <v>NA</v>
          </cell>
          <cell r="AW362" t="str">
            <v>NA</v>
          </cell>
          <cell r="AX362" t="str">
            <v>NA</v>
          </cell>
          <cell r="AY362" t="str">
            <v>NA</v>
          </cell>
          <cell r="AZ362" t="str">
            <v>NA</v>
          </cell>
          <cell r="BA362" t="str">
            <v>NA</v>
          </cell>
          <cell r="BB362" t="str">
            <v>NA</v>
          </cell>
          <cell r="BC362" t="str">
            <v>NA</v>
          </cell>
          <cell r="BD362" t="str">
            <v>NA</v>
          </cell>
          <cell r="BE362" t="str">
            <v>NA</v>
          </cell>
          <cell r="BF362" t="str">
            <v>NA</v>
          </cell>
          <cell r="BG362" t="str">
            <v>NA</v>
          </cell>
          <cell r="BH362" t="str">
            <v>NA</v>
          </cell>
          <cell r="BI362" t="str">
            <v>NA</v>
          </cell>
          <cell r="BJ362" t="str">
            <v>NA</v>
          </cell>
          <cell r="BK362" t="str">
            <v>NA</v>
          </cell>
          <cell r="BL362" t="str">
            <v>NA</v>
          </cell>
          <cell r="BM362" t="str">
            <v>NA</v>
          </cell>
          <cell r="BN362" t="str">
            <v>NA</v>
          </cell>
          <cell r="BO362" t="str">
            <v>NA</v>
          </cell>
          <cell r="BP362" t="str">
            <v>NA</v>
          </cell>
          <cell r="BQ362" t="str">
            <v>NA</v>
          </cell>
          <cell r="BR362" t="str">
            <v>NA</v>
          </cell>
          <cell r="BS362">
            <v>1.3019204839035288</v>
          </cell>
          <cell r="BT362">
            <v>0.81805758197906808</v>
          </cell>
          <cell r="BU362">
            <v>0.77922834790622131</v>
          </cell>
          <cell r="BV362">
            <v>0.89585065783337747</v>
          </cell>
          <cell r="BW362">
            <v>0.87949254317364645</v>
          </cell>
          <cell r="BX362">
            <v>0.88466532826460098</v>
          </cell>
          <cell r="BY362">
            <v>0.87196642514672584</v>
          </cell>
          <cell r="BZ362">
            <v>0.90489366607677812</v>
          </cell>
          <cell r="CA362">
            <v>0.77126096944414468</v>
          </cell>
          <cell r="CB362">
            <v>0.80293242088042649</v>
          </cell>
          <cell r="CC362">
            <v>0.78166866520769684</v>
          </cell>
          <cell r="CD362">
            <v>0.73169541465977939</v>
          </cell>
          <cell r="CE362">
            <v>0.45170323140031349</v>
          </cell>
          <cell r="CF362">
            <v>0.7726163662588903</v>
          </cell>
          <cell r="CG362">
            <v>1.09798522691564</v>
          </cell>
          <cell r="CH362">
            <v>0.60645920892288263</v>
          </cell>
          <cell r="CI362">
            <v>0.45000000000000007</v>
          </cell>
          <cell r="CJ362">
            <v>0.45000000000000007</v>
          </cell>
          <cell r="CK362">
            <v>0.45000000000000007</v>
          </cell>
          <cell r="CL362">
            <v>0.45000000000000007</v>
          </cell>
          <cell r="CM362">
            <v>0.30000000000000004</v>
          </cell>
          <cell r="CN362">
            <v>0.30000000000000004</v>
          </cell>
          <cell r="CO362">
            <v>0.30000000000000004</v>
          </cell>
          <cell r="CP362">
            <v>0.30000000000000004</v>
          </cell>
          <cell r="CQ362">
            <v>0.15000000000000002</v>
          </cell>
          <cell r="CR362">
            <v>0.15000000000000002</v>
          </cell>
          <cell r="CS362">
            <v>0.15000000000000002</v>
          </cell>
          <cell r="CT362">
            <v>0.15000000000000002</v>
          </cell>
          <cell r="CU362">
            <v>9.9999999999999978E-2</v>
          </cell>
          <cell r="CV362">
            <v>9.9999999999999978E-2</v>
          </cell>
          <cell r="CW362">
            <v>9.9999999999999978E-2</v>
          </cell>
          <cell r="CX362">
            <v>9.9999999999999978E-2</v>
          </cell>
          <cell r="CY362">
            <v>9.9999999999999978E-2</v>
          </cell>
          <cell r="CZ362">
            <v>9.9999999999999978E-2</v>
          </cell>
          <cell r="DA362">
            <v>9.9999999999999978E-2</v>
          </cell>
          <cell r="DB362">
            <v>9.9999999999999978E-2</v>
          </cell>
          <cell r="DC362"/>
          <cell r="DD362" t="str">
            <v>NA</v>
          </cell>
          <cell r="DE362" t="str">
            <v>NA</v>
          </cell>
          <cell r="DF362" t="str">
            <v>NA</v>
          </cell>
          <cell r="DG362" t="str">
            <v>NA</v>
          </cell>
          <cell r="DH362" t="str">
            <v>NA</v>
          </cell>
          <cell r="DI362" t="str">
            <v>NA</v>
          </cell>
          <cell r="DJ362" t="str">
            <v>NA</v>
          </cell>
          <cell r="DK362" t="str">
            <v>NA</v>
          </cell>
          <cell r="DL362" t="str">
            <v>NA</v>
          </cell>
          <cell r="DM362" t="str">
            <v>NA</v>
          </cell>
          <cell r="DN362" t="str">
            <v>NA</v>
          </cell>
          <cell r="DO362" t="str">
            <v>NA</v>
          </cell>
        </row>
        <row r="363">
          <cell r="A363" t="str">
            <v>% growth y-o-y</v>
          </cell>
          <cell r="B363"/>
          <cell r="C363" t="str">
            <v>NA</v>
          </cell>
          <cell r="D363" t="str">
            <v>NA</v>
          </cell>
          <cell r="E363" t="str">
            <v>NA</v>
          </cell>
          <cell r="F363" t="str">
            <v>NA</v>
          </cell>
          <cell r="G363" t="str">
            <v>NA</v>
          </cell>
          <cell r="H363" t="str">
            <v>NA</v>
          </cell>
          <cell r="I363" t="str">
            <v>NA</v>
          </cell>
          <cell r="J363" t="str">
            <v>NA</v>
          </cell>
          <cell r="K363" t="str">
            <v>NA</v>
          </cell>
          <cell r="L363" t="str">
            <v>NA</v>
          </cell>
          <cell r="M363" t="str">
            <v>NA</v>
          </cell>
          <cell r="N363" t="str">
            <v>NA</v>
          </cell>
          <cell r="O363" t="str">
            <v>NA</v>
          </cell>
          <cell r="P363" t="str">
            <v>NA</v>
          </cell>
          <cell r="Q363" t="str">
            <v>NA</v>
          </cell>
          <cell r="R363" t="str">
            <v>NA</v>
          </cell>
          <cell r="S363" t="str">
            <v>NA</v>
          </cell>
          <cell r="T363" t="str">
            <v>NA</v>
          </cell>
          <cell r="U363" t="str">
            <v>NA</v>
          </cell>
          <cell r="V363" t="str">
            <v>NA</v>
          </cell>
          <cell r="W363" t="str">
            <v>NA</v>
          </cell>
          <cell r="X363" t="str">
            <v>NA</v>
          </cell>
          <cell r="Y363" t="str">
            <v>NA</v>
          </cell>
          <cell r="Z363" t="str">
            <v>NA</v>
          </cell>
          <cell r="AA363" t="str">
            <v>NA</v>
          </cell>
          <cell r="AB363" t="str">
            <v>NA</v>
          </cell>
          <cell r="AC363" t="str">
            <v>NA</v>
          </cell>
          <cell r="AD363" t="str">
            <v>NA</v>
          </cell>
          <cell r="AE363" t="str">
            <v>NA</v>
          </cell>
          <cell r="AF363" t="str">
            <v>NA</v>
          </cell>
          <cell r="AG363" t="str">
            <v>NA</v>
          </cell>
          <cell r="AH363" t="str">
            <v>NA</v>
          </cell>
          <cell r="AI363" t="str">
            <v>NA</v>
          </cell>
          <cell r="AJ363" t="str">
            <v>NA</v>
          </cell>
          <cell r="AK363" t="str">
            <v>NA</v>
          </cell>
          <cell r="AL363" t="str">
            <v>NA</v>
          </cell>
          <cell r="AM363" t="str">
            <v>NA</v>
          </cell>
          <cell r="AN363" t="str">
            <v>NA</v>
          </cell>
          <cell r="AO363" t="str">
            <v>NA</v>
          </cell>
          <cell r="AP363" t="str">
            <v>NA</v>
          </cell>
          <cell r="AQ363" t="str">
            <v>NA</v>
          </cell>
          <cell r="AR363" t="str">
            <v>NA</v>
          </cell>
          <cell r="AS363" t="str">
            <v>NA</v>
          </cell>
          <cell r="AT363" t="str">
            <v>NA</v>
          </cell>
          <cell r="AU363" t="str">
            <v>NA</v>
          </cell>
          <cell r="AV363" t="str">
            <v>NA</v>
          </cell>
          <cell r="AW363" t="str">
            <v>NA</v>
          </cell>
          <cell r="AX363" t="str">
            <v>NA</v>
          </cell>
          <cell r="AY363" t="str">
            <v>NA</v>
          </cell>
          <cell r="AZ363" t="str">
            <v>NA</v>
          </cell>
          <cell r="BA363" t="str">
            <v>NA</v>
          </cell>
          <cell r="BB363" t="str">
            <v>NA</v>
          </cell>
          <cell r="BC363" t="str">
            <v>NA</v>
          </cell>
          <cell r="BD363" t="str">
            <v>NA</v>
          </cell>
          <cell r="BE363" t="str">
            <v>NA</v>
          </cell>
          <cell r="BF363" t="str">
            <v>NA</v>
          </cell>
          <cell r="BG363" t="str">
            <v>NA</v>
          </cell>
          <cell r="BH363" t="str">
            <v>NA</v>
          </cell>
          <cell r="BI363" t="str">
            <v>NA</v>
          </cell>
          <cell r="BJ363" t="str">
            <v>NA</v>
          </cell>
          <cell r="BK363" t="str">
            <v>NA</v>
          </cell>
          <cell r="BL363" t="str">
            <v>NA</v>
          </cell>
          <cell r="BM363" t="str">
            <v>NA</v>
          </cell>
          <cell r="BN363" t="str">
            <v>NA</v>
          </cell>
          <cell r="BO363" t="str">
            <v>NA</v>
          </cell>
          <cell r="BP363" t="str">
            <v>NA</v>
          </cell>
          <cell r="BQ363" t="str">
            <v>NA</v>
          </cell>
          <cell r="BR363" t="str">
            <v>NA</v>
          </cell>
          <cell r="BS363" t="str">
            <v>NA</v>
          </cell>
          <cell r="BT363" t="str">
            <v>NA</v>
          </cell>
          <cell r="BU363" t="str">
            <v>NA</v>
          </cell>
          <cell r="BV363" t="str">
            <v>NA</v>
          </cell>
          <cell r="BW363">
            <v>-0.12427420060834593</v>
          </cell>
          <cell r="BX363">
            <v>-7.9104357054024965E-2</v>
          </cell>
          <cell r="BY363">
            <v>-3.7956224044863207E-2</v>
          </cell>
          <cell r="BZ363">
            <v>-1.5351479945699742E-2</v>
          </cell>
          <cell r="CA363">
            <v>-6.1855465388858999E-2</v>
          </cell>
          <cell r="CB363">
            <v>-6.1345420442977416E-2</v>
          </cell>
          <cell r="CC363">
            <v>2.0872189909480587E-2</v>
          </cell>
          <cell r="CD363">
            <v>-5.4861862779175041E-2</v>
          </cell>
          <cell r="CE363">
            <v>9.5858343461583617E-2</v>
          </cell>
          <cell r="CF363">
            <v>0.30559643734740427</v>
          </cell>
          <cell r="CG363">
            <v>0.21205152158610208</v>
          </cell>
          <cell r="CH363">
            <v>0.10288103165459273</v>
          </cell>
          <cell r="CI363">
            <v>-0.45207387772557728</v>
          </cell>
          <cell r="CJ363">
            <v>-0.52147761359561173</v>
          </cell>
          <cell r="CK363">
            <v>-0.56966634120633486</v>
          </cell>
          <cell r="CL363">
            <v>-0.22107292122911948</v>
          </cell>
          <cell r="CM363">
            <v>-0.30000000000000004</v>
          </cell>
          <cell r="CN363">
            <v>-0.30016666666666669</v>
          </cell>
          <cell r="CO363">
            <v>-0.3003325</v>
          </cell>
          <cell r="CP363">
            <v>-0.30049750416666665</v>
          </cell>
          <cell r="CQ363">
            <v>-0.47549626248437504</v>
          </cell>
          <cell r="CR363">
            <v>-0.47561878117195311</v>
          </cell>
          <cell r="CS363">
            <v>-0.47574068726609331</v>
          </cell>
          <cell r="CT363">
            <v>-0.47586198382976286</v>
          </cell>
          <cell r="CU363">
            <v>-0.30131023188081918</v>
          </cell>
          <cell r="CV363">
            <v>-0.30147034738808165</v>
          </cell>
          <cell r="CW363">
            <v>-0.30162966231780786</v>
          </cell>
          <cell r="CX363">
            <v>-0.30178818067288549</v>
          </cell>
          <cell r="CY363">
            <v>4.7081140345718753E-2</v>
          </cell>
          <cell r="CZ363">
            <v>4.6845734643990333E-2</v>
          </cell>
          <cell r="DA363">
            <v>4.6611505970770128E-2</v>
          </cell>
          <cell r="DB363">
            <v>4.6378448440916431E-2</v>
          </cell>
          <cell r="DC363"/>
          <cell r="DD363" t="str">
            <v>NA</v>
          </cell>
          <cell r="DE363" t="str">
            <v>NA</v>
          </cell>
          <cell r="DF363" t="str">
            <v>NA</v>
          </cell>
          <cell r="DG363" t="str">
            <v>NA</v>
          </cell>
          <cell r="DH363" t="str">
            <v>NA</v>
          </cell>
          <cell r="DI363" t="str">
            <v>NA</v>
          </cell>
          <cell r="DJ363" t="str">
            <v>NA</v>
          </cell>
          <cell r="DK363" t="str">
            <v>NA</v>
          </cell>
          <cell r="DL363" t="str">
            <v>NA</v>
          </cell>
          <cell r="DM363" t="str">
            <v>NA</v>
          </cell>
          <cell r="DN363" t="str">
            <v>NA</v>
          </cell>
          <cell r="DO363" t="str">
            <v>NA</v>
          </cell>
        </row>
        <row r="364">
          <cell r="A364" t="str">
            <v>% growth seq</v>
          </cell>
          <cell r="B364"/>
          <cell r="C364" t="str">
            <v>NA</v>
          </cell>
          <cell r="D364" t="str">
            <v>NA</v>
          </cell>
          <cell r="E364" t="str">
            <v>NA</v>
          </cell>
          <cell r="F364" t="str">
            <v>NA</v>
          </cell>
          <cell r="G364" t="str">
            <v>NA</v>
          </cell>
          <cell r="H364" t="str">
            <v>NA</v>
          </cell>
          <cell r="I364" t="str">
            <v>NA</v>
          </cell>
          <cell r="J364" t="str">
            <v>NA</v>
          </cell>
          <cell r="K364" t="str">
            <v>NA</v>
          </cell>
          <cell r="L364" t="str">
            <v>NA</v>
          </cell>
          <cell r="M364" t="str">
            <v>NA</v>
          </cell>
          <cell r="N364" t="str">
            <v>NA</v>
          </cell>
          <cell r="O364" t="str">
            <v>NA</v>
          </cell>
          <cell r="P364" t="str">
            <v>NA</v>
          </cell>
          <cell r="Q364" t="str">
            <v>NA</v>
          </cell>
          <cell r="R364" t="str">
            <v>NA</v>
          </cell>
          <cell r="S364" t="str">
            <v>NA</v>
          </cell>
          <cell r="T364" t="str">
            <v>NA</v>
          </cell>
          <cell r="U364" t="str">
            <v>NA</v>
          </cell>
          <cell r="V364" t="str">
            <v>NA</v>
          </cell>
          <cell r="W364" t="str">
            <v>NA</v>
          </cell>
          <cell r="X364" t="str">
            <v>NA</v>
          </cell>
          <cell r="Y364" t="str">
            <v>NA</v>
          </cell>
          <cell r="Z364" t="str">
            <v>NA</v>
          </cell>
          <cell r="AA364" t="str">
            <v>NA</v>
          </cell>
          <cell r="AB364" t="str">
            <v>NA</v>
          </cell>
          <cell r="AC364" t="str">
            <v>NA</v>
          </cell>
          <cell r="AD364" t="str">
            <v>NA</v>
          </cell>
          <cell r="AE364" t="str">
            <v>NA</v>
          </cell>
          <cell r="AF364" t="str">
            <v>NA</v>
          </cell>
          <cell r="AG364" t="str">
            <v>NA</v>
          </cell>
          <cell r="AH364" t="str">
            <v>NA</v>
          </cell>
          <cell r="AI364" t="str">
            <v>NA</v>
          </cell>
          <cell r="AJ364" t="str">
            <v>NA</v>
          </cell>
          <cell r="AK364" t="str">
            <v>NA</v>
          </cell>
          <cell r="AL364" t="str">
            <v>NA</v>
          </cell>
          <cell r="AM364" t="str">
            <v>NA</v>
          </cell>
          <cell r="AN364" t="str">
            <v>NA</v>
          </cell>
          <cell r="AO364" t="str">
            <v>NA</v>
          </cell>
          <cell r="AP364" t="str">
            <v>NA</v>
          </cell>
          <cell r="AQ364" t="str">
            <v>NA</v>
          </cell>
          <cell r="AR364" t="str">
            <v>NA</v>
          </cell>
          <cell r="AS364" t="str">
            <v>NA</v>
          </cell>
          <cell r="AT364" t="str">
            <v>NA</v>
          </cell>
          <cell r="AU364" t="str">
            <v>NA</v>
          </cell>
          <cell r="AV364" t="str">
            <v>NA</v>
          </cell>
          <cell r="AW364" t="str">
            <v>NA</v>
          </cell>
          <cell r="AX364" t="str">
            <v>NA</v>
          </cell>
          <cell r="AY364" t="str">
            <v>NA</v>
          </cell>
          <cell r="AZ364" t="str">
            <v>NA</v>
          </cell>
          <cell r="BA364" t="str">
            <v>NA</v>
          </cell>
          <cell r="BB364" t="str">
            <v>NA</v>
          </cell>
          <cell r="BC364" t="str">
            <v>NA</v>
          </cell>
          <cell r="BD364" t="str">
            <v>NA</v>
          </cell>
          <cell r="BE364" t="str">
            <v>NA</v>
          </cell>
          <cell r="BF364" t="str">
            <v>NA</v>
          </cell>
          <cell r="BG364" t="str">
            <v>NA</v>
          </cell>
          <cell r="BH364" t="str">
            <v>NA</v>
          </cell>
          <cell r="BI364" t="str">
            <v>NA</v>
          </cell>
          <cell r="BJ364" t="str">
            <v>NA</v>
          </cell>
          <cell r="BK364" t="str">
            <v>NA</v>
          </cell>
          <cell r="BL364" t="str">
            <v>NA</v>
          </cell>
          <cell r="BM364" t="str">
            <v>NA</v>
          </cell>
          <cell r="BN364" t="str">
            <v>NA</v>
          </cell>
          <cell r="BO364" t="str">
            <v>NA</v>
          </cell>
          <cell r="BP364" t="str">
            <v>NA</v>
          </cell>
          <cell r="BQ364" t="str">
            <v>NA</v>
          </cell>
          <cell r="BR364" t="str">
            <v>NA</v>
          </cell>
          <cell r="BS364" t="str">
            <v>NA</v>
          </cell>
          <cell r="BT364">
            <v>0.16003190766241038</v>
          </cell>
          <cell r="BU364">
            <v>-0.12912364308728796</v>
          </cell>
          <cell r="BV364">
            <v>0.60726715256932562</v>
          </cell>
          <cell r="BW364">
            <v>-0.46067116533643304</v>
          </cell>
          <cell r="BX364">
            <v>0.21986623003081784</v>
          </cell>
          <cell r="BY364">
            <v>-9.0210508419671043E-2</v>
          </cell>
          <cell r="BZ364">
            <v>0.64503244307988461</v>
          </cell>
          <cell r="CA364">
            <v>-0.48614313809163245</v>
          </cell>
          <cell r="CB364">
            <v>0.22052943978403206</v>
          </cell>
          <cell r="CC364">
            <v>-1.0521217438090757E-2</v>
          </cell>
          <cell r="CD364">
            <v>0.52299466504049397</v>
          </cell>
          <cell r="CE364">
            <v>-0.4041989130571888</v>
          </cell>
          <cell r="CF364">
            <v>0.45412853565185074</v>
          </cell>
          <cell r="CG364">
            <v>-8.1416562059592912E-2</v>
          </cell>
          <cell r="CH364">
            <v>0.3858172672282556</v>
          </cell>
          <cell r="CI364">
            <v>-0.70399801080475743</v>
          </cell>
          <cell r="CJ364">
            <v>0.26993955705280626</v>
          </cell>
          <cell r="CK364">
            <v>-0.17392083842426065</v>
          </cell>
          <cell r="CL364">
            <v>1.5084038248328628</v>
          </cell>
          <cell r="CM364">
            <v>-0.7339912835439919</v>
          </cell>
          <cell r="CN364">
            <v>0.26963719049160328</v>
          </cell>
          <cell r="CO364">
            <v>-0.17411658711818001</v>
          </cell>
          <cell r="CP364">
            <v>1.5078122622938284</v>
          </cell>
          <cell r="CQ364">
            <v>-0.8005402885279288</v>
          </cell>
          <cell r="CR364">
            <v>0.26934061628029982</v>
          </cell>
          <cell r="CS364">
            <v>-0.17430858526278292</v>
          </cell>
          <cell r="CT364">
            <v>1.5072320360539582</v>
          </cell>
          <cell r="CU364">
            <v>-0.73411495587399522</v>
          </cell>
          <cell r="CV364">
            <v>0.26904972735371402</v>
          </cell>
          <cell r="CW364">
            <v>-0.1744969022071281</v>
          </cell>
          <cell r="CX364">
            <v>1.5066629364277162</v>
          </cell>
          <cell r="CY364">
            <v>-0.60126252879443731</v>
          </cell>
          <cell r="CZ364">
            <v>0.26876441847927723</v>
          </cell>
          <cell r="DA364">
            <v>-0.1746816061123323</v>
          </cell>
          <cell r="DB364">
            <v>1.5061047573241932</v>
          </cell>
          <cell r="DC364"/>
          <cell r="DD364"/>
          <cell r="DE364"/>
          <cell r="DF364"/>
          <cell r="DG364"/>
          <cell r="DH364"/>
          <cell r="DI364"/>
          <cell r="DJ364"/>
          <cell r="DK364"/>
          <cell r="DL364"/>
          <cell r="DM364"/>
          <cell r="DN364"/>
          <cell r="DO364"/>
        </row>
        <row r="365">
          <cell r="A365"/>
          <cell r="B365"/>
          <cell r="C365"/>
          <cell r="D365"/>
          <cell r="E365"/>
          <cell r="F365"/>
          <cell r="G365"/>
          <cell r="H365"/>
          <cell r="I365"/>
          <cell r="J365"/>
          <cell r="K365"/>
          <cell r="L365"/>
          <cell r="M365"/>
          <cell r="N365"/>
          <cell r="O365"/>
          <cell r="P365"/>
          <cell r="Q365"/>
          <cell r="R365"/>
          <cell r="S365"/>
          <cell r="T365"/>
          <cell r="U365"/>
          <cell r="V365"/>
          <cell r="W365"/>
          <cell r="X365"/>
          <cell r="Y365"/>
          <cell r="Z365"/>
          <cell r="AA365"/>
          <cell r="AB365"/>
          <cell r="AC365"/>
          <cell r="AD365"/>
          <cell r="AE365"/>
          <cell r="AF365"/>
          <cell r="AG365"/>
          <cell r="AH365"/>
          <cell r="AI365"/>
          <cell r="AJ365"/>
          <cell r="AK365"/>
          <cell r="AL365"/>
          <cell r="AM365"/>
          <cell r="AN365"/>
          <cell r="AO365"/>
          <cell r="AP365"/>
          <cell r="AQ365"/>
          <cell r="AR365"/>
          <cell r="AS365"/>
          <cell r="AT365"/>
          <cell r="AU365"/>
          <cell r="AV365"/>
          <cell r="AW365"/>
          <cell r="AX365"/>
          <cell r="AY365"/>
          <cell r="AZ365"/>
          <cell r="BA365"/>
          <cell r="BB365"/>
          <cell r="BC365"/>
          <cell r="BD365"/>
          <cell r="BE365"/>
          <cell r="BF365"/>
          <cell r="BG365"/>
          <cell r="BH365"/>
          <cell r="BI365"/>
          <cell r="BJ365"/>
          <cell r="BK365"/>
          <cell r="BL365"/>
          <cell r="BM365"/>
          <cell r="BN365"/>
          <cell r="BO365"/>
          <cell r="BP365"/>
          <cell r="BQ365"/>
          <cell r="BR365"/>
          <cell r="BS365"/>
          <cell r="BT365"/>
          <cell r="BU365"/>
          <cell r="BV365"/>
          <cell r="BW365"/>
          <cell r="BX365"/>
          <cell r="BY365"/>
          <cell r="BZ365"/>
          <cell r="CA365"/>
          <cell r="CB365"/>
          <cell r="CC365"/>
          <cell r="CD365"/>
          <cell r="CE365"/>
          <cell r="CF365"/>
          <cell r="CG365"/>
          <cell r="CH365"/>
          <cell r="CI365"/>
          <cell r="CJ365"/>
          <cell r="CK365"/>
          <cell r="CL365"/>
          <cell r="CM365"/>
          <cell r="CN365"/>
          <cell r="CO365"/>
          <cell r="CP365"/>
          <cell r="CQ365"/>
          <cell r="CR365"/>
          <cell r="CS365"/>
          <cell r="CT365"/>
          <cell r="CU365"/>
          <cell r="CV365"/>
          <cell r="CW365"/>
          <cell r="CX365"/>
          <cell r="CY365"/>
          <cell r="CZ365"/>
          <cell r="DA365"/>
          <cell r="DB365"/>
          <cell r="DC365"/>
          <cell r="DD365"/>
          <cell r="DE365"/>
          <cell r="DF365"/>
          <cell r="DG365"/>
          <cell r="DH365"/>
          <cell r="DI365"/>
          <cell r="DJ365"/>
          <cell r="DK365"/>
          <cell r="DL365"/>
          <cell r="DM365"/>
          <cell r="DN365"/>
          <cell r="DO365"/>
        </row>
        <row r="366">
          <cell r="A366" t="str">
            <v>Term + CSP Perpetual License Equivalent</v>
          </cell>
          <cell r="B366"/>
          <cell r="C366" t="e">
            <v>#REF!</v>
          </cell>
          <cell r="D366" t="e">
            <v>#REF!</v>
          </cell>
          <cell r="E366" t="e">
            <v>#VALUE!</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cell r="BM366">
            <v>0</v>
          </cell>
          <cell r="BN366">
            <v>0</v>
          </cell>
          <cell r="BO366">
            <v>0</v>
          </cell>
          <cell r="BP366">
            <v>0</v>
          </cell>
          <cell r="BQ366">
            <v>0</v>
          </cell>
          <cell r="BR366">
            <v>0</v>
          </cell>
          <cell r="BS366">
            <v>-17.950094222126669</v>
          </cell>
          <cell r="BT366">
            <v>19.970026300810169</v>
          </cell>
          <cell r="BU366">
            <v>20.272927880242708</v>
          </cell>
          <cell r="BV366">
            <v>9.1462431973095093</v>
          </cell>
          <cell r="BW366">
            <v>6.793112658859541</v>
          </cell>
          <cell r="BX366">
            <v>10.767747882606693</v>
          </cell>
          <cell r="BY366">
            <v>10.091150507883141</v>
          </cell>
          <cell r="BZ366">
            <v>12.816471885100206</v>
          </cell>
          <cell r="CA366">
            <v>13.599382543941177</v>
          </cell>
          <cell r="CB366">
            <v>16.43172055147058</v>
          </cell>
          <cell r="CC366">
            <v>20.083659908823499</v>
          </cell>
          <cell r="CD366">
            <v>31.395580174405946</v>
          </cell>
          <cell r="CE366">
            <v>71.554066282801017</v>
          </cell>
          <cell r="CF366">
            <v>7.1261947167923028</v>
          </cell>
          <cell r="CG366">
            <v>-33.767001226278538</v>
          </cell>
          <cell r="CH366">
            <v>32.775193963944744</v>
          </cell>
          <cell r="CI366">
            <v>16.97033507026487</v>
          </cell>
          <cell r="CJ366">
            <v>21.551299802169876</v>
          </cell>
          <cell r="CK366">
            <v>17.803079671443889</v>
          </cell>
          <cell r="CL366">
            <v>44.657313141654036</v>
          </cell>
          <cell r="CM366">
            <v>22.273564779722641</v>
          </cell>
          <cell r="CN366">
            <v>28.27934620915978</v>
          </cell>
          <cell r="CO366">
            <v>23.355442961287437</v>
          </cell>
          <cell r="CP366">
            <v>58.571066249620714</v>
          </cell>
          <cell r="CQ366">
            <v>28.038163139426189</v>
          </cell>
          <cell r="CR366">
            <v>35.589979278766826</v>
          </cell>
          <cell r="CS366">
            <v>29.386340341153222</v>
          </cell>
          <cell r="CT366">
            <v>73.678373925724159</v>
          </cell>
          <cell r="CU366">
            <v>29.384966553560183</v>
          </cell>
          <cell r="CV366">
            <v>37.290983793093559</v>
          </cell>
          <cell r="CW366">
            <v>30.783822640942518</v>
          </cell>
          <cell r="CX366">
            <v>77.164667255614972</v>
          </cell>
          <cell r="CY366">
            <v>30.768444287922602</v>
          </cell>
          <cell r="CZ366">
            <v>39.037907324478162</v>
          </cell>
          <cell r="DA366">
            <v>32.218702973773937</v>
          </cell>
          <cell r="DB366">
            <v>80.743444797389998</v>
          </cell>
          <cell r="DC366"/>
          <cell r="DD366"/>
          <cell r="DE366">
            <v>0</v>
          </cell>
          <cell r="DF366">
            <v>0</v>
          </cell>
          <cell r="DG366">
            <v>0</v>
          </cell>
          <cell r="DH366">
            <v>0</v>
          </cell>
          <cell r="DI366">
            <v>0</v>
          </cell>
          <cell r="DJ366">
            <v>0</v>
          </cell>
          <cell r="DK366">
            <v>0</v>
          </cell>
          <cell r="DL366">
            <v>0</v>
          </cell>
          <cell r="DM366">
            <v>0</v>
          </cell>
          <cell r="DN366">
            <v>0</v>
          </cell>
          <cell r="DO366">
            <v>0</v>
          </cell>
        </row>
        <row r="367">
          <cell r="A367" t="str">
            <v>% of perpetual equivalent total</v>
          </cell>
          <cell r="B367"/>
          <cell r="C367" t="str">
            <v>NA</v>
          </cell>
          <cell r="D367" t="str">
            <v>NA</v>
          </cell>
          <cell r="E367" t="str">
            <v>NA</v>
          </cell>
          <cell r="F367" t="str">
            <v>NA</v>
          </cell>
          <cell r="G367" t="str">
            <v>NA</v>
          </cell>
          <cell r="H367" t="str">
            <v>NA</v>
          </cell>
          <cell r="I367" t="str">
            <v>NA</v>
          </cell>
          <cell r="J367" t="str">
            <v>NA</v>
          </cell>
          <cell r="K367" t="str">
            <v>NA</v>
          </cell>
          <cell r="L367" t="str">
            <v>NA</v>
          </cell>
          <cell r="M367" t="str">
            <v>NA</v>
          </cell>
          <cell r="N367" t="str">
            <v>NA</v>
          </cell>
          <cell r="O367" t="str">
            <v>NA</v>
          </cell>
          <cell r="P367" t="str">
            <v>NA</v>
          </cell>
          <cell r="Q367" t="str">
            <v>NA</v>
          </cell>
          <cell r="R367" t="str">
            <v>NA</v>
          </cell>
          <cell r="S367" t="str">
            <v>NA</v>
          </cell>
          <cell r="T367" t="str">
            <v>NA</v>
          </cell>
          <cell r="U367" t="str">
            <v>NA</v>
          </cell>
          <cell r="V367" t="str">
            <v>NA</v>
          </cell>
          <cell r="W367" t="str">
            <v>NA</v>
          </cell>
          <cell r="X367" t="str">
            <v>NA</v>
          </cell>
          <cell r="Y367" t="str">
            <v>NA</v>
          </cell>
          <cell r="Z367" t="str">
            <v>NA</v>
          </cell>
          <cell r="AA367" t="str">
            <v>NA</v>
          </cell>
          <cell r="AB367" t="str">
            <v>NA</v>
          </cell>
          <cell r="AC367" t="str">
            <v>NA</v>
          </cell>
          <cell r="AD367" t="str">
            <v>NA</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cell r="BM367">
            <v>0</v>
          </cell>
          <cell r="BN367">
            <v>0</v>
          </cell>
          <cell r="BO367">
            <v>0</v>
          </cell>
          <cell r="BP367">
            <v>0</v>
          </cell>
          <cell r="BQ367">
            <v>0</v>
          </cell>
          <cell r="BR367">
            <v>0</v>
          </cell>
          <cell r="BS367">
            <v>-0.11820123747163787</v>
          </cell>
          <cell r="BT367">
            <v>9.4883980826505107E-2</v>
          </cell>
          <cell r="BU367">
            <v>9.491041036449889E-2</v>
          </cell>
          <cell r="BV367">
            <v>3.2855227525659177E-2</v>
          </cell>
          <cell r="BW367">
            <v>3.5274072915164885E-2</v>
          </cell>
          <cell r="BX367">
            <v>5.1204698144095367E-2</v>
          </cell>
          <cell r="BY367">
            <v>5.1156847670855723E-2</v>
          </cell>
          <cell r="BZ367">
            <v>5.1840568801420649E-2</v>
          </cell>
          <cell r="CA367">
            <v>7.250518363904189E-2</v>
          </cell>
          <cell r="CB367">
            <v>7.913405847486038E-2</v>
          </cell>
          <cell r="CC367">
            <v>0.10458528102874184</v>
          </cell>
          <cell r="CD367">
            <v>0.11291154938593878</v>
          </cell>
          <cell r="CE367">
            <v>0.25823377124011421</v>
          </cell>
          <cell r="CF367">
            <v>2.8068429053741042E-2</v>
          </cell>
          <cell r="CG367">
            <v>-0.17718759199663661</v>
          </cell>
          <cell r="CH367">
            <v>0.10079159173730552</v>
          </cell>
          <cell r="CI367">
            <v>9.7931433279146482E-2</v>
          </cell>
          <cell r="CJ367">
            <v>9.3503531324242134E-2</v>
          </cell>
          <cell r="CK367">
            <v>9.1386479743792437E-2</v>
          </cell>
          <cell r="CL367">
            <v>0.13300370903162401</v>
          </cell>
          <cell r="CM367">
            <v>0.1226914425660374</v>
          </cell>
          <cell r="CN367">
            <v>0.1170564594727448</v>
          </cell>
          <cell r="CO367">
            <v>0.11444620706327487</v>
          </cell>
          <cell r="CP367">
            <v>0.16639771695776312</v>
          </cell>
          <cell r="CQ367">
            <v>0.14780437182573236</v>
          </cell>
          <cell r="CR367">
            <v>0.14093518198792213</v>
          </cell>
          <cell r="CS367">
            <v>0.1378375640907844</v>
          </cell>
          <cell r="CT367">
            <v>0.20007514716887728</v>
          </cell>
          <cell r="CU367">
            <v>0.14859517430392027</v>
          </cell>
          <cell r="CV367">
            <v>0.1416299366309548</v>
          </cell>
          <cell r="CW367">
            <v>0.13855985016029379</v>
          </cell>
          <cell r="CX367">
            <v>0.20067330647423864</v>
          </cell>
          <cell r="CY367">
            <v>0.14957807639204623</v>
          </cell>
          <cell r="CZ367">
            <v>0.14252662122217152</v>
          </cell>
          <cell r="DA367">
            <v>0.13947813535488052</v>
          </cell>
          <cell r="DB367">
            <v>0.20144735224553514</v>
          </cell>
          <cell r="DC367"/>
          <cell r="DD367" t="str">
            <v>NA</v>
          </cell>
          <cell r="DE367" t="str">
            <v>NA</v>
          </cell>
          <cell r="DF367" t="str">
            <v>NA</v>
          </cell>
          <cell r="DG367" t="str">
            <v>NA</v>
          </cell>
          <cell r="DH367" t="str">
            <v>NA</v>
          </cell>
          <cell r="DI367" t="str">
            <v>NA</v>
          </cell>
          <cell r="DJ367" t="str">
            <v>NA</v>
          </cell>
          <cell r="DK367">
            <v>0</v>
          </cell>
          <cell r="DL367">
            <v>0</v>
          </cell>
          <cell r="DM367">
            <v>0</v>
          </cell>
          <cell r="DN367">
            <v>0</v>
          </cell>
          <cell r="DO367">
            <v>0</v>
          </cell>
        </row>
        <row r="368">
          <cell r="A368" t="str">
            <v xml:space="preserve">% of WS perpetual equivalent </v>
          </cell>
          <cell r="B368"/>
          <cell r="C368" t="str">
            <v>NA</v>
          </cell>
          <cell r="D368" t="str">
            <v>NA</v>
          </cell>
          <cell r="E368" t="str">
            <v>NA</v>
          </cell>
          <cell r="F368" t="str">
            <v>NA</v>
          </cell>
          <cell r="G368" t="str">
            <v>NA</v>
          </cell>
          <cell r="H368" t="str">
            <v>NA</v>
          </cell>
          <cell r="I368" t="str">
            <v>NA</v>
          </cell>
          <cell r="J368" t="str">
            <v>NA</v>
          </cell>
          <cell r="K368" t="str">
            <v>NA</v>
          </cell>
          <cell r="L368" t="str">
            <v>NA</v>
          </cell>
          <cell r="M368" t="str">
            <v>NA</v>
          </cell>
          <cell r="N368" t="str">
            <v>NA</v>
          </cell>
          <cell r="O368" t="str">
            <v>NA</v>
          </cell>
          <cell r="P368" t="str">
            <v>NA</v>
          </cell>
          <cell r="Q368" t="str">
            <v>NA</v>
          </cell>
          <cell r="R368" t="str">
            <v>NA</v>
          </cell>
          <cell r="S368" t="str">
            <v>NA</v>
          </cell>
          <cell r="T368" t="str">
            <v>NA</v>
          </cell>
          <cell r="U368" t="str">
            <v>NA</v>
          </cell>
          <cell r="V368" t="str">
            <v>NA</v>
          </cell>
          <cell r="W368" t="str">
            <v>NA</v>
          </cell>
          <cell r="X368" t="str">
            <v>NA</v>
          </cell>
          <cell r="Y368" t="str">
            <v>NA</v>
          </cell>
          <cell r="Z368" t="str">
            <v>NA</v>
          </cell>
          <cell r="AA368" t="str">
            <v>NA</v>
          </cell>
          <cell r="AB368" t="str">
            <v>NA</v>
          </cell>
          <cell r="AC368" t="str">
            <v>NA</v>
          </cell>
          <cell r="AD368" t="str">
            <v>NA</v>
          </cell>
          <cell r="AE368" t="str">
            <v>NA</v>
          </cell>
          <cell r="AF368" t="str">
            <v>NA</v>
          </cell>
          <cell r="AG368" t="str">
            <v>NA</v>
          </cell>
          <cell r="AH368" t="str">
            <v>NA</v>
          </cell>
          <cell r="AI368" t="str">
            <v>NA</v>
          </cell>
          <cell r="AJ368" t="str">
            <v>NA</v>
          </cell>
          <cell r="AK368" t="str">
            <v>NA</v>
          </cell>
          <cell r="AL368" t="str">
            <v>NA</v>
          </cell>
          <cell r="AM368" t="str">
            <v>NA</v>
          </cell>
          <cell r="AN368" t="str">
            <v>NA</v>
          </cell>
          <cell r="AO368" t="str">
            <v>NA</v>
          </cell>
          <cell r="AP368" t="str">
            <v>NA</v>
          </cell>
          <cell r="AQ368" t="str">
            <v>NA</v>
          </cell>
          <cell r="AR368" t="str">
            <v>NA</v>
          </cell>
          <cell r="AS368" t="str">
            <v>NA</v>
          </cell>
          <cell r="AT368" t="str">
            <v>NA</v>
          </cell>
          <cell r="AU368" t="str">
            <v>NA</v>
          </cell>
          <cell r="AV368" t="str">
            <v>NA</v>
          </cell>
          <cell r="AW368" t="str">
            <v>NA</v>
          </cell>
          <cell r="AX368" t="str">
            <v>NA</v>
          </cell>
          <cell r="AY368" t="str">
            <v>NA</v>
          </cell>
          <cell r="AZ368" t="str">
            <v>NA</v>
          </cell>
          <cell r="BA368" t="str">
            <v>NA</v>
          </cell>
          <cell r="BB368" t="str">
            <v>NA</v>
          </cell>
          <cell r="BC368" t="str">
            <v>NA</v>
          </cell>
          <cell r="BD368" t="str">
            <v>NA</v>
          </cell>
          <cell r="BE368" t="str">
            <v>NA</v>
          </cell>
          <cell r="BF368" t="str">
            <v>NA</v>
          </cell>
          <cell r="BG368" t="str">
            <v>NA</v>
          </cell>
          <cell r="BH368" t="str">
            <v>NA</v>
          </cell>
          <cell r="BI368" t="str">
            <v>NA</v>
          </cell>
          <cell r="BJ368" t="str">
            <v>NA</v>
          </cell>
          <cell r="BK368" t="str">
            <v>NA</v>
          </cell>
          <cell r="BL368" t="str">
            <v>NA</v>
          </cell>
          <cell r="BM368" t="str">
            <v>NA</v>
          </cell>
          <cell r="BN368" t="str">
            <v>NA</v>
          </cell>
          <cell r="BO368" t="str">
            <v>NA</v>
          </cell>
          <cell r="BP368" t="str">
            <v>NA</v>
          </cell>
          <cell r="BQ368" t="str">
            <v>NA</v>
          </cell>
          <cell r="BR368" t="str">
            <v>NA</v>
          </cell>
          <cell r="BS368">
            <v>-0.30192048390352894</v>
          </cell>
          <cell r="BT368">
            <v>0.18194241802093197</v>
          </cell>
          <cell r="BU368">
            <v>0.20202083878080029</v>
          </cell>
          <cell r="BV368">
            <v>6.5193642068122615E-2</v>
          </cell>
          <cell r="BW368">
            <v>8.8140238329278475E-2</v>
          </cell>
          <cell r="BX368">
            <v>0.11520329960804526</v>
          </cell>
          <cell r="BY368">
            <v>0.11696624915125967</v>
          </cell>
          <cell r="BZ368">
            <v>9.3715556142701897E-2</v>
          </cell>
          <cell r="CA368">
            <v>0.16493925679439198</v>
          </cell>
          <cell r="CB368">
            <v>0.16998760863713977</v>
          </cell>
          <cell r="CC368">
            <v>0.20441572657639512</v>
          </cell>
          <cell r="CD368">
            <v>0.19640349330076612</v>
          </cell>
          <cell r="CE368">
            <v>0.46380623944776739</v>
          </cell>
          <cell r="CF368">
            <v>5.4333522502665058E-2</v>
          </cell>
          <cell r="CG368">
            <v>-0.39830582058746605</v>
          </cell>
          <cell r="CH368">
            <v>0.15408790830973251</v>
          </cell>
          <cell r="CI368">
            <v>0.2</v>
          </cell>
          <cell r="CJ368">
            <v>0.2</v>
          </cell>
          <cell r="CK368">
            <v>0.2</v>
          </cell>
          <cell r="CL368">
            <v>0.2</v>
          </cell>
          <cell r="CM368">
            <v>0.25</v>
          </cell>
          <cell r="CN368">
            <v>0.25</v>
          </cell>
          <cell r="CO368">
            <v>0.25</v>
          </cell>
          <cell r="CP368">
            <v>0.25</v>
          </cell>
          <cell r="CQ368">
            <v>0.3</v>
          </cell>
          <cell r="CR368">
            <v>0.3</v>
          </cell>
          <cell r="CS368">
            <v>0.3</v>
          </cell>
          <cell r="CT368">
            <v>0.3</v>
          </cell>
          <cell r="CU368">
            <v>0.3</v>
          </cell>
          <cell r="CV368">
            <v>0.3</v>
          </cell>
          <cell r="CW368">
            <v>0.3</v>
          </cell>
          <cell r="CX368">
            <v>0.3</v>
          </cell>
          <cell r="CY368">
            <v>0.3</v>
          </cell>
          <cell r="CZ368">
            <v>0.3</v>
          </cell>
          <cell r="DA368">
            <v>0.3</v>
          </cell>
          <cell r="DB368">
            <v>0.3</v>
          </cell>
          <cell r="DC368"/>
          <cell r="DD368" t="str">
            <v>NA</v>
          </cell>
          <cell r="DE368" t="str">
            <v>NA</v>
          </cell>
          <cell r="DF368" t="str">
            <v>NA</v>
          </cell>
          <cell r="DG368" t="str">
            <v>NA</v>
          </cell>
          <cell r="DH368" t="str">
            <v>NA</v>
          </cell>
          <cell r="DI368" t="str">
            <v>NA</v>
          </cell>
          <cell r="DJ368" t="str">
            <v>NA</v>
          </cell>
          <cell r="DK368" t="str">
            <v>NA</v>
          </cell>
          <cell r="DL368" t="str">
            <v>NA</v>
          </cell>
          <cell r="DM368" t="str">
            <v>NA</v>
          </cell>
          <cell r="DN368" t="str">
            <v>NA</v>
          </cell>
          <cell r="DO368" t="str">
            <v>NA</v>
          </cell>
        </row>
        <row r="369">
          <cell r="A369" t="str">
            <v>% growth y-o-y</v>
          </cell>
          <cell r="B369"/>
          <cell r="C369" t="str">
            <v>NA</v>
          </cell>
          <cell r="D369" t="str">
            <v>NA</v>
          </cell>
          <cell r="E369" t="str">
            <v>NA</v>
          </cell>
          <cell r="F369" t="str">
            <v>NA</v>
          </cell>
          <cell r="G369" t="str">
            <v>NA</v>
          </cell>
          <cell r="H369" t="str">
            <v>NA</v>
          </cell>
          <cell r="I369" t="str">
            <v>NA</v>
          </cell>
          <cell r="J369" t="str">
            <v>NA</v>
          </cell>
          <cell r="K369" t="str">
            <v>NA</v>
          </cell>
          <cell r="L369" t="str">
            <v>NA</v>
          </cell>
          <cell r="M369" t="str">
            <v>NA</v>
          </cell>
          <cell r="N369" t="str">
            <v>NA</v>
          </cell>
          <cell r="O369" t="str">
            <v>NA</v>
          </cell>
          <cell r="P369" t="str">
            <v>NA</v>
          </cell>
          <cell r="Q369" t="str">
            <v>NA</v>
          </cell>
          <cell r="R369" t="str">
            <v>NA</v>
          </cell>
          <cell r="S369" t="str">
            <v>NA</v>
          </cell>
          <cell r="T369" t="str">
            <v>NA</v>
          </cell>
          <cell r="U369" t="str">
            <v>NA</v>
          </cell>
          <cell r="V369" t="str">
            <v>NA</v>
          </cell>
          <cell r="W369" t="str">
            <v>NA</v>
          </cell>
          <cell r="X369" t="str">
            <v>NA</v>
          </cell>
          <cell r="Y369" t="str">
            <v>NA</v>
          </cell>
          <cell r="Z369" t="str">
            <v>NA</v>
          </cell>
          <cell r="AA369" t="str">
            <v>NA</v>
          </cell>
          <cell r="AB369" t="str">
            <v>NA</v>
          </cell>
          <cell r="AC369" t="str">
            <v>NA</v>
          </cell>
          <cell r="AD369" t="str">
            <v>NA</v>
          </cell>
          <cell r="AE369" t="str">
            <v>NA</v>
          </cell>
          <cell r="AF369" t="str">
            <v>NA</v>
          </cell>
          <cell r="AG369" t="str">
            <v>NA</v>
          </cell>
          <cell r="AH369" t="str">
            <v>NA</v>
          </cell>
          <cell r="AI369" t="str">
            <v>NA</v>
          </cell>
          <cell r="AJ369" t="str">
            <v>NA</v>
          </cell>
          <cell r="AK369" t="str">
            <v>NA</v>
          </cell>
          <cell r="AL369" t="str">
            <v>NA</v>
          </cell>
          <cell r="AM369" t="str">
            <v>NA</v>
          </cell>
          <cell r="AN369" t="str">
            <v>NA</v>
          </cell>
          <cell r="AO369" t="str">
            <v>NA</v>
          </cell>
          <cell r="AP369" t="str">
            <v>NA</v>
          </cell>
          <cell r="AQ369" t="str">
            <v>NA</v>
          </cell>
          <cell r="AR369" t="str">
            <v>NA</v>
          </cell>
          <cell r="AS369" t="str">
            <v>NA</v>
          </cell>
          <cell r="AT369" t="str">
            <v>NA</v>
          </cell>
          <cell r="AU369" t="str">
            <v>NA</v>
          </cell>
          <cell r="AV369" t="str">
            <v>NA</v>
          </cell>
          <cell r="AW369" t="str">
            <v>NA</v>
          </cell>
          <cell r="AX369" t="str">
            <v>NA</v>
          </cell>
          <cell r="AY369" t="str">
            <v>NA</v>
          </cell>
          <cell r="AZ369" t="str">
            <v>NA</v>
          </cell>
          <cell r="BA369" t="str">
            <v>NA</v>
          </cell>
          <cell r="BB369" t="str">
            <v>NA</v>
          </cell>
          <cell r="BC369" t="str">
            <v>NA</v>
          </cell>
          <cell r="BD369" t="str">
            <v>NA</v>
          </cell>
          <cell r="BE369" t="str">
            <v>NA</v>
          </cell>
          <cell r="BF369" t="str">
            <v>NA</v>
          </cell>
          <cell r="BG369" t="str">
            <v>NA</v>
          </cell>
          <cell r="BH369" t="str">
            <v>NA</v>
          </cell>
          <cell r="BI369" t="str">
            <v>NA</v>
          </cell>
          <cell r="BJ369" t="str">
            <v>NA</v>
          </cell>
          <cell r="BK369" t="str">
            <v>NA</v>
          </cell>
          <cell r="BL369" t="str">
            <v>NA</v>
          </cell>
          <cell r="BM369" t="str">
            <v>NA</v>
          </cell>
          <cell r="BN369" t="str">
            <v>NA</v>
          </cell>
          <cell r="BO369" t="str">
            <v>NA</v>
          </cell>
          <cell r="BP369" t="str">
            <v>NA</v>
          </cell>
          <cell r="BQ369" t="str">
            <v>NA</v>
          </cell>
          <cell r="BR369" t="str">
            <v>NA</v>
          </cell>
          <cell r="BS369" t="str">
            <v>NA</v>
          </cell>
          <cell r="BT369" t="str">
            <v>NA</v>
          </cell>
          <cell r="BU369" t="str">
            <v>NA</v>
          </cell>
          <cell r="BV369" t="str">
            <v>NA</v>
          </cell>
          <cell r="BW369">
            <v>-1.3784444011712109</v>
          </cell>
          <cell r="BX369">
            <v>-0.4608045217161354</v>
          </cell>
          <cell r="BY369">
            <v>-0.50223516960677272</v>
          </cell>
          <cell r="BZ369">
            <v>0.40128264781657497</v>
          </cell>
          <cell r="CA369">
            <v>1.0019368479344939</v>
          </cell>
          <cell r="CB369">
            <v>0.52601274942673837</v>
          </cell>
          <cell r="CC369">
            <v>0.99022498902719525</v>
          </cell>
          <cell r="CD369">
            <v>1.4496273589071644</v>
          </cell>
          <cell r="CE369">
            <v>4.2615672845146868</v>
          </cell>
          <cell r="CF369">
            <v>-0.56631475721180435</v>
          </cell>
          <cell r="CG369">
            <v>-2.681317119468023</v>
          </cell>
          <cell r="CH369">
            <v>4.3942930242884204E-2</v>
          </cell>
          <cell r="CI369">
            <v>-0.76283199611335128</v>
          </cell>
          <cell r="CJ369">
            <v>2.024236729230255</v>
          </cell>
          <cell r="CK369">
            <v>-1.5272330685257587</v>
          </cell>
          <cell r="CL369">
            <v>0.36253390874758962</v>
          </cell>
          <cell r="CM369">
            <v>0.3125</v>
          </cell>
          <cell r="CN369">
            <v>0.31218749999999984</v>
          </cell>
          <cell r="CO369">
            <v>0.31187656249999995</v>
          </cell>
          <cell r="CP369">
            <v>0.31156717968749992</v>
          </cell>
          <cell r="CQ369">
            <v>0.25880897003749981</v>
          </cell>
          <cell r="CR369">
            <v>0.25851492518731245</v>
          </cell>
          <cell r="CS369">
            <v>0.25822235056137588</v>
          </cell>
          <cell r="CT369">
            <v>0.25793123880856927</v>
          </cell>
          <cell r="CU369">
            <v>4.8034652178771786E-2</v>
          </cell>
          <cell r="CV369">
            <v>4.7794478917877914E-2</v>
          </cell>
          <cell r="CW369">
            <v>4.755550652328866E-2</v>
          </cell>
          <cell r="CX369">
            <v>4.7317728990672103E-2</v>
          </cell>
          <cell r="CY369">
            <v>4.7081140345718753E-2</v>
          </cell>
          <cell r="CZ369">
            <v>4.6845734643990333E-2</v>
          </cell>
          <cell r="DA369">
            <v>4.6611505970770128E-2</v>
          </cell>
          <cell r="DB369">
            <v>4.6378448440916653E-2</v>
          </cell>
          <cell r="DC369"/>
          <cell r="DD369" t="str">
            <v>NA</v>
          </cell>
          <cell r="DE369" t="str">
            <v>NA</v>
          </cell>
          <cell r="DF369" t="str">
            <v>NA</v>
          </cell>
          <cell r="DG369" t="str">
            <v>NA</v>
          </cell>
          <cell r="DH369" t="str">
            <v>NA</v>
          </cell>
          <cell r="DI369" t="str">
            <v>NA</v>
          </cell>
          <cell r="DJ369" t="str">
            <v>NA</v>
          </cell>
          <cell r="DK369" t="str">
            <v>NA</v>
          </cell>
          <cell r="DL369" t="str">
            <v>NA</v>
          </cell>
          <cell r="DM369" t="str">
            <v>NA</v>
          </cell>
          <cell r="DN369" t="str">
            <v>NA</v>
          </cell>
          <cell r="DO369" t="str">
            <v>NA</v>
          </cell>
        </row>
        <row r="370">
          <cell r="A370" t="str">
            <v>% growth seq</v>
          </cell>
          <cell r="B370"/>
          <cell r="C370" t="str">
            <v>NA</v>
          </cell>
          <cell r="D370" t="str">
            <v>NA</v>
          </cell>
          <cell r="E370" t="str">
            <v>NA</v>
          </cell>
          <cell r="F370" t="str">
            <v>NA</v>
          </cell>
          <cell r="G370" t="str">
            <v>NA</v>
          </cell>
          <cell r="H370" t="str">
            <v>NA</v>
          </cell>
          <cell r="I370" t="str">
            <v>NA</v>
          </cell>
          <cell r="J370" t="str">
            <v>NA</v>
          </cell>
          <cell r="K370" t="str">
            <v>NA</v>
          </cell>
          <cell r="L370" t="str">
            <v>NA</v>
          </cell>
          <cell r="M370" t="str">
            <v>NA</v>
          </cell>
          <cell r="N370" t="str">
            <v>NA</v>
          </cell>
          <cell r="O370" t="str">
            <v>NA</v>
          </cell>
          <cell r="P370" t="str">
            <v>NA</v>
          </cell>
          <cell r="Q370" t="str">
            <v>NA</v>
          </cell>
          <cell r="R370" t="str">
            <v>NA</v>
          </cell>
          <cell r="S370" t="str">
            <v>NA</v>
          </cell>
          <cell r="T370" t="str">
            <v>NA</v>
          </cell>
          <cell r="U370" t="str">
            <v>NA</v>
          </cell>
          <cell r="V370" t="str">
            <v>NA</v>
          </cell>
          <cell r="W370" t="str">
            <v>NA</v>
          </cell>
          <cell r="X370" t="str">
            <v>NA</v>
          </cell>
          <cell r="Y370" t="str">
            <v>NA</v>
          </cell>
          <cell r="Z370" t="str">
            <v>NA</v>
          </cell>
          <cell r="AA370" t="str">
            <v>NA</v>
          </cell>
          <cell r="AB370" t="str">
            <v>NA</v>
          </cell>
          <cell r="AC370" t="str">
            <v>NA</v>
          </cell>
          <cell r="AD370" t="str">
            <v>NA</v>
          </cell>
          <cell r="AE370" t="str">
            <v>NA</v>
          </cell>
          <cell r="AF370" t="str">
            <v>NA</v>
          </cell>
          <cell r="AG370" t="str">
            <v>NA</v>
          </cell>
          <cell r="AH370" t="str">
            <v>NA</v>
          </cell>
          <cell r="AI370" t="str">
            <v>NA</v>
          </cell>
          <cell r="AJ370" t="str">
            <v>NA</v>
          </cell>
          <cell r="AK370" t="str">
            <v>NA</v>
          </cell>
          <cell r="AL370" t="str">
            <v>NA</v>
          </cell>
          <cell r="AM370" t="str">
            <v>NA</v>
          </cell>
          <cell r="AN370" t="str">
            <v>NA</v>
          </cell>
          <cell r="AO370" t="str">
            <v>NA</v>
          </cell>
          <cell r="AP370" t="str">
            <v>NA</v>
          </cell>
          <cell r="AQ370" t="str">
            <v>NA</v>
          </cell>
          <cell r="AR370" t="str">
            <v>NA</v>
          </cell>
          <cell r="AS370" t="str">
            <v>NA</v>
          </cell>
          <cell r="AT370" t="str">
            <v>NA</v>
          </cell>
          <cell r="AU370" t="str">
            <v>NA</v>
          </cell>
          <cell r="AV370" t="str">
            <v>NA</v>
          </cell>
          <cell r="AW370" t="str">
            <v>NA</v>
          </cell>
          <cell r="AX370" t="str">
            <v>NA</v>
          </cell>
          <cell r="AY370" t="str">
            <v>NA</v>
          </cell>
          <cell r="AZ370" t="str">
            <v>NA</v>
          </cell>
          <cell r="BA370" t="str">
            <v>NA</v>
          </cell>
          <cell r="BB370" t="str">
            <v>NA</v>
          </cell>
          <cell r="BC370" t="str">
            <v>NA</v>
          </cell>
          <cell r="BD370" t="str">
            <v>NA</v>
          </cell>
          <cell r="BE370" t="str">
            <v>NA</v>
          </cell>
          <cell r="BF370" t="str">
            <v>NA</v>
          </cell>
          <cell r="BG370" t="str">
            <v>NA</v>
          </cell>
          <cell r="BH370" t="str">
            <v>NA</v>
          </cell>
          <cell r="BI370" t="str">
            <v>NA</v>
          </cell>
          <cell r="BJ370" t="str">
            <v>NA</v>
          </cell>
          <cell r="BK370" t="str">
            <v>NA</v>
          </cell>
          <cell r="BL370" t="str">
            <v>NA</v>
          </cell>
          <cell r="BM370" t="str">
            <v>NA</v>
          </cell>
          <cell r="BN370" t="str">
            <v>NA</v>
          </cell>
          <cell r="BO370" t="str">
            <v>NA</v>
          </cell>
          <cell r="BP370" t="str">
            <v>NA</v>
          </cell>
          <cell r="BQ370" t="str">
            <v>NA</v>
          </cell>
          <cell r="BR370" t="str">
            <v>NA</v>
          </cell>
          <cell r="BS370" t="str">
            <v>NA</v>
          </cell>
          <cell r="BT370">
            <v>-2.1125304443356949</v>
          </cell>
          <cell r="BU370">
            <v>1.516781074145368E-2</v>
          </cell>
          <cell r="BV370">
            <v>-0.54884448603878666</v>
          </cell>
          <cell r="BW370">
            <v>-0.25727836967446627</v>
          </cell>
          <cell r="BX370">
            <v>0.58509779291875197</v>
          </cell>
          <cell r="BY370">
            <v>-6.2835551324197603E-2</v>
          </cell>
          <cell r="BZ370">
            <v>0.27007043201744563</v>
          </cell>
          <cell r="CA370">
            <v>6.1086285356826142E-2</v>
          </cell>
          <cell r="CB370">
            <v>0.20826960329836974</v>
          </cell>
          <cell r="CC370">
            <v>0.22224935884916097</v>
          </cell>
          <cell r="CD370">
            <v>0.56323998299795441</v>
          </cell>
          <cell r="CE370">
            <v>1.2791127249539649</v>
          </cell>
          <cell r="CF370">
            <v>-0.9004082494958755</v>
          </cell>
          <cell r="CG370">
            <v>-5.7384337038545024</v>
          </cell>
          <cell r="CH370">
            <v>-1.9706279140487626</v>
          </cell>
          <cell r="CI370">
            <v>-0.48222014829466597</v>
          </cell>
          <cell r="CJ370">
            <v>0.26993955705280648</v>
          </cell>
          <cell r="CK370">
            <v>-0.17392083842426065</v>
          </cell>
          <cell r="CL370">
            <v>1.5084038248328628</v>
          </cell>
          <cell r="CM370">
            <v>-0.50123365664498498</v>
          </cell>
          <cell r="CN370">
            <v>0.26963719049160328</v>
          </cell>
          <cell r="CO370">
            <v>-0.17411658711818001</v>
          </cell>
          <cell r="CP370">
            <v>1.5078122622938284</v>
          </cell>
          <cell r="CQ370">
            <v>-0.52129669246702925</v>
          </cell>
          <cell r="CR370">
            <v>0.26934061628029982</v>
          </cell>
          <cell r="CS370">
            <v>-0.17430858526278292</v>
          </cell>
          <cell r="CT370">
            <v>1.5072320360539582</v>
          </cell>
          <cell r="CU370">
            <v>-0.60117243381099272</v>
          </cell>
          <cell r="CV370">
            <v>0.26904972735371424</v>
          </cell>
          <cell r="CW370">
            <v>-0.17449690220712799</v>
          </cell>
          <cell r="CX370">
            <v>1.5066629364277158</v>
          </cell>
          <cell r="CY370">
            <v>-0.60126252879443731</v>
          </cell>
          <cell r="CZ370">
            <v>0.26876441847927723</v>
          </cell>
          <cell r="DA370">
            <v>-0.1746816061123323</v>
          </cell>
          <cell r="DB370">
            <v>1.5061047573241932</v>
          </cell>
          <cell r="DC370"/>
          <cell r="DD370"/>
          <cell r="DE370"/>
          <cell r="DF370"/>
          <cell r="DG370"/>
          <cell r="DH370"/>
          <cell r="DI370"/>
          <cell r="DJ370"/>
          <cell r="DK370"/>
          <cell r="DL370"/>
          <cell r="DM370"/>
          <cell r="DN370"/>
          <cell r="DO370"/>
        </row>
        <row r="371">
          <cell r="A371"/>
          <cell r="B371"/>
          <cell r="C371"/>
          <cell r="D371"/>
          <cell r="E371"/>
          <cell r="F371"/>
          <cell r="G371"/>
          <cell r="H371"/>
          <cell r="I371"/>
          <cell r="J371"/>
          <cell r="K371"/>
          <cell r="L371"/>
          <cell r="M371"/>
          <cell r="N371"/>
          <cell r="O371"/>
          <cell r="P371"/>
          <cell r="Q371"/>
          <cell r="R371"/>
          <cell r="S371"/>
          <cell r="T371"/>
          <cell r="U371"/>
          <cell r="V371"/>
          <cell r="W371"/>
          <cell r="X371"/>
          <cell r="Y371"/>
          <cell r="Z371"/>
          <cell r="AA371"/>
          <cell r="AB371"/>
          <cell r="AC371"/>
          <cell r="AD371"/>
          <cell r="AE371"/>
          <cell r="AF371"/>
          <cell r="AG371"/>
          <cell r="AH371"/>
          <cell r="AI371"/>
          <cell r="AJ371"/>
          <cell r="AK371"/>
          <cell r="AL371"/>
          <cell r="AM371"/>
          <cell r="AN371"/>
          <cell r="AO371"/>
          <cell r="AP371"/>
          <cell r="AQ371"/>
          <cell r="AR371"/>
          <cell r="AS371"/>
          <cell r="AT371"/>
          <cell r="AU371"/>
          <cell r="AV371"/>
          <cell r="AW371"/>
          <cell r="AX371"/>
          <cell r="AY371"/>
          <cell r="AZ371"/>
          <cell r="BA371"/>
          <cell r="BB371"/>
          <cell r="BC371"/>
          <cell r="BD371"/>
          <cell r="BE371"/>
          <cell r="BF371"/>
          <cell r="BG371"/>
          <cell r="BH371"/>
          <cell r="BI371"/>
          <cell r="BJ371"/>
          <cell r="BK371"/>
          <cell r="BL371"/>
          <cell r="BM371"/>
          <cell r="BN371"/>
          <cell r="BO371"/>
          <cell r="BP371"/>
          <cell r="BQ371"/>
          <cell r="BR371"/>
          <cell r="BS371"/>
          <cell r="BT371"/>
          <cell r="BU371"/>
          <cell r="BV371"/>
          <cell r="BW371"/>
          <cell r="BX371"/>
          <cell r="BY371"/>
          <cell r="BZ371"/>
          <cell r="CA371"/>
          <cell r="CB371"/>
          <cell r="CC371"/>
          <cell r="CD371"/>
          <cell r="CE371"/>
          <cell r="CF371"/>
          <cell r="CG371"/>
          <cell r="CH371"/>
          <cell r="CI371"/>
          <cell r="CJ371"/>
          <cell r="CK371"/>
          <cell r="CL371"/>
          <cell r="CM371"/>
          <cell r="CN371"/>
          <cell r="CO371"/>
          <cell r="CP371"/>
          <cell r="CQ371"/>
          <cell r="CR371"/>
          <cell r="CS371"/>
          <cell r="CT371"/>
          <cell r="CU371"/>
          <cell r="CV371"/>
          <cell r="CW371"/>
          <cell r="CX371"/>
          <cell r="CY371"/>
          <cell r="CZ371"/>
          <cell r="DA371"/>
          <cell r="DB371"/>
          <cell r="DC371"/>
          <cell r="DD371"/>
          <cell r="DE371"/>
          <cell r="DF371"/>
          <cell r="DG371"/>
          <cell r="DH371"/>
          <cell r="DI371"/>
          <cell r="DJ371"/>
          <cell r="DK371"/>
          <cell r="DL371"/>
          <cell r="DM371"/>
          <cell r="DN371"/>
          <cell r="DO371"/>
        </row>
        <row r="372">
          <cell r="A372" t="str">
            <v>Term + CSP ARR Churn</v>
          </cell>
          <cell r="B372"/>
          <cell r="C372" t="e">
            <v>#REF!</v>
          </cell>
          <cell r="D372" t="e">
            <v>#REF!</v>
          </cell>
          <cell r="E372" t="e">
            <v>#VALUE!</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cell r="BM372">
            <v>0</v>
          </cell>
          <cell r="BN372">
            <v>0</v>
          </cell>
          <cell r="BO372">
            <v>0</v>
          </cell>
          <cell r="BP372">
            <v>0</v>
          </cell>
          <cell r="BQ372">
            <v>0</v>
          </cell>
          <cell r="BR372">
            <v>0</v>
          </cell>
          <cell r="BS372">
            <v>1.9064220581441171</v>
          </cell>
          <cell r="BT372">
            <v>2.088190010984075</v>
          </cell>
          <cell r="BU372">
            <v>2.1777032443823194</v>
          </cell>
          <cell r="BV372">
            <v>2.2434471338366286</v>
          </cell>
          <cell r="BW372">
            <v>1.9079077127828812</v>
          </cell>
          <cell r="BX372">
            <v>2.1759769692193855</v>
          </cell>
          <cell r="BY372">
            <v>2.4466662503401353</v>
          </cell>
          <cell r="BZ372">
            <v>2.5372651044039003</v>
          </cell>
          <cell r="CA372">
            <v>2.5985135580000005</v>
          </cell>
          <cell r="CB372">
            <v>2.7168044300000003</v>
          </cell>
          <cell r="CC372">
            <v>2.8174769800000004</v>
          </cell>
          <cell r="CD372">
            <v>2.9595925430000003</v>
          </cell>
          <cell r="CE372">
            <v>3.1127330090000003</v>
          </cell>
          <cell r="CF372">
            <v>3.3083404920000001</v>
          </cell>
          <cell r="CG372">
            <v>3.5599999999999996</v>
          </cell>
          <cell r="CH372">
            <v>3.9895242080900006</v>
          </cell>
          <cell r="CI372">
            <v>5.0592710968344505</v>
          </cell>
          <cell r="CJ372">
            <v>5.0908506130113089</v>
          </cell>
          <cell r="CK372">
            <v>4.4603043669294831</v>
          </cell>
          <cell r="CL372">
            <v>4.886206164922573</v>
          </cell>
          <cell r="CM372">
            <v>5.0318901386286017</v>
          </cell>
          <cell r="CN372">
            <v>5.2502529267343458</v>
          </cell>
          <cell r="CO372">
            <v>5.4242664066314354</v>
          </cell>
          <cell r="CP372">
            <v>6.0183134444028221</v>
          </cell>
          <cell r="CQ372">
            <v>6.2497337392911501</v>
          </cell>
          <cell r="CR372">
            <v>6.5720141006093158</v>
          </cell>
          <cell r="CS372">
            <v>6.8109758652943668</v>
          </cell>
          <cell r="CT372">
            <v>7.5998653180933076</v>
          </cell>
          <cell r="CU372">
            <v>7.8932906287339009</v>
          </cell>
          <cell r="CV372">
            <v>8.2997729627649299</v>
          </cell>
          <cell r="CW372">
            <v>8.6007889300944615</v>
          </cell>
          <cell r="CX372">
            <v>9.5924265959509132</v>
          </cell>
          <cell r="CY372">
            <v>9.8663626617519284</v>
          </cell>
          <cell r="CZ372">
            <v>10.256931285307891</v>
          </cell>
          <cell r="DA372">
            <v>10.535614377995174</v>
          </cell>
          <cell r="DB372">
            <v>11.533350263422301</v>
          </cell>
          <cell r="DC372"/>
          <cell r="DD372"/>
          <cell r="DE372">
            <v>0</v>
          </cell>
          <cell r="DF372">
            <v>0</v>
          </cell>
          <cell r="DG372">
            <v>0</v>
          </cell>
          <cell r="DH372">
            <v>0</v>
          </cell>
          <cell r="DI372">
            <v>0</v>
          </cell>
          <cell r="DJ372">
            <v>0</v>
          </cell>
          <cell r="DK372">
            <v>0</v>
          </cell>
          <cell r="DL372">
            <v>0</v>
          </cell>
          <cell r="DM372">
            <v>0</v>
          </cell>
          <cell r="DN372">
            <v>0</v>
          </cell>
          <cell r="DO372">
            <v>0</v>
          </cell>
        </row>
        <row r="373">
          <cell r="A373" t="str">
            <v>% churn</v>
          </cell>
          <cell r="B373"/>
          <cell r="C373">
            <v>2.5000000000000001E-2</v>
          </cell>
          <cell r="D373">
            <v>2.5000000000000001E-2</v>
          </cell>
          <cell r="E373">
            <v>2.5000000000000001E-2</v>
          </cell>
          <cell r="F373">
            <v>2.5000000000000001E-2</v>
          </cell>
          <cell r="G373">
            <v>2.5000000000000001E-2</v>
          </cell>
          <cell r="H373">
            <v>2.5000000000000001E-2</v>
          </cell>
          <cell r="I373">
            <v>2.5000000000000001E-2</v>
          </cell>
          <cell r="J373">
            <v>2.5000000000000001E-2</v>
          </cell>
          <cell r="K373">
            <v>2.5000000000000001E-2</v>
          </cell>
          <cell r="L373">
            <v>2.5000000000000001E-2</v>
          </cell>
          <cell r="M373">
            <v>2.5000000000000001E-2</v>
          </cell>
          <cell r="N373">
            <v>2.5000000000000001E-2</v>
          </cell>
          <cell r="O373">
            <v>2.5000000000000001E-2</v>
          </cell>
          <cell r="P373">
            <v>2.5000000000000001E-2</v>
          </cell>
          <cell r="Q373">
            <v>2.5000000000000001E-2</v>
          </cell>
          <cell r="R373">
            <v>2.5000000000000001E-2</v>
          </cell>
          <cell r="S373">
            <v>2.5000000000000001E-2</v>
          </cell>
          <cell r="T373">
            <v>2.5000000000000001E-2</v>
          </cell>
          <cell r="U373">
            <v>2.5000000000000001E-2</v>
          </cell>
          <cell r="V373">
            <v>2.5000000000000001E-2</v>
          </cell>
          <cell r="W373">
            <v>2.5000000000000001E-2</v>
          </cell>
          <cell r="X373">
            <v>2.5000000000000001E-2</v>
          </cell>
          <cell r="Y373">
            <v>2.5000000000000001E-2</v>
          </cell>
          <cell r="Z373">
            <v>2.5000000000000001E-2</v>
          </cell>
          <cell r="AA373">
            <v>2.5000000000000001E-2</v>
          </cell>
          <cell r="AB373">
            <v>2.5000000000000001E-2</v>
          </cell>
          <cell r="AC373">
            <v>2.5000000000000001E-2</v>
          </cell>
          <cell r="AD373">
            <v>2.5000000000000001E-2</v>
          </cell>
          <cell r="AE373">
            <v>2.5000000000000001E-2</v>
          </cell>
          <cell r="AF373">
            <v>2.5000000000000001E-2</v>
          </cell>
          <cell r="AG373">
            <v>2.5000000000000001E-2</v>
          </cell>
          <cell r="AH373">
            <v>2.5000000000000001E-2</v>
          </cell>
          <cell r="AI373">
            <v>2.5000000000000001E-2</v>
          </cell>
          <cell r="AJ373">
            <v>2.5000000000000001E-2</v>
          </cell>
          <cell r="AK373">
            <v>2.5000000000000001E-2</v>
          </cell>
          <cell r="AL373">
            <v>2.5000000000000001E-2</v>
          </cell>
          <cell r="AM373">
            <v>2.5000000000000001E-2</v>
          </cell>
          <cell r="AN373">
            <v>2.5000000000000001E-2</v>
          </cell>
          <cell r="AO373">
            <v>2.5000000000000001E-2</v>
          </cell>
          <cell r="AP373">
            <v>2.5000000000000001E-2</v>
          </cell>
          <cell r="AQ373">
            <v>2.5000000000000001E-2</v>
          </cell>
          <cell r="AR373">
            <v>2.5000000000000001E-2</v>
          </cell>
          <cell r="AS373">
            <v>2.5000000000000001E-2</v>
          </cell>
          <cell r="AT373">
            <v>2.5000000000000001E-2</v>
          </cell>
          <cell r="AU373">
            <v>2.5000000000000001E-2</v>
          </cell>
          <cell r="AV373">
            <v>2.5000000000000001E-2</v>
          </cell>
          <cell r="AW373">
            <v>2.5000000000000001E-2</v>
          </cell>
          <cell r="AX373">
            <v>2.5000000000000001E-2</v>
          </cell>
          <cell r="AY373">
            <v>2.5000000000000001E-2</v>
          </cell>
          <cell r="AZ373">
            <v>2.5000000000000001E-2</v>
          </cell>
          <cell r="BA373">
            <v>2.5000000000000001E-2</v>
          </cell>
          <cell r="BB373">
            <v>2.5000000000000001E-2</v>
          </cell>
          <cell r="BC373">
            <v>2.5000000000000001E-2</v>
          </cell>
          <cell r="BD373">
            <v>2.5000000000000001E-2</v>
          </cell>
          <cell r="BE373">
            <v>2.5000000000000001E-2</v>
          </cell>
          <cell r="BF373">
            <v>2.5000000000000001E-2</v>
          </cell>
          <cell r="BG373">
            <v>2.5000000000000001E-2</v>
          </cell>
          <cell r="BH373">
            <v>2.5000000000000001E-2</v>
          </cell>
          <cell r="BI373">
            <v>2.5000000000000001E-2</v>
          </cell>
          <cell r="BJ373">
            <v>2.5000000000000001E-2</v>
          </cell>
          <cell r="BK373">
            <v>2.5000000000000001E-2</v>
          </cell>
          <cell r="BL373">
            <v>2.5000000000000001E-2</v>
          </cell>
          <cell r="BM373">
            <v>2.5000000000000001E-2</v>
          </cell>
          <cell r="BN373">
            <v>2.5000000000000001E-2</v>
          </cell>
          <cell r="BO373">
            <v>2.5000000000000001E-2</v>
          </cell>
          <cell r="BP373">
            <v>2.5000000000000001E-2</v>
          </cell>
          <cell r="BQ373">
            <v>2.5000000000000001E-2</v>
          </cell>
          <cell r="BR373">
            <v>2.5000000000000001E-2</v>
          </cell>
          <cell r="BS373">
            <v>2.5000000000000001E-2</v>
          </cell>
          <cell r="BT373">
            <v>2.5000000000000001E-2</v>
          </cell>
          <cell r="BU373">
            <v>2.5000000000000001E-2</v>
          </cell>
          <cell r="BV373">
            <v>2.5000000000000001E-2</v>
          </cell>
          <cell r="BW373">
            <v>2.5000000000000001E-2</v>
          </cell>
          <cell r="BX373">
            <v>2.5000000000000001E-2</v>
          </cell>
          <cell r="BY373">
            <v>2.5000000000000001E-2</v>
          </cell>
          <cell r="BZ373">
            <v>2.5000000000000001E-2</v>
          </cell>
          <cell r="CA373">
            <v>2.5000000000000001E-2</v>
          </cell>
          <cell r="CB373">
            <v>2.5000000000000001E-2</v>
          </cell>
          <cell r="CC373">
            <v>2.5000000000000001E-2</v>
          </cell>
          <cell r="CD373">
            <v>2.5000000000000001E-2</v>
          </cell>
          <cell r="CE373">
            <v>2.5000000000000001E-2</v>
          </cell>
          <cell r="CF373">
            <v>2.5000000000000001E-2</v>
          </cell>
          <cell r="CG373">
            <v>2.5000000000000001E-2</v>
          </cell>
          <cell r="CH373">
            <v>2.5000000000000001E-2</v>
          </cell>
          <cell r="CI373">
            <v>2.5000000000000001E-2</v>
          </cell>
          <cell r="CJ373">
            <v>2.5000000000000001E-2</v>
          </cell>
          <cell r="CK373">
            <v>2.5000000000000001E-2</v>
          </cell>
          <cell r="CL373">
            <v>2.5000000000000001E-2</v>
          </cell>
          <cell r="CM373">
            <v>2.5000000000000001E-2</v>
          </cell>
          <cell r="CN373">
            <v>2.5000000000000001E-2</v>
          </cell>
          <cell r="CO373">
            <v>2.5000000000000001E-2</v>
          </cell>
          <cell r="CP373">
            <v>2.5000000000000001E-2</v>
          </cell>
          <cell r="CQ373">
            <v>2.5000000000000001E-2</v>
          </cell>
          <cell r="CR373">
            <v>2.5000000000000001E-2</v>
          </cell>
          <cell r="CS373">
            <v>2.5000000000000001E-2</v>
          </cell>
          <cell r="CT373">
            <v>2.5000000000000001E-2</v>
          </cell>
          <cell r="CU373">
            <v>2.5000000000000001E-2</v>
          </cell>
          <cell r="CV373">
            <v>2.5000000000000001E-2</v>
          </cell>
          <cell r="CW373">
            <v>2.5000000000000001E-2</v>
          </cell>
          <cell r="CX373">
            <v>2.5000000000000001E-2</v>
          </cell>
          <cell r="CY373">
            <v>2.5000000000000001E-2</v>
          </cell>
          <cell r="CZ373">
            <v>2.5000000000000001E-2</v>
          </cell>
          <cell r="DA373">
            <v>2.5000000000000001E-2</v>
          </cell>
          <cell r="DB373">
            <v>2.5000000000000001E-2</v>
          </cell>
          <cell r="DC373"/>
          <cell r="DD373"/>
          <cell r="DE373"/>
          <cell r="DF373">
            <v>2.5000000000000001E-2</v>
          </cell>
          <cell r="DG373">
            <v>2.5000000000000001E-2</v>
          </cell>
          <cell r="DH373">
            <v>2.5000000000000001E-2</v>
          </cell>
          <cell r="DI373">
            <v>2.5000000000000001E-2</v>
          </cell>
          <cell r="DJ373">
            <v>2.5000000000000001E-2</v>
          </cell>
          <cell r="DK373">
            <v>2.5000000000000001E-2</v>
          </cell>
          <cell r="DL373">
            <v>2.5000000000000001E-2</v>
          </cell>
          <cell r="DM373">
            <v>2.5000000000000001E-2</v>
          </cell>
          <cell r="DN373">
            <v>2.5000000000000001E-2</v>
          </cell>
          <cell r="DO373">
            <v>2.5000000000000001E-2</v>
          </cell>
        </row>
        <row r="374">
          <cell r="A374" t="str">
            <v>% growth y-o-y</v>
          </cell>
          <cell r="B374"/>
          <cell r="C374" t="str">
            <v>NA</v>
          </cell>
          <cell r="D374" t="str">
            <v>NA</v>
          </cell>
          <cell r="E374" t="str">
            <v>NA</v>
          </cell>
          <cell r="F374" t="str">
            <v>NA</v>
          </cell>
          <cell r="G374" t="str">
            <v>NA</v>
          </cell>
          <cell r="H374" t="str">
            <v>NA</v>
          </cell>
          <cell r="I374" t="str">
            <v>NA</v>
          </cell>
          <cell r="J374" t="str">
            <v>NA</v>
          </cell>
          <cell r="K374" t="str">
            <v>NA</v>
          </cell>
          <cell r="L374" t="str">
            <v>NA</v>
          </cell>
          <cell r="M374" t="str">
            <v>NA</v>
          </cell>
          <cell r="N374" t="str">
            <v>NA</v>
          </cell>
          <cell r="O374" t="str">
            <v>NA</v>
          </cell>
          <cell r="P374" t="str">
            <v>NA</v>
          </cell>
          <cell r="Q374" t="str">
            <v>NA</v>
          </cell>
          <cell r="R374" t="str">
            <v>NA</v>
          </cell>
          <cell r="S374" t="str">
            <v>NA</v>
          </cell>
          <cell r="T374" t="str">
            <v>NA</v>
          </cell>
          <cell r="U374" t="str">
            <v>NA</v>
          </cell>
          <cell r="V374" t="str">
            <v>NA</v>
          </cell>
          <cell r="W374" t="str">
            <v>NA</v>
          </cell>
          <cell r="X374" t="str">
            <v>NA</v>
          </cell>
          <cell r="Y374" t="str">
            <v>NA</v>
          </cell>
          <cell r="Z374" t="str">
            <v>NA</v>
          </cell>
          <cell r="AA374" t="str">
            <v>NA</v>
          </cell>
          <cell r="AB374" t="str">
            <v>NA</v>
          </cell>
          <cell r="AC374" t="str">
            <v>NA</v>
          </cell>
          <cell r="AD374" t="str">
            <v>NA</v>
          </cell>
          <cell r="AE374" t="str">
            <v>NA</v>
          </cell>
          <cell r="AF374" t="str">
            <v>NA</v>
          </cell>
          <cell r="AG374" t="str">
            <v>NA</v>
          </cell>
          <cell r="AH374" t="str">
            <v>NA</v>
          </cell>
          <cell r="AI374" t="str">
            <v>NA</v>
          </cell>
          <cell r="AJ374" t="str">
            <v>NA</v>
          </cell>
          <cell r="AK374" t="str">
            <v>NA</v>
          </cell>
          <cell r="AL374" t="str">
            <v>NA</v>
          </cell>
          <cell r="AM374" t="str">
            <v>NA</v>
          </cell>
          <cell r="AN374" t="str">
            <v>NA</v>
          </cell>
          <cell r="AO374" t="str">
            <v>NA</v>
          </cell>
          <cell r="AP374" t="str">
            <v>NA</v>
          </cell>
          <cell r="AQ374" t="str">
            <v>NA</v>
          </cell>
          <cell r="AR374" t="str">
            <v>NA</v>
          </cell>
          <cell r="AS374" t="str">
            <v>NA</v>
          </cell>
          <cell r="AT374" t="str">
            <v>NA</v>
          </cell>
          <cell r="AU374" t="str">
            <v>NA</v>
          </cell>
          <cell r="AV374" t="str">
            <v>NA</v>
          </cell>
          <cell r="AW374" t="str">
            <v>NA</v>
          </cell>
          <cell r="AX374" t="str">
            <v>NA</v>
          </cell>
          <cell r="AY374" t="str">
            <v>NA</v>
          </cell>
          <cell r="AZ374" t="str">
            <v>NA</v>
          </cell>
          <cell r="BA374" t="str">
            <v>NA</v>
          </cell>
          <cell r="BB374" t="str">
            <v>NA</v>
          </cell>
          <cell r="BC374" t="str">
            <v>NA</v>
          </cell>
          <cell r="BD374" t="str">
            <v>NA</v>
          </cell>
          <cell r="BE374" t="str">
            <v>NA</v>
          </cell>
          <cell r="BF374" t="str">
            <v>NA</v>
          </cell>
          <cell r="BG374" t="str">
            <v>NA</v>
          </cell>
          <cell r="BH374" t="str">
            <v>NA</v>
          </cell>
          <cell r="BI374" t="str">
            <v>NA</v>
          </cell>
          <cell r="BJ374" t="str">
            <v>NA</v>
          </cell>
          <cell r="BK374" t="str">
            <v>NA</v>
          </cell>
          <cell r="BL374" t="str">
            <v>NA</v>
          </cell>
          <cell r="BM374" t="str">
            <v>NA</v>
          </cell>
          <cell r="BN374" t="str">
            <v>NA</v>
          </cell>
          <cell r="BO374" t="str">
            <v>NA</v>
          </cell>
          <cell r="BP374" t="str">
            <v>NA</v>
          </cell>
          <cell r="BQ374" t="str">
            <v>NA</v>
          </cell>
          <cell r="BR374" t="str">
            <v>NA</v>
          </cell>
          <cell r="BS374" t="str">
            <v>NA</v>
          </cell>
          <cell r="BT374" t="str">
            <v>NA</v>
          </cell>
          <cell r="BU374" t="str">
            <v>NA</v>
          </cell>
          <cell r="BV374" t="str">
            <v>NA</v>
          </cell>
          <cell r="BW374">
            <v>7.7928947182370756E-4</v>
          </cell>
          <cell r="BX374">
            <v>4.2039736697112362E-2</v>
          </cell>
          <cell r="BY374">
            <v>0.12350764809284387</v>
          </cell>
          <cell r="BZ374">
            <v>0.1309671915757602</v>
          </cell>
          <cell r="CA374">
            <v>0.36197025704655239</v>
          </cell>
          <cell r="CB374">
            <v>0.24854466220505644</v>
          </cell>
          <cell r="CC374">
            <v>0.15155754472368876</v>
          </cell>
          <cell r="CD374">
            <v>0.1664498667731138</v>
          </cell>
          <cell r="CE374">
            <v>0.19788984722318692</v>
          </cell>
          <cell r="CF374">
            <v>0.21773229440736741</v>
          </cell>
          <cell r="CG374">
            <v>0.26354182315271268</v>
          </cell>
          <cell r="CH374">
            <v>0.34799779027893041</v>
          </cell>
          <cell r="CI374">
            <v>0.62534694823048675</v>
          </cell>
          <cell r="CJ374">
            <v>0.53879282538228801</v>
          </cell>
          <cell r="CK374">
            <v>0.25289448509255164</v>
          </cell>
          <cell r="CL374">
            <v>0.22475912165522671</v>
          </cell>
          <cell r="CM374">
            <v>-5.4120361771048398E-3</v>
          </cell>
          <cell r="CN374">
            <v>3.1311528434095681E-2</v>
          </cell>
          <cell r="CO374">
            <v>0.21612023763426569</v>
          </cell>
          <cell r="CP374">
            <v>0.23169453790294336</v>
          </cell>
          <cell r="CQ374">
            <v>0.24202507747803526</v>
          </cell>
          <cell r="CR374">
            <v>0.2517519045881671</v>
          </cell>
          <cell r="CS374">
            <v>0.25564921681715513</v>
          </cell>
          <cell r="CT374">
            <v>0.26278988096928835</v>
          </cell>
          <cell r="CU374">
            <v>0.26298030572245867</v>
          </cell>
          <cell r="CV374">
            <v>0.26289640218444243</v>
          </cell>
          <cell r="CW374">
            <v>0.2627836451337564</v>
          </cell>
          <cell r="CX374">
            <v>0.26218376174559754</v>
          </cell>
          <cell r="CY374">
            <v>0.2499682484559056</v>
          </cell>
          <cell r="CZ374">
            <v>0.23580865781790816</v>
          </cell>
          <cell r="DA374">
            <v>0.22495906638642071</v>
          </cell>
          <cell r="DB374">
            <v>0.20233917331102402</v>
          </cell>
          <cell r="DC374"/>
          <cell r="DD374" t="str">
            <v>NA</v>
          </cell>
          <cell r="DE374" t="str">
            <v>NA</v>
          </cell>
          <cell r="DF374" t="str">
            <v>NA</v>
          </cell>
          <cell r="DG374" t="str">
            <v>NA</v>
          </cell>
          <cell r="DH374" t="str">
            <v>NA</v>
          </cell>
          <cell r="DI374" t="str">
            <v>NA</v>
          </cell>
          <cell r="DJ374" t="str">
            <v>NA</v>
          </cell>
          <cell r="DK374" t="str">
            <v>NA</v>
          </cell>
          <cell r="DL374" t="str">
            <v>NA</v>
          </cell>
          <cell r="DM374" t="str">
            <v>NA</v>
          </cell>
          <cell r="DN374" t="str">
            <v>NA</v>
          </cell>
          <cell r="DO374" t="str">
            <v>NA</v>
          </cell>
        </row>
        <row r="375">
          <cell r="A375" t="str">
            <v>% growth seq</v>
          </cell>
          <cell r="B375"/>
          <cell r="C375" t="str">
            <v>NA</v>
          </cell>
          <cell r="D375" t="str">
            <v>NA</v>
          </cell>
          <cell r="E375" t="str">
            <v>NA</v>
          </cell>
          <cell r="F375" t="str">
            <v>NA</v>
          </cell>
          <cell r="G375" t="str">
            <v>NA</v>
          </cell>
          <cell r="H375" t="str">
            <v>NA</v>
          </cell>
          <cell r="I375" t="str">
            <v>NA</v>
          </cell>
          <cell r="J375" t="str">
            <v>NA</v>
          </cell>
          <cell r="K375" t="str">
            <v>NA</v>
          </cell>
          <cell r="L375" t="str">
            <v>NA</v>
          </cell>
          <cell r="M375" t="str">
            <v>NA</v>
          </cell>
          <cell r="N375" t="str">
            <v>NA</v>
          </cell>
          <cell r="O375" t="str">
            <v>NA</v>
          </cell>
          <cell r="P375" t="str">
            <v>NA</v>
          </cell>
          <cell r="Q375" t="str">
            <v>NA</v>
          </cell>
          <cell r="R375" t="str">
            <v>NA</v>
          </cell>
          <cell r="S375" t="str">
            <v>NA</v>
          </cell>
          <cell r="T375" t="str">
            <v>NA</v>
          </cell>
          <cell r="U375" t="str">
            <v>NA</v>
          </cell>
          <cell r="V375" t="str">
            <v>NA</v>
          </cell>
          <cell r="W375" t="str">
            <v>NA</v>
          </cell>
          <cell r="X375" t="str">
            <v>NA</v>
          </cell>
          <cell r="Y375" t="str">
            <v>NA</v>
          </cell>
          <cell r="Z375" t="str">
            <v>NA</v>
          </cell>
          <cell r="AA375" t="str">
            <v>NA</v>
          </cell>
          <cell r="AB375" t="str">
            <v>NA</v>
          </cell>
          <cell r="AC375" t="str">
            <v>NA</v>
          </cell>
          <cell r="AD375" t="str">
            <v>NA</v>
          </cell>
          <cell r="AE375" t="str">
            <v>NA</v>
          </cell>
          <cell r="AF375" t="str">
            <v>NA</v>
          </cell>
          <cell r="AG375" t="str">
            <v>NA</v>
          </cell>
          <cell r="AH375" t="str">
            <v>NA</v>
          </cell>
          <cell r="AI375" t="str">
            <v>NA</v>
          </cell>
          <cell r="AJ375" t="str">
            <v>NA</v>
          </cell>
          <cell r="AK375" t="str">
            <v>NA</v>
          </cell>
          <cell r="AL375" t="str">
            <v>NA</v>
          </cell>
          <cell r="AM375" t="str">
            <v>NA</v>
          </cell>
          <cell r="AN375" t="str">
            <v>NA</v>
          </cell>
          <cell r="AO375" t="str">
            <v>NA</v>
          </cell>
          <cell r="AP375" t="str">
            <v>NA</v>
          </cell>
          <cell r="AQ375" t="str">
            <v>NA</v>
          </cell>
          <cell r="AR375" t="str">
            <v>NA</v>
          </cell>
          <cell r="AS375" t="str">
            <v>NA</v>
          </cell>
          <cell r="AT375" t="str">
            <v>NA</v>
          </cell>
          <cell r="AU375" t="str">
            <v>NA</v>
          </cell>
          <cell r="AV375" t="str">
            <v>NA</v>
          </cell>
          <cell r="AW375" t="str">
            <v>NA</v>
          </cell>
          <cell r="AX375" t="str">
            <v>NA</v>
          </cell>
          <cell r="AY375" t="str">
            <v>NA</v>
          </cell>
          <cell r="AZ375" t="str">
            <v>NA</v>
          </cell>
          <cell r="BA375" t="str">
            <v>NA</v>
          </cell>
          <cell r="BB375" t="str">
            <v>NA</v>
          </cell>
          <cell r="BC375" t="str">
            <v>NA</v>
          </cell>
          <cell r="BD375" t="str">
            <v>NA</v>
          </cell>
          <cell r="BE375" t="str">
            <v>NA</v>
          </cell>
          <cell r="BF375" t="str">
            <v>NA</v>
          </cell>
          <cell r="BG375" t="str">
            <v>NA</v>
          </cell>
          <cell r="BH375" t="str">
            <v>NA</v>
          </cell>
          <cell r="BI375" t="str">
            <v>NA</v>
          </cell>
          <cell r="BJ375" t="str">
            <v>NA</v>
          </cell>
          <cell r="BK375" t="str">
            <v>NA</v>
          </cell>
          <cell r="BL375" t="str">
            <v>NA</v>
          </cell>
          <cell r="BM375" t="str">
            <v>NA</v>
          </cell>
          <cell r="BN375" t="str">
            <v>NA</v>
          </cell>
          <cell r="BO375" t="str">
            <v>NA</v>
          </cell>
          <cell r="BP375" t="str">
            <v>NA</v>
          </cell>
          <cell r="BQ375" t="str">
            <v>NA</v>
          </cell>
          <cell r="BR375" t="str">
            <v>NA</v>
          </cell>
          <cell r="BS375" t="str">
            <v>NA</v>
          </cell>
          <cell r="BT375">
            <v>9.5345074330973167E-2</v>
          </cell>
          <cell r="BU375">
            <v>4.2866421603109162E-2</v>
          </cell>
          <cell r="BV375">
            <v>3.0189553890735299E-2</v>
          </cell>
          <cell r="BW375">
            <v>-0.14956422016503013</v>
          </cell>
          <cell r="BX375">
            <v>0.14050430984709306</v>
          </cell>
          <cell r="BY375">
            <v>0.12439896421231755</v>
          </cell>
          <cell r="BZ375">
            <v>3.7029510686702682E-2</v>
          </cell>
          <cell r="CA375">
            <v>2.4139556205534873E-2</v>
          </cell>
          <cell r="CB375">
            <v>4.5522514837692318E-2</v>
          </cell>
          <cell r="CC375">
            <v>3.7055501267715396E-2</v>
          </cell>
          <cell r="CD375">
            <v>5.0440718418931052E-2</v>
          </cell>
          <cell r="CE375">
            <v>5.1743766675654834E-2</v>
          </cell>
          <cell r="CF375">
            <v>6.2841073241562961E-2</v>
          </cell>
          <cell r="CG375">
            <v>7.60682005399822E-2</v>
          </cell>
          <cell r="CH375">
            <v>0.12065286744101145</v>
          </cell>
          <cell r="CI375">
            <v>0.26813896418405125</v>
          </cell>
          <cell r="CJ375">
            <v>6.2419102618591626E-3</v>
          </cell>
          <cell r="CK375">
            <v>-0.12385872106917883</v>
          </cell>
          <cell r="CL375">
            <v>9.5487160282356376E-2</v>
          </cell>
          <cell r="CM375">
            <v>2.9815355469827498E-2</v>
          </cell>
          <cell r="CN375">
            <v>4.3395778144960984E-2</v>
          </cell>
          <cell r="CO375">
            <v>3.3143827987983432E-2</v>
          </cell>
          <cell r="CP375">
            <v>0.10951656744682281</v>
          </cell>
          <cell r="CQ375">
            <v>3.8452682304799923E-2</v>
          </cell>
          <cell r="CR375">
            <v>5.1567054655790701E-2</v>
          </cell>
          <cell r="CS375">
            <v>3.6360506996309772E-2</v>
          </cell>
          <cell r="CT375">
            <v>0.11582620000443145</v>
          </cell>
          <cell r="CU375">
            <v>3.86092777120699E-2</v>
          </cell>
          <cell r="CV375">
            <v>5.1497195928820183E-2</v>
          </cell>
          <cell r="CW375">
            <v>3.6267976085607723E-2</v>
          </cell>
          <cell r="CX375">
            <v>0.11529612851987059</v>
          </cell>
          <cell r="CY375">
            <v>2.855753578731024E-2</v>
          </cell>
          <cell r="CZ375">
            <v>3.9585877485534438E-2</v>
          </cell>
          <cell r="DA375">
            <v>2.7170221281141993E-2</v>
          </cell>
          <cell r="DB375">
            <v>9.4701253256859186E-2</v>
          </cell>
          <cell r="DC375"/>
          <cell r="DD375"/>
          <cell r="DE375"/>
          <cell r="DF375"/>
          <cell r="DG375"/>
          <cell r="DH375"/>
          <cell r="DI375"/>
          <cell r="DJ375"/>
          <cell r="DK375"/>
          <cell r="DL375"/>
          <cell r="DM375"/>
          <cell r="DN375"/>
          <cell r="DO375"/>
        </row>
        <row r="376">
          <cell r="A376"/>
          <cell r="B376"/>
          <cell r="C376"/>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cell r="AD376"/>
          <cell r="AE376"/>
          <cell r="AF376"/>
          <cell r="AG376"/>
          <cell r="AH376"/>
          <cell r="AI376"/>
          <cell r="AJ376"/>
          <cell r="AK376"/>
          <cell r="AL376"/>
          <cell r="AM376"/>
          <cell r="AN376"/>
          <cell r="AO376"/>
          <cell r="AP376"/>
          <cell r="AQ376"/>
          <cell r="AR376"/>
          <cell r="AS376"/>
          <cell r="AT376"/>
          <cell r="AU376"/>
          <cell r="AV376"/>
          <cell r="AW376"/>
          <cell r="AX376"/>
          <cell r="AY376"/>
          <cell r="AZ376"/>
          <cell r="BA376"/>
          <cell r="BB376"/>
          <cell r="BC376"/>
          <cell r="BD376"/>
          <cell r="BE376"/>
          <cell r="BF376"/>
          <cell r="BG376"/>
          <cell r="BH376"/>
          <cell r="BI376"/>
          <cell r="BJ376"/>
          <cell r="BK376"/>
          <cell r="BL376"/>
          <cell r="BM376"/>
          <cell r="BN376"/>
          <cell r="BO376"/>
          <cell r="BP376"/>
          <cell r="BQ376"/>
          <cell r="BR376"/>
          <cell r="BS376"/>
          <cell r="BT376"/>
          <cell r="BU376"/>
          <cell r="BV376"/>
          <cell r="BW376"/>
          <cell r="BX376"/>
          <cell r="BY376"/>
          <cell r="BZ376"/>
          <cell r="CA376"/>
          <cell r="CB376"/>
          <cell r="CC376"/>
          <cell r="CD376"/>
          <cell r="CE376"/>
          <cell r="CF376"/>
          <cell r="CG376"/>
          <cell r="CH376"/>
          <cell r="CI376"/>
          <cell r="CJ376"/>
          <cell r="CK376"/>
          <cell r="CL376"/>
          <cell r="CM376"/>
          <cell r="CN376"/>
          <cell r="CO376"/>
          <cell r="CP376"/>
          <cell r="CQ376"/>
          <cell r="CR376"/>
          <cell r="CS376"/>
          <cell r="CT376"/>
          <cell r="CU376"/>
          <cell r="CV376"/>
          <cell r="CW376"/>
          <cell r="CX376"/>
          <cell r="CY376"/>
          <cell r="CZ376"/>
          <cell r="DA376"/>
          <cell r="DB376"/>
          <cell r="DC376"/>
          <cell r="DD376"/>
          <cell r="DE376"/>
          <cell r="DF376"/>
          <cell r="DG376"/>
          <cell r="DH376"/>
          <cell r="DI376"/>
          <cell r="DJ376"/>
          <cell r="DK376"/>
          <cell r="DL376"/>
          <cell r="DM376"/>
          <cell r="DN376"/>
          <cell r="DO376"/>
        </row>
        <row r="377">
          <cell r="A377" t="str">
            <v>Term + CSP Incremental ARR</v>
          </cell>
          <cell r="B377"/>
          <cell r="C377"/>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cell r="AD377"/>
          <cell r="AE377"/>
          <cell r="AF377"/>
          <cell r="AG377"/>
          <cell r="AH377"/>
          <cell r="AI377"/>
          <cell r="AJ377"/>
          <cell r="AK377"/>
          <cell r="AL377"/>
          <cell r="AM377"/>
          <cell r="AN377"/>
          <cell r="AO377"/>
          <cell r="AP377"/>
          <cell r="AQ377"/>
          <cell r="AR377"/>
          <cell r="AS377"/>
          <cell r="AT377"/>
          <cell r="AU377"/>
          <cell r="AV377"/>
          <cell r="AW377"/>
          <cell r="AX377"/>
          <cell r="AY377"/>
          <cell r="AZ377"/>
          <cell r="BA377"/>
          <cell r="BB377"/>
          <cell r="BC377"/>
          <cell r="BD377"/>
          <cell r="BE377"/>
          <cell r="BF377"/>
          <cell r="BG377"/>
          <cell r="BH377"/>
          <cell r="BI377"/>
          <cell r="BJ377"/>
          <cell r="BK377"/>
          <cell r="BL377"/>
          <cell r="BM377"/>
          <cell r="BN377"/>
          <cell r="BO377"/>
          <cell r="BP377"/>
          <cell r="BQ377"/>
          <cell r="BR377"/>
          <cell r="BS377">
            <v>-13.421576842149904</v>
          </cell>
          <cell r="BT377">
            <v>10.722770257460184</v>
          </cell>
          <cell r="BU377">
            <v>10.827571244829983</v>
          </cell>
          <cell r="BV377">
            <v>3.6239541625506035</v>
          </cell>
          <cell r="BW377">
            <v>2.449938143843994</v>
          </cell>
          <cell r="BX377">
            <v>4.7316348800000014</v>
          </cell>
          <cell r="BY377">
            <v>4.0269019999999927</v>
          </cell>
          <cell r="BZ377">
            <v>5.6846225200000049</v>
          </cell>
          <cell r="CA377">
            <v>6.125618639999999</v>
          </cell>
          <cell r="CB377">
            <v>7.8242993199999944</v>
          </cell>
          <cell r="CC377">
            <v>10.066380319999979</v>
          </cell>
          <cell r="CD377">
            <v>17.180968323600041</v>
          </cell>
          <cell r="CE377">
            <v>42.789875549778003</v>
          </cell>
          <cell r="CF377">
            <v>1.2631806470743072</v>
          </cell>
          <cell r="CG377">
            <v>-25.22184984327302</v>
          </cell>
          <cell r="CH377">
            <v>17.036071919723611</v>
          </cell>
          <cell r="CI377">
            <v>10.886630045075576</v>
          </cell>
          <cell r="CJ377">
            <v>13.825362137241052</v>
          </cell>
          <cell r="CK377">
            <v>11.42084356281306</v>
          </cell>
          <cell r="CL377">
            <v>28.648087675778061</v>
          </cell>
          <cell r="CM377">
            <v>14.288701934161693</v>
          </cell>
          <cell r="CN377">
            <v>18.141467379460991</v>
          </cell>
          <cell r="CO377">
            <v>14.98273699403345</v>
          </cell>
          <cell r="CP377">
            <v>37.573891556360458</v>
          </cell>
          <cell r="CQ377">
            <v>17.986746164914912</v>
          </cell>
          <cell r="CR377">
            <v>22.831307461850415</v>
          </cell>
          <cell r="CS377">
            <v>18.851614558475649</v>
          </cell>
          <cell r="CT377">
            <v>47.265371952351344</v>
          </cell>
          <cell r="CU377">
            <v>18.850733260774454</v>
          </cell>
          <cell r="CV377">
            <v>23.922517905003414</v>
          </cell>
          <cell r="CW377">
            <v>19.748112637585766</v>
          </cell>
          <cell r="CX377">
            <v>49.501862013036018</v>
          </cell>
          <cell r="CY377">
            <v>19.738247279044685</v>
          </cell>
          <cell r="CZ377">
            <v>25.043185830797309</v>
          </cell>
          <cell r="DA377">
            <v>20.668601907704033</v>
          </cell>
          <cell r="DB377">
            <v>51.79768156813698</v>
          </cell>
          <cell r="DC377"/>
          <cell r="DD377"/>
          <cell r="DE377">
            <v>0</v>
          </cell>
          <cell r="DF377">
            <v>0</v>
          </cell>
          <cell r="DG377">
            <v>0</v>
          </cell>
          <cell r="DH377">
            <v>0</v>
          </cell>
          <cell r="DI377">
            <v>0</v>
          </cell>
          <cell r="DJ377">
            <v>0</v>
          </cell>
          <cell r="DK377">
            <v>0</v>
          </cell>
          <cell r="DL377">
            <v>0</v>
          </cell>
          <cell r="DM377">
            <v>0</v>
          </cell>
          <cell r="DN377">
            <v>0</v>
          </cell>
          <cell r="DO377">
            <v>0</v>
          </cell>
        </row>
        <row r="378">
          <cell r="A378" t="str">
            <v>% growth y-o-y</v>
          </cell>
          <cell r="B378"/>
          <cell r="C378" t="str">
            <v>NA</v>
          </cell>
          <cell r="D378" t="str">
            <v>NA</v>
          </cell>
          <cell r="E378" t="str">
            <v>NA</v>
          </cell>
          <cell r="F378" t="str">
            <v>NA</v>
          </cell>
          <cell r="G378" t="str">
            <v>NA</v>
          </cell>
          <cell r="H378" t="str">
            <v>NA</v>
          </cell>
          <cell r="I378" t="str">
            <v>NA</v>
          </cell>
          <cell r="J378" t="str">
            <v>NA</v>
          </cell>
          <cell r="K378" t="str">
            <v>NA</v>
          </cell>
          <cell r="L378" t="str">
            <v>NA</v>
          </cell>
          <cell r="M378" t="str">
            <v>NA</v>
          </cell>
          <cell r="N378" t="str">
            <v>NA</v>
          </cell>
          <cell r="O378" t="str">
            <v>NA</v>
          </cell>
          <cell r="P378" t="str">
            <v>NA</v>
          </cell>
          <cell r="Q378" t="str">
            <v>NA</v>
          </cell>
          <cell r="R378" t="str">
            <v>NA</v>
          </cell>
          <cell r="S378" t="str">
            <v>NA</v>
          </cell>
          <cell r="T378" t="str">
            <v>NA</v>
          </cell>
          <cell r="U378" t="str">
            <v>NA</v>
          </cell>
          <cell r="V378" t="str">
            <v>NA</v>
          </cell>
          <cell r="W378" t="str">
            <v>NA</v>
          </cell>
          <cell r="X378" t="str">
            <v>NA</v>
          </cell>
          <cell r="Y378" t="str">
            <v>NA</v>
          </cell>
          <cell r="Z378" t="str">
            <v>NA</v>
          </cell>
          <cell r="AA378" t="str">
            <v>NA</v>
          </cell>
          <cell r="AB378" t="str">
            <v>NA</v>
          </cell>
          <cell r="AC378" t="str">
            <v>NA</v>
          </cell>
          <cell r="AD378" t="str">
            <v>NA</v>
          </cell>
          <cell r="AE378" t="str">
            <v>NA</v>
          </cell>
          <cell r="AF378" t="str">
            <v>NA</v>
          </cell>
          <cell r="AG378" t="str">
            <v>NA</v>
          </cell>
          <cell r="AH378" t="str">
            <v>NA</v>
          </cell>
          <cell r="AI378" t="str">
            <v>NA</v>
          </cell>
          <cell r="AJ378" t="str">
            <v>NA</v>
          </cell>
          <cell r="AK378" t="str">
            <v>NA</v>
          </cell>
          <cell r="AL378" t="str">
            <v>NA</v>
          </cell>
          <cell r="AM378" t="str">
            <v>NA</v>
          </cell>
          <cell r="AN378" t="str">
            <v>NA</v>
          </cell>
          <cell r="AO378" t="str">
            <v>NA</v>
          </cell>
          <cell r="AP378" t="str">
            <v>NA</v>
          </cell>
          <cell r="AQ378" t="str">
            <v>NA</v>
          </cell>
          <cell r="AR378" t="str">
            <v>NA</v>
          </cell>
          <cell r="AS378" t="str">
            <v>NA</v>
          </cell>
          <cell r="AT378" t="str">
            <v>NA</v>
          </cell>
          <cell r="AU378" t="str">
            <v>NA</v>
          </cell>
          <cell r="AV378" t="str">
            <v>NA</v>
          </cell>
          <cell r="AW378" t="str">
            <v>NA</v>
          </cell>
          <cell r="AX378" t="str">
            <v>NA</v>
          </cell>
          <cell r="AY378" t="str">
            <v>NA</v>
          </cell>
          <cell r="AZ378" t="str">
            <v>NA</v>
          </cell>
          <cell r="BA378" t="str">
            <v>NA</v>
          </cell>
          <cell r="BB378" t="str">
            <v>NA</v>
          </cell>
          <cell r="BC378" t="str">
            <v>NA</v>
          </cell>
          <cell r="BD378" t="str">
            <v>NA</v>
          </cell>
          <cell r="BE378" t="str">
            <v>NA</v>
          </cell>
          <cell r="BF378" t="str">
            <v>NA</v>
          </cell>
          <cell r="BG378" t="str">
            <v>NA</v>
          </cell>
          <cell r="BH378" t="str">
            <v>NA</v>
          </cell>
          <cell r="BI378" t="str">
            <v>NA</v>
          </cell>
          <cell r="BJ378" t="str">
            <v>NA</v>
          </cell>
          <cell r="BK378" t="str">
            <v>NA</v>
          </cell>
          <cell r="BL378" t="str">
            <v>NA</v>
          </cell>
          <cell r="BM378" t="str">
            <v>NA</v>
          </cell>
          <cell r="BN378" t="str">
            <v>NA</v>
          </cell>
          <cell r="BO378" t="str">
            <v>NA</v>
          </cell>
          <cell r="BP378" t="str">
            <v>NA</v>
          </cell>
          <cell r="BQ378" t="str">
            <v>NA</v>
          </cell>
          <cell r="BR378" t="str">
            <v>NA</v>
          </cell>
          <cell r="BS378" t="str">
            <v>NA</v>
          </cell>
          <cell r="BT378" t="str">
            <v>NA</v>
          </cell>
          <cell r="BU378" t="str">
            <v>NA</v>
          </cell>
          <cell r="BV378" t="str">
            <v>NA</v>
          </cell>
          <cell r="BW378">
            <v>-1.1825372810257335</v>
          </cell>
          <cell r="BX378">
            <v>-0.55873018199676083</v>
          </cell>
          <cell r="BY378">
            <v>-0.6280881548645747</v>
          </cell>
          <cell r="BZ378">
            <v>0.56862428855862412</v>
          </cell>
          <cell r="CA378">
            <v>1.5003156326178915</v>
          </cell>
          <cell r="CB378">
            <v>0.65361434650680228</v>
          </cell>
          <cell r="CC378">
            <v>1.4997827908402037</v>
          </cell>
          <cell r="CD378">
            <v>2.0223586989554456</v>
          </cell>
          <cell r="CE378">
            <v>5.9853965884134785</v>
          </cell>
          <cell r="CF378">
            <v>-0.83855670707210261</v>
          </cell>
          <cell r="CG378">
            <v>-3.5055530430498449</v>
          </cell>
          <cell r="CH378">
            <v>-8.43354118041173E-3</v>
          </cell>
          <cell r="CI378">
            <v>-0.74557930105660108</v>
          </cell>
          <cell r="CJ378">
            <v>9.9448812165246618</v>
          </cell>
          <cell r="CK378">
            <v>-1.4528154609507811</v>
          </cell>
          <cell r="CL378">
            <v>0.68161345002368612</v>
          </cell>
          <cell r="CM378">
            <v>0.3125</v>
          </cell>
          <cell r="CN378">
            <v>0.31218749999999984</v>
          </cell>
          <cell r="CO378">
            <v>0.31187656249999995</v>
          </cell>
          <cell r="CP378">
            <v>0.31156717968749992</v>
          </cell>
          <cell r="CQ378">
            <v>0.25880897003749981</v>
          </cell>
          <cell r="CR378">
            <v>0.25851492518731223</v>
          </cell>
          <cell r="CS378">
            <v>0.25822235056137588</v>
          </cell>
          <cell r="CT378">
            <v>0.25793123880856905</v>
          </cell>
          <cell r="CU378">
            <v>4.8034652178771564E-2</v>
          </cell>
          <cell r="CV378">
            <v>4.7794478917877914E-2</v>
          </cell>
          <cell r="CW378">
            <v>4.7555506523288882E-2</v>
          </cell>
          <cell r="CX378">
            <v>4.7317728990672103E-2</v>
          </cell>
          <cell r="CY378">
            <v>4.7081140345718753E-2</v>
          </cell>
          <cell r="CZ378">
            <v>4.6845734643990333E-2</v>
          </cell>
          <cell r="DA378">
            <v>4.6611505970769906E-2</v>
          </cell>
          <cell r="DB378">
            <v>4.6378448440916653E-2</v>
          </cell>
          <cell r="DC378"/>
          <cell r="DD378" t="str">
            <v>NA</v>
          </cell>
          <cell r="DE378" t="str">
            <v>NA</v>
          </cell>
          <cell r="DF378" t="str">
            <v>NA</v>
          </cell>
          <cell r="DG378" t="str">
            <v>NA</v>
          </cell>
          <cell r="DH378" t="str">
            <v>NA</v>
          </cell>
          <cell r="DI378" t="str">
            <v>NA</v>
          </cell>
          <cell r="DJ378" t="str">
            <v>NA</v>
          </cell>
          <cell r="DK378" t="str">
            <v>NA</v>
          </cell>
          <cell r="DL378" t="str">
            <v>NA</v>
          </cell>
          <cell r="DM378" t="str">
            <v>NA</v>
          </cell>
          <cell r="DN378" t="str">
            <v>NA</v>
          </cell>
          <cell r="DO378" t="str">
            <v>NA</v>
          </cell>
        </row>
        <row r="379">
          <cell r="A379" t="str">
            <v>% growth seq</v>
          </cell>
          <cell r="B379"/>
          <cell r="C379" t="str">
            <v>NA</v>
          </cell>
          <cell r="D379" t="str">
            <v>NA</v>
          </cell>
          <cell r="E379" t="str">
            <v>NA</v>
          </cell>
          <cell r="F379" t="str">
            <v>NA</v>
          </cell>
          <cell r="G379" t="str">
            <v>NA</v>
          </cell>
          <cell r="H379" t="str">
            <v>NA</v>
          </cell>
          <cell r="I379" t="str">
            <v>NA</v>
          </cell>
          <cell r="J379" t="str">
            <v>NA</v>
          </cell>
          <cell r="K379" t="str">
            <v>NA</v>
          </cell>
          <cell r="L379" t="str">
            <v>NA</v>
          </cell>
          <cell r="M379" t="str">
            <v>NA</v>
          </cell>
          <cell r="N379" t="str">
            <v>NA</v>
          </cell>
          <cell r="O379" t="str">
            <v>NA</v>
          </cell>
          <cell r="P379" t="str">
            <v>NA</v>
          </cell>
          <cell r="Q379" t="str">
            <v>NA</v>
          </cell>
          <cell r="R379" t="str">
            <v>NA</v>
          </cell>
          <cell r="S379" t="str">
            <v>NA</v>
          </cell>
          <cell r="T379" t="str">
            <v>NA</v>
          </cell>
          <cell r="U379" t="str">
            <v>NA</v>
          </cell>
          <cell r="V379" t="str">
            <v>NA</v>
          </cell>
          <cell r="W379" t="str">
            <v>NA</v>
          </cell>
          <cell r="X379" t="str">
            <v>NA</v>
          </cell>
          <cell r="Y379" t="str">
            <v>NA</v>
          </cell>
          <cell r="Z379" t="str">
            <v>NA</v>
          </cell>
          <cell r="AA379" t="str">
            <v>NA</v>
          </cell>
          <cell r="AB379" t="str">
            <v>NA</v>
          </cell>
          <cell r="AC379" t="str">
            <v>NA</v>
          </cell>
          <cell r="AD379" t="str">
            <v>NA</v>
          </cell>
          <cell r="AE379" t="str">
            <v>NA</v>
          </cell>
          <cell r="AF379" t="str">
            <v>NA</v>
          </cell>
          <cell r="AG379" t="str">
            <v>NA</v>
          </cell>
          <cell r="AH379" t="str">
            <v>NA</v>
          </cell>
          <cell r="AI379" t="str">
            <v>NA</v>
          </cell>
          <cell r="AJ379" t="str">
            <v>NA</v>
          </cell>
          <cell r="AK379" t="str">
            <v>NA</v>
          </cell>
          <cell r="AL379" t="str">
            <v>NA</v>
          </cell>
          <cell r="AM379" t="str">
            <v>NA</v>
          </cell>
          <cell r="AN379" t="str">
            <v>NA</v>
          </cell>
          <cell r="AO379" t="str">
            <v>NA</v>
          </cell>
          <cell r="AP379" t="str">
            <v>NA</v>
          </cell>
          <cell r="AQ379" t="str">
            <v>NA</v>
          </cell>
          <cell r="AR379" t="str">
            <v>NA</v>
          </cell>
          <cell r="AS379" t="str">
            <v>NA</v>
          </cell>
          <cell r="AT379" t="str">
            <v>NA</v>
          </cell>
          <cell r="AU379" t="str">
            <v>NA</v>
          </cell>
          <cell r="AV379" t="str">
            <v>NA</v>
          </cell>
          <cell r="AW379" t="str">
            <v>NA</v>
          </cell>
          <cell r="AX379" t="str">
            <v>NA</v>
          </cell>
          <cell r="AY379" t="str">
            <v>NA</v>
          </cell>
          <cell r="AZ379" t="str">
            <v>NA</v>
          </cell>
          <cell r="BA379" t="str">
            <v>NA</v>
          </cell>
          <cell r="BB379" t="str">
            <v>NA</v>
          </cell>
          <cell r="BC379" t="str">
            <v>NA</v>
          </cell>
          <cell r="BD379" t="str">
            <v>NA</v>
          </cell>
          <cell r="BE379" t="str">
            <v>NA</v>
          </cell>
          <cell r="BF379" t="str">
            <v>NA</v>
          </cell>
          <cell r="BG379" t="str">
            <v>NA</v>
          </cell>
          <cell r="BH379" t="str">
            <v>NA</v>
          </cell>
          <cell r="BI379" t="str">
            <v>NA</v>
          </cell>
          <cell r="BJ379" t="str">
            <v>NA</v>
          </cell>
          <cell r="BK379" t="str">
            <v>NA</v>
          </cell>
          <cell r="BL379" t="str">
            <v>NA</v>
          </cell>
          <cell r="BM379" t="str">
            <v>NA</v>
          </cell>
          <cell r="BN379" t="str">
            <v>NA</v>
          </cell>
          <cell r="BO379" t="str">
            <v>NA</v>
          </cell>
          <cell r="BP379" t="str">
            <v>NA</v>
          </cell>
          <cell r="BQ379" t="str">
            <v>NA</v>
          </cell>
          <cell r="BR379" t="str">
            <v>NA</v>
          </cell>
          <cell r="BS379" t="str">
            <v>NA</v>
          </cell>
          <cell r="BT379">
            <v>-1.7989203044895419</v>
          </cell>
          <cell r="BU379">
            <v>9.7736857969967783E-3</v>
          </cell>
          <cell r="BV379">
            <v>-0.66530313395250185</v>
          </cell>
          <cell r="BW379">
            <v>-0.3239599525950726</v>
          </cell>
          <cell r="BX379">
            <v>0.93132830389586374</v>
          </cell>
          <cell r="BY379">
            <v>-0.14894067227774099</v>
          </cell>
          <cell r="BZ379">
            <v>0.41166150057786743</v>
          </cell>
          <cell r="CA379">
            <v>7.7577027929023101E-2</v>
          </cell>
          <cell r="CB379">
            <v>0.27730761247650837</v>
          </cell>
          <cell r="CC379">
            <v>0.2865535824107488</v>
          </cell>
          <cell r="CD379">
            <v>0.70676725669352392</v>
          </cell>
          <cell r="CE379">
            <v>1.4905392259527757</v>
          </cell>
          <cell r="CF379">
            <v>-0.97047945031752114</v>
          </cell>
          <cell r="CG379">
            <v>-20.966938142766949</v>
          </cell>
          <cell r="CH379">
            <v>-1.6754489470671139</v>
          </cell>
          <cell r="CI379">
            <v>-0.36096594940577142</v>
          </cell>
          <cell r="CJ379">
            <v>0.2699395570528067</v>
          </cell>
          <cell r="CK379">
            <v>-0.17392083842426065</v>
          </cell>
          <cell r="CL379">
            <v>1.5084038248328628</v>
          </cell>
          <cell r="CM379">
            <v>-0.50123365664498509</v>
          </cell>
          <cell r="CN379">
            <v>0.26963719049160328</v>
          </cell>
          <cell r="CO379">
            <v>-0.17411658711818001</v>
          </cell>
          <cell r="CP379">
            <v>1.5078122622938284</v>
          </cell>
          <cell r="CQ379">
            <v>-0.52129669246702925</v>
          </cell>
          <cell r="CR379">
            <v>0.26934061628029982</v>
          </cell>
          <cell r="CS379">
            <v>-0.17430858526278292</v>
          </cell>
          <cell r="CT379">
            <v>1.5072320360539582</v>
          </cell>
          <cell r="CU379">
            <v>-0.60117243381099272</v>
          </cell>
          <cell r="CV379">
            <v>0.26904972735371424</v>
          </cell>
          <cell r="CW379">
            <v>-0.17449690220712788</v>
          </cell>
          <cell r="CX379">
            <v>1.5066629364277158</v>
          </cell>
          <cell r="CY379">
            <v>-0.60126252879443731</v>
          </cell>
          <cell r="CZ379">
            <v>0.26876441847927746</v>
          </cell>
          <cell r="DA379">
            <v>-0.1746816061123323</v>
          </cell>
          <cell r="DB379">
            <v>1.5061047573241937</v>
          </cell>
          <cell r="DC379"/>
          <cell r="DD379"/>
          <cell r="DE379"/>
          <cell r="DF379"/>
          <cell r="DG379"/>
          <cell r="DH379"/>
          <cell r="DI379"/>
          <cell r="DJ379"/>
          <cell r="DK379"/>
          <cell r="DL379"/>
          <cell r="DM379"/>
          <cell r="DN379"/>
          <cell r="DO379"/>
        </row>
        <row r="380">
          <cell r="A380"/>
          <cell r="B380"/>
          <cell r="C380"/>
          <cell r="D380"/>
          <cell r="E380"/>
          <cell r="F380"/>
          <cell r="G380"/>
          <cell r="H380"/>
          <cell r="I380"/>
          <cell r="J380"/>
          <cell r="K380"/>
          <cell r="L380"/>
          <cell r="M380"/>
          <cell r="N380"/>
          <cell r="O380"/>
          <cell r="P380"/>
          <cell r="Q380"/>
          <cell r="R380"/>
          <cell r="S380"/>
          <cell r="T380"/>
          <cell r="U380"/>
          <cell r="V380"/>
          <cell r="W380"/>
          <cell r="X380"/>
          <cell r="Y380"/>
          <cell r="Z380"/>
          <cell r="AA380"/>
          <cell r="AB380"/>
          <cell r="AC380"/>
          <cell r="AD380"/>
          <cell r="AE380"/>
          <cell r="AF380"/>
          <cell r="AG380"/>
          <cell r="AH380"/>
          <cell r="AI380"/>
          <cell r="AJ380"/>
          <cell r="AK380"/>
          <cell r="AL380"/>
          <cell r="AM380"/>
          <cell r="AN380"/>
          <cell r="AO380"/>
          <cell r="AP380"/>
          <cell r="AQ380"/>
          <cell r="AR380"/>
          <cell r="AS380"/>
          <cell r="AT380"/>
          <cell r="AU380"/>
          <cell r="AV380"/>
          <cell r="AW380"/>
          <cell r="AX380"/>
          <cell r="AY380"/>
          <cell r="AZ380"/>
          <cell r="BA380"/>
          <cell r="BB380"/>
          <cell r="BC380"/>
          <cell r="BD380"/>
          <cell r="BE380"/>
          <cell r="BF380"/>
          <cell r="BG380"/>
          <cell r="BH380"/>
          <cell r="BI380"/>
          <cell r="BJ380"/>
          <cell r="BK380"/>
          <cell r="BL380"/>
          <cell r="BM380"/>
          <cell r="BN380"/>
          <cell r="BO380"/>
          <cell r="BP380"/>
          <cell r="BQ380"/>
          <cell r="BR380"/>
          <cell r="BS380"/>
          <cell r="BT380"/>
          <cell r="BU380"/>
          <cell r="BV380"/>
          <cell r="BW380"/>
          <cell r="BX380"/>
          <cell r="BY380"/>
          <cell r="BZ380"/>
          <cell r="CA380"/>
          <cell r="CB380"/>
          <cell r="CC380"/>
          <cell r="CD380"/>
          <cell r="CE380"/>
          <cell r="CF380"/>
          <cell r="CG380"/>
          <cell r="CH380"/>
          <cell r="CI380"/>
          <cell r="CJ380"/>
          <cell r="CK380"/>
          <cell r="CL380"/>
          <cell r="CM380"/>
          <cell r="CN380"/>
          <cell r="CO380"/>
          <cell r="CP380"/>
          <cell r="CQ380"/>
          <cell r="CR380"/>
          <cell r="CS380"/>
          <cell r="CT380"/>
          <cell r="CU380"/>
          <cell r="CV380"/>
          <cell r="CW380"/>
          <cell r="CX380"/>
          <cell r="CY380"/>
          <cell r="CZ380"/>
          <cell r="DA380"/>
          <cell r="DB380"/>
          <cell r="DC380"/>
          <cell r="DD380"/>
          <cell r="DE380"/>
          <cell r="DF380"/>
          <cell r="DG380"/>
          <cell r="DH380"/>
          <cell r="DI380"/>
          <cell r="DJ380"/>
          <cell r="DK380"/>
          <cell r="DL380"/>
          <cell r="DM380"/>
          <cell r="DN380"/>
          <cell r="DO380"/>
        </row>
        <row r="381">
          <cell r="A381" t="str">
            <v>Citrix Cloud Perpetual License Equivalent</v>
          </cell>
          <cell r="B381"/>
          <cell r="C381" t="e">
            <v>#REF!</v>
          </cell>
          <cell r="D381" t="e">
            <v>#REF!</v>
          </cell>
          <cell r="E381" t="e">
            <v>#VALUE!</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cell r="BM381">
            <v>0</v>
          </cell>
          <cell r="BN381">
            <v>0</v>
          </cell>
          <cell r="BO381">
            <v>0</v>
          </cell>
          <cell r="BP381">
            <v>0</v>
          </cell>
          <cell r="BQ381">
            <v>0</v>
          </cell>
          <cell r="BR381">
            <v>0</v>
          </cell>
          <cell r="BS381">
            <v>0</v>
          </cell>
          <cell r="BT381">
            <v>0</v>
          </cell>
          <cell r="BU381">
            <v>1.8816568047337283</v>
          </cell>
          <cell r="BV381">
            <v>5.4652308985902209</v>
          </cell>
          <cell r="BW381">
            <v>2.4945945900797044</v>
          </cell>
          <cell r="BX381">
            <v>1.227900547084897E-2</v>
          </cell>
          <cell r="BY381">
            <v>0.95482286718765974</v>
          </cell>
          <cell r="BZ381">
            <v>0.19020176645287917</v>
          </cell>
          <cell r="CA381">
            <v>5.260345817373306</v>
          </cell>
          <cell r="CB381">
            <v>2.61766437610915</v>
          </cell>
          <cell r="CC381">
            <v>1.3671958978571062</v>
          </cell>
          <cell r="CD381">
            <v>11.493565933143344</v>
          </cell>
          <cell r="CE381">
            <v>13.034841727018643</v>
          </cell>
          <cell r="CF381">
            <v>22.696647146100947</v>
          </cell>
          <cell r="CG381">
            <v>25.460149791023078</v>
          </cell>
          <cell r="CH381">
            <v>50.932709542342828</v>
          </cell>
          <cell r="CI381">
            <v>29.69808637296352</v>
          </cell>
          <cell r="CJ381">
            <v>37.714774653797278</v>
          </cell>
          <cell r="CK381">
            <v>31.155389425026801</v>
          </cell>
          <cell r="CL381">
            <v>78.150297997894555</v>
          </cell>
          <cell r="CM381">
            <v>40.092416603500752</v>
          </cell>
          <cell r="CN381">
            <v>50.902823176487601</v>
          </cell>
          <cell r="CO381">
            <v>42.039797330317384</v>
          </cell>
          <cell r="CP381">
            <v>105.42791924931727</v>
          </cell>
          <cell r="CQ381">
            <v>51.40329908894801</v>
          </cell>
          <cell r="CR381">
            <v>65.248295344405847</v>
          </cell>
          <cell r="CS381">
            <v>53.874957292114239</v>
          </cell>
          <cell r="CT381">
            <v>135.07701886382762</v>
          </cell>
          <cell r="CU381">
            <v>58.769933107120366</v>
          </cell>
          <cell r="CV381">
            <v>74.581967586187119</v>
          </cell>
          <cell r="CW381">
            <v>61.567645281885035</v>
          </cell>
          <cell r="CX381">
            <v>154.32933451122994</v>
          </cell>
          <cell r="CY381">
            <v>61.536888575845204</v>
          </cell>
          <cell r="CZ381">
            <v>78.075814648956325</v>
          </cell>
          <cell r="DA381">
            <v>64.437405947547873</v>
          </cell>
          <cell r="DB381">
            <v>161.48688959478</v>
          </cell>
          <cell r="DC381"/>
          <cell r="DD381"/>
          <cell r="DE381">
            <v>0</v>
          </cell>
          <cell r="DF381">
            <v>0</v>
          </cell>
          <cell r="DG381">
            <v>0</v>
          </cell>
          <cell r="DH381">
            <v>0</v>
          </cell>
          <cell r="DI381">
            <v>0</v>
          </cell>
          <cell r="DJ381">
            <v>0</v>
          </cell>
          <cell r="DK381">
            <v>0</v>
          </cell>
          <cell r="DL381">
            <v>0</v>
          </cell>
          <cell r="DM381">
            <v>0</v>
          </cell>
          <cell r="DN381">
            <v>0</v>
          </cell>
          <cell r="DO381">
            <v>0</v>
          </cell>
        </row>
        <row r="382">
          <cell r="A382" t="str">
            <v>% of perpetual equivalent total</v>
          </cell>
          <cell r="B382"/>
          <cell r="C382" t="str">
            <v>NA</v>
          </cell>
          <cell r="D382" t="str">
            <v>NA</v>
          </cell>
          <cell r="E382" t="str">
            <v>NA</v>
          </cell>
          <cell r="F382" t="str">
            <v>NA</v>
          </cell>
          <cell r="G382" t="str">
            <v>NA</v>
          </cell>
          <cell r="H382" t="str">
            <v>NA</v>
          </cell>
          <cell r="I382" t="str">
            <v>NA</v>
          </cell>
          <cell r="J382" t="str">
            <v>NA</v>
          </cell>
          <cell r="K382" t="str">
            <v>NA</v>
          </cell>
          <cell r="L382" t="str">
            <v>NA</v>
          </cell>
          <cell r="M382" t="str">
            <v>NA</v>
          </cell>
          <cell r="N382" t="str">
            <v>NA</v>
          </cell>
          <cell r="O382" t="str">
            <v>NA</v>
          </cell>
          <cell r="P382" t="str">
            <v>NA</v>
          </cell>
          <cell r="Q382" t="str">
            <v>NA</v>
          </cell>
          <cell r="R382" t="str">
            <v>NA</v>
          </cell>
          <cell r="S382" t="str">
            <v>NA</v>
          </cell>
          <cell r="T382" t="str">
            <v>NA</v>
          </cell>
          <cell r="U382" t="str">
            <v>NA</v>
          </cell>
          <cell r="V382" t="str">
            <v>NA</v>
          </cell>
          <cell r="W382" t="str">
            <v>NA</v>
          </cell>
          <cell r="X382" t="str">
            <v>NA</v>
          </cell>
          <cell r="Y382" t="str">
            <v>NA</v>
          </cell>
          <cell r="Z382" t="str">
            <v>NA</v>
          </cell>
          <cell r="AA382" t="str">
            <v>NA</v>
          </cell>
          <cell r="AB382" t="str">
            <v>NA</v>
          </cell>
          <cell r="AC382" t="str">
            <v>NA</v>
          </cell>
          <cell r="AD382" t="str">
            <v>NA</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8.8092267953301592E-3</v>
          </cell>
          <cell r="BV382">
            <v>1.9632257833059247E-2</v>
          </cell>
          <cell r="BW382">
            <v>1.2953489200489761E-2</v>
          </cell>
          <cell r="BX382">
            <v>5.8391297372418503E-5</v>
          </cell>
          <cell r="BY382">
            <v>4.8404518326439442E-3</v>
          </cell>
          <cell r="BZ382">
            <v>7.693355744348931E-4</v>
          </cell>
          <cell r="CA382">
            <v>2.8045562970315928E-2</v>
          </cell>
          <cell r="CB382">
            <v>1.2606495172414646E-2</v>
          </cell>
          <cell r="CC382">
            <v>7.1196469093717457E-3</v>
          </cell>
          <cell r="CD382">
            <v>4.1335638018838231E-2</v>
          </cell>
          <cell r="CE382">
            <v>4.7041859555298257E-2</v>
          </cell>
          <cell r="CF382">
            <v>8.9396831758883868E-2</v>
          </cell>
          <cell r="CG382">
            <v>0.13359855686072222</v>
          </cell>
          <cell r="CH382">
            <v>0.15663031230002572</v>
          </cell>
          <cell r="CI382">
            <v>0.17138000823850633</v>
          </cell>
          <cell r="CJ382">
            <v>0.16363117981742373</v>
          </cell>
          <cell r="CK382">
            <v>0.15992633955163674</v>
          </cell>
          <cell r="CL382">
            <v>0.232756490805342</v>
          </cell>
          <cell r="CM382">
            <v>0.22084459661886732</v>
          </cell>
          <cell r="CN382">
            <v>0.21070162705094064</v>
          </cell>
          <cell r="CO382">
            <v>0.20600317271389476</v>
          </cell>
          <cell r="CP382">
            <v>0.29951589052397354</v>
          </cell>
          <cell r="CQ382">
            <v>0.27097468168050931</v>
          </cell>
          <cell r="CR382">
            <v>0.25838116697785724</v>
          </cell>
          <cell r="CS382">
            <v>0.25270220083310474</v>
          </cell>
          <cell r="CT382">
            <v>0.36680443647627498</v>
          </cell>
          <cell r="CU382">
            <v>0.29719034860784055</v>
          </cell>
          <cell r="CV382">
            <v>0.2832598732619096</v>
          </cell>
          <cell r="CW382">
            <v>0.27711970032058758</v>
          </cell>
          <cell r="CX382">
            <v>0.40134661294847729</v>
          </cell>
          <cell r="CY382">
            <v>0.29915615278409247</v>
          </cell>
          <cell r="CZ382">
            <v>0.28505324244434305</v>
          </cell>
          <cell r="DA382">
            <v>0.27895627070976103</v>
          </cell>
          <cell r="DB382">
            <v>0.40289470449107029</v>
          </cell>
          <cell r="DC382"/>
          <cell r="DD382" t="str">
            <v>NA</v>
          </cell>
          <cell r="DE382" t="str">
            <v>NA</v>
          </cell>
          <cell r="DF382" t="str">
            <v>NA</v>
          </cell>
          <cell r="DG382" t="str">
            <v>NA</v>
          </cell>
          <cell r="DH382" t="str">
            <v>NA</v>
          </cell>
          <cell r="DI382" t="str">
            <v>NA</v>
          </cell>
          <cell r="DJ382" t="str">
            <v>NA</v>
          </cell>
          <cell r="DK382">
            <v>0</v>
          </cell>
          <cell r="DL382">
            <v>0</v>
          </cell>
          <cell r="DM382">
            <v>0</v>
          </cell>
          <cell r="DN382">
            <v>0</v>
          </cell>
          <cell r="DO382">
            <v>0</v>
          </cell>
        </row>
        <row r="383">
          <cell r="A383" t="str">
            <v xml:space="preserve">% of WS perpetual equivalent </v>
          </cell>
          <cell r="B383"/>
          <cell r="C383" t="str">
            <v>NA</v>
          </cell>
          <cell r="D383" t="str">
            <v>NA</v>
          </cell>
          <cell r="E383" t="str">
            <v>NA</v>
          </cell>
          <cell r="F383" t="str">
            <v>NA</v>
          </cell>
          <cell r="G383" t="str">
            <v>NA</v>
          </cell>
          <cell r="H383" t="str">
            <v>NA</v>
          </cell>
          <cell r="I383" t="str">
            <v>NA</v>
          </cell>
          <cell r="J383" t="str">
            <v>NA</v>
          </cell>
          <cell r="K383" t="str">
            <v>NA</v>
          </cell>
          <cell r="L383" t="str">
            <v>NA</v>
          </cell>
          <cell r="M383" t="str">
            <v>NA</v>
          </cell>
          <cell r="N383" t="str">
            <v>NA</v>
          </cell>
          <cell r="O383" t="str">
            <v>NA</v>
          </cell>
          <cell r="P383" t="str">
            <v>NA</v>
          </cell>
          <cell r="Q383" t="str">
            <v>NA</v>
          </cell>
          <cell r="R383" t="str">
            <v>NA</v>
          </cell>
          <cell r="S383" t="str">
            <v>NA</v>
          </cell>
          <cell r="T383" t="str">
            <v>NA</v>
          </cell>
          <cell r="U383" t="str">
            <v>NA</v>
          </cell>
          <cell r="V383" t="str">
            <v>NA</v>
          </cell>
          <cell r="W383" t="str">
            <v>NA</v>
          </cell>
          <cell r="X383" t="str">
            <v>NA</v>
          </cell>
          <cell r="Y383" t="str">
            <v>NA</v>
          </cell>
          <cell r="Z383" t="str">
            <v>NA</v>
          </cell>
          <cell r="AA383" t="str">
            <v>NA</v>
          </cell>
          <cell r="AB383" t="str">
            <v>NA</v>
          </cell>
          <cell r="AC383" t="str">
            <v>NA</v>
          </cell>
          <cell r="AD383" t="str">
            <v>NA</v>
          </cell>
          <cell r="AE383" t="str">
            <v>NA</v>
          </cell>
          <cell r="AF383" t="str">
            <v>NA</v>
          </cell>
          <cell r="AG383" t="str">
            <v>NA</v>
          </cell>
          <cell r="AH383" t="str">
            <v>NA</v>
          </cell>
          <cell r="AI383" t="str">
            <v>NA</v>
          </cell>
          <cell r="AJ383" t="str">
            <v>NA</v>
          </cell>
          <cell r="AK383" t="str">
            <v>NA</v>
          </cell>
          <cell r="AL383" t="str">
            <v>NA</v>
          </cell>
          <cell r="AM383" t="str">
            <v>NA</v>
          </cell>
          <cell r="AN383" t="str">
            <v>NA</v>
          </cell>
          <cell r="AO383" t="str">
            <v>NA</v>
          </cell>
          <cell r="AP383" t="str">
            <v>NA</v>
          </cell>
          <cell r="AQ383" t="str">
            <v>NA</v>
          </cell>
          <cell r="AR383" t="str">
            <v>NA</v>
          </cell>
          <cell r="AS383" t="str">
            <v>NA</v>
          </cell>
          <cell r="AT383" t="str">
            <v>NA</v>
          </cell>
          <cell r="AU383" t="str">
            <v>NA</v>
          </cell>
          <cell r="AV383" t="str">
            <v>NA</v>
          </cell>
          <cell r="AW383" t="str">
            <v>NA</v>
          </cell>
          <cell r="AX383" t="str">
            <v>NA</v>
          </cell>
          <cell r="AY383" t="str">
            <v>NA</v>
          </cell>
          <cell r="AZ383" t="str">
            <v>NA</v>
          </cell>
          <cell r="BA383" t="str">
            <v>NA</v>
          </cell>
          <cell r="BB383" t="str">
            <v>NA</v>
          </cell>
          <cell r="BC383" t="str">
            <v>NA</v>
          </cell>
          <cell r="BD383" t="str">
            <v>NA</v>
          </cell>
          <cell r="BE383" t="str">
            <v>NA</v>
          </cell>
          <cell r="BF383" t="str">
            <v>NA</v>
          </cell>
          <cell r="BG383" t="str">
            <v>NA</v>
          </cell>
          <cell r="BH383" t="str">
            <v>NA</v>
          </cell>
          <cell r="BI383" t="str">
            <v>NA</v>
          </cell>
          <cell r="BJ383" t="str">
            <v>NA</v>
          </cell>
          <cell r="BK383" t="str">
            <v>NA</v>
          </cell>
          <cell r="BL383" t="str">
            <v>NA</v>
          </cell>
          <cell r="BM383" t="str">
            <v>NA</v>
          </cell>
          <cell r="BN383" t="str">
            <v>NA</v>
          </cell>
          <cell r="BO383" t="str">
            <v>NA</v>
          </cell>
          <cell r="BP383" t="str">
            <v>NA</v>
          </cell>
          <cell r="BQ383" t="str">
            <v>NA</v>
          </cell>
          <cell r="BR383" t="str">
            <v>NA</v>
          </cell>
          <cell r="BS383">
            <v>0</v>
          </cell>
          <cell r="BT383">
            <v>0</v>
          </cell>
          <cell r="BU383">
            <v>1.875081331297852E-2</v>
          </cell>
          <cell r="BV383">
            <v>3.8955700098499996E-2</v>
          </cell>
          <cell r="BW383">
            <v>3.2367218497075148E-2</v>
          </cell>
          <cell r="BX383">
            <v>1.3137212735376508E-4</v>
          </cell>
          <cell r="BY383">
            <v>1.1067325702014517E-2</v>
          </cell>
          <cell r="BZ383">
            <v>1.3907777805199396E-3</v>
          </cell>
          <cell r="CA383">
            <v>6.3799773761463383E-2</v>
          </cell>
          <cell r="CB383">
            <v>2.7079970482433841E-2</v>
          </cell>
          <cell r="CC383">
            <v>1.3915608215908043E-2</v>
          </cell>
          <cell r="CD383">
            <v>7.1901092039454426E-2</v>
          </cell>
          <cell r="CE383">
            <v>8.4490529151919208E-2</v>
          </cell>
          <cell r="CF383">
            <v>0.17305011123844463</v>
          </cell>
          <cell r="CG383">
            <v>0.30032059367182606</v>
          </cell>
          <cell r="CH383">
            <v>0.23945288276738483</v>
          </cell>
          <cell r="CI383">
            <v>0.35</v>
          </cell>
          <cell r="CJ383">
            <v>0.35</v>
          </cell>
          <cell r="CK383">
            <v>0.35</v>
          </cell>
          <cell r="CL383">
            <v>0.35</v>
          </cell>
          <cell r="CM383">
            <v>0.44999999999999996</v>
          </cell>
          <cell r="CN383">
            <v>0.44999999999999996</v>
          </cell>
          <cell r="CO383">
            <v>0.44999999999999996</v>
          </cell>
          <cell r="CP383">
            <v>0.44999999999999996</v>
          </cell>
          <cell r="CQ383">
            <v>0.54999999999999993</v>
          </cell>
          <cell r="CR383">
            <v>0.54999999999999993</v>
          </cell>
          <cell r="CS383">
            <v>0.54999999999999993</v>
          </cell>
          <cell r="CT383">
            <v>0.54999999999999993</v>
          </cell>
          <cell r="CU383">
            <v>0.6</v>
          </cell>
          <cell r="CV383">
            <v>0.6</v>
          </cell>
          <cell r="CW383">
            <v>0.6</v>
          </cell>
          <cell r="CX383">
            <v>0.6</v>
          </cell>
          <cell r="CY383">
            <v>0.6</v>
          </cell>
          <cell r="CZ383">
            <v>0.6</v>
          </cell>
          <cell r="DA383">
            <v>0.6</v>
          </cell>
          <cell r="DB383">
            <v>0.6</v>
          </cell>
          <cell r="DC383"/>
          <cell r="DD383" t="str">
            <v>NA</v>
          </cell>
          <cell r="DE383" t="str">
            <v>NA</v>
          </cell>
          <cell r="DF383" t="str">
            <v>NA</v>
          </cell>
          <cell r="DG383" t="str">
            <v>NA</v>
          </cell>
          <cell r="DH383" t="str">
            <v>NA</v>
          </cell>
          <cell r="DI383" t="str">
            <v>NA</v>
          </cell>
          <cell r="DJ383" t="str">
            <v>NA</v>
          </cell>
          <cell r="DK383" t="str">
            <v>NA</v>
          </cell>
          <cell r="DL383" t="str">
            <v>NA</v>
          </cell>
          <cell r="DM383" t="str">
            <v>NA</v>
          </cell>
          <cell r="DN383" t="str">
            <v>NA</v>
          </cell>
          <cell r="DO383" t="str">
            <v>NA</v>
          </cell>
        </row>
        <row r="384">
          <cell r="A384" t="str">
            <v>% growth y-o-y</v>
          </cell>
          <cell r="B384"/>
          <cell r="C384" t="str">
            <v>NA</v>
          </cell>
          <cell r="D384" t="str">
            <v>NA</v>
          </cell>
          <cell r="E384" t="str">
            <v>NA</v>
          </cell>
          <cell r="F384" t="str">
            <v>NA</v>
          </cell>
          <cell r="G384" t="str">
            <v>NA</v>
          </cell>
          <cell r="H384" t="str">
            <v>NA</v>
          </cell>
          <cell r="I384" t="str">
            <v>NA</v>
          </cell>
          <cell r="J384" t="str">
            <v>NA</v>
          </cell>
          <cell r="K384" t="str">
            <v>NA</v>
          </cell>
          <cell r="L384" t="str">
            <v>NA</v>
          </cell>
          <cell r="M384" t="str">
            <v>NA</v>
          </cell>
          <cell r="N384" t="str">
            <v>NA</v>
          </cell>
          <cell r="O384" t="str">
            <v>NA</v>
          </cell>
          <cell r="P384" t="str">
            <v>NA</v>
          </cell>
          <cell r="Q384" t="str">
            <v>NA</v>
          </cell>
          <cell r="R384" t="str">
            <v>NA</v>
          </cell>
          <cell r="S384" t="str">
            <v>NA</v>
          </cell>
          <cell r="T384" t="str">
            <v>NA</v>
          </cell>
          <cell r="U384" t="str">
            <v>NA</v>
          </cell>
          <cell r="V384" t="str">
            <v>NA</v>
          </cell>
          <cell r="W384" t="str">
            <v>NA</v>
          </cell>
          <cell r="X384" t="str">
            <v>NA</v>
          </cell>
          <cell r="Y384" t="str">
            <v>NA</v>
          </cell>
          <cell r="Z384" t="str">
            <v>NA</v>
          </cell>
          <cell r="AA384" t="str">
            <v>NA</v>
          </cell>
          <cell r="AB384" t="str">
            <v>NA</v>
          </cell>
          <cell r="AC384" t="str">
            <v>NA</v>
          </cell>
          <cell r="AD384" t="str">
            <v>NA</v>
          </cell>
          <cell r="AE384" t="str">
            <v>NA</v>
          </cell>
          <cell r="AF384" t="str">
            <v>NA</v>
          </cell>
          <cell r="AG384" t="str">
            <v>NA</v>
          </cell>
          <cell r="AH384" t="str">
            <v>NA</v>
          </cell>
          <cell r="AI384" t="str">
            <v>NA</v>
          </cell>
          <cell r="AJ384" t="str">
            <v>NA</v>
          </cell>
          <cell r="AK384" t="str">
            <v>NA</v>
          </cell>
          <cell r="AL384" t="str">
            <v>NA</v>
          </cell>
          <cell r="AM384" t="str">
            <v>NA</v>
          </cell>
          <cell r="AN384" t="str">
            <v>NA</v>
          </cell>
          <cell r="AO384" t="str">
            <v>NA</v>
          </cell>
          <cell r="AP384" t="str">
            <v>NA</v>
          </cell>
          <cell r="AQ384" t="str">
            <v>NA</v>
          </cell>
          <cell r="AR384" t="str">
            <v>NA</v>
          </cell>
          <cell r="AS384" t="str">
            <v>NA</v>
          </cell>
          <cell r="AT384" t="str">
            <v>NA</v>
          </cell>
          <cell r="AU384" t="str">
            <v>NA</v>
          </cell>
          <cell r="AV384" t="str">
            <v>NA</v>
          </cell>
          <cell r="AW384" t="str">
            <v>NA</v>
          </cell>
          <cell r="AX384" t="str">
            <v>NA</v>
          </cell>
          <cell r="AY384" t="str">
            <v>NA</v>
          </cell>
          <cell r="AZ384" t="str">
            <v>NA</v>
          </cell>
          <cell r="BA384" t="str">
            <v>NA</v>
          </cell>
          <cell r="BB384" t="str">
            <v>NA</v>
          </cell>
          <cell r="BC384" t="str">
            <v>NA</v>
          </cell>
          <cell r="BD384" t="str">
            <v>NA</v>
          </cell>
          <cell r="BE384" t="str">
            <v>NA</v>
          </cell>
          <cell r="BF384" t="str">
            <v>NA</v>
          </cell>
          <cell r="BG384" t="str">
            <v>NA</v>
          </cell>
          <cell r="BH384" t="str">
            <v>NA</v>
          </cell>
          <cell r="BI384" t="str">
            <v>NA</v>
          </cell>
          <cell r="BJ384" t="str">
            <v>NA</v>
          </cell>
          <cell r="BK384" t="str">
            <v>NA</v>
          </cell>
          <cell r="BL384" t="str">
            <v>NA</v>
          </cell>
          <cell r="BM384" t="str">
            <v>NA</v>
          </cell>
          <cell r="BN384" t="str">
            <v>NA</v>
          </cell>
          <cell r="BO384" t="str">
            <v>NA</v>
          </cell>
          <cell r="BP384" t="str">
            <v>NA</v>
          </cell>
          <cell r="BQ384" t="str">
            <v>NA</v>
          </cell>
          <cell r="BR384" t="str">
            <v>NA</v>
          </cell>
          <cell r="BS384" t="str">
            <v>NA</v>
          </cell>
          <cell r="BT384" t="str">
            <v>NA</v>
          </cell>
          <cell r="BU384" t="str">
            <v>NA</v>
          </cell>
          <cell r="BV384" t="str">
            <v>NA</v>
          </cell>
          <cell r="BW384" t="str">
            <v>NA</v>
          </cell>
          <cell r="BX384" t="str">
            <v>NA</v>
          </cell>
          <cell r="BY384">
            <v>-0.49256269007951425</v>
          </cell>
          <cell r="BZ384">
            <v>-0.96519785348832332</v>
          </cell>
          <cell r="CA384">
            <v>1.108697677086373</v>
          </cell>
          <cell r="CB384">
            <v>212.1821166073774</v>
          </cell>
          <cell r="CC384">
            <v>0.43188432623534889</v>
          </cell>
          <cell r="CD384">
            <v>59.428281753054982</v>
          </cell>
          <cell r="CE384">
            <v>1.4779438804134446</v>
          </cell>
          <cell r="CF384">
            <v>7.6705718858568268</v>
          </cell>
          <cell r="CG384">
            <v>17.622166604601727</v>
          </cell>
          <cell r="CH384">
            <v>3.4314105681919882</v>
          </cell>
          <cell r="CI384">
            <v>1.2783618700490451</v>
          </cell>
          <cell r="CJ384">
            <v>0.66168925352819308</v>
          </cell>
          <cell r="CK384">
            <v>0.22369230663410278</v>
          </cell>
          <cell r="CL384">
            <v>0.53438328139453151</v>
          </cell>
          <cell r="CM384">
            <v>0.35000000000000009</v>
          </cell>
          <cell r="CN384">
            <v>0.34967857142857128</v>
          </cell>
          <cell r="CO384">
            <v>0.34935874999999994</v>
          </cell>
          <cell r="CP384">
            <v>0.3490405276785713</v>
          </cell>
          <cell r="CQ384">
            <v>0.28212024726041651</v>
          </cell>
          <cell r="CR384">
            <v>0.28182075713522559</v>
          </cell>
          <cell r="CS384">
            <v>0.28152276446066082</v>
          </cell>
          <cell r="CT384">
            <v>0.28122626174946874</v>
          </cell>
          <cell r="CU384">
            <v>0.14331052964956914</v>
          </cell>
          <cell r="CV384">
            <v>0.14304852245586686</v>
          </cell>
          <cell r="CW384">
            <v>0.14278782529813316</v>
          </cell>
          <cell r="CX384">
            <v>0.14252843162618767</v>
          </cell>
          <cell r="CY384">
            <v>4.7081140345718753E-2</v>
          </cell>
          <cell r="CZ384">
            <v>4.6845734643990333E-2</v>
          </cell>
          <cell r="DA384">
            <v>4.6611505970770128E-2</v>
          </cell>
          <cell r="DB384">
            <v>4.6378448440916653E-2</v>
          </cell>
          <cell r="DC384"/>
          <cell r="DD384" t="str">
            <v>NA</v>
          </cell>
          <cell r="DE384" t="str">
            <v>NA</v>
          </cell>
          <cell r="DF384" t="str">
            <v>NA</v>
          </cell>
          <cell r="DG384" t="str">
            <v>NA</v>
          </cell>
          <cell r="DH384" t="str">
            <v>NA</v>
          </cell>
          <cell r="DI384" t="str">
            <v>NA</v>
          </cell>
          <cell r="DJ384" t="str">
            <v>NA</v>
          </cell>
          <cell r="DK384" t="str">
            <v>NA</v>
          </cell>
          <cell r="DL384" t="str">
            <v>NA</v>
          </cell>
          <cell r="DM384" t="str">
            <v>NA</v>
          </cell>
          <cell r="DN384" t="str">
            <v>NA</v>
          </cell>
          <cell r="DO384" t="str">
            <v>NA</v>
          </cell>
        </row>
        <row r="385">
          <cell r="A385" t="str">
            <v>% growth seq</v>
          </cell>
          <cell r="B385"/>
          <cell r="C385" t="str">
            <v>NA</v>
          </cell>
          <cell r="D385" t="str">
            <v>NA</v>
          </cell>
          <cell r="E385" t="str">
            <v>NA</v>
          </cell>
          <cell r="F385" t="str">
            <v>NA</v>
          </cell>
          <cell r="G385" t="str">
            <v>NA</v>
          </cell>
          <cell r="H385" t="str">
            <v>NA</v>
          </cell>
          <cell r="I385" t="str">
            <v>NA</v>
          </cell>
          <cell r="J385" t="str">
            <v>NA</v>
          </cell>
          <cell r="K385" t="str">
            <v>NA</v>
          </cell>
          <cell r="L385" t="str">
            <v>NA</v>
          </cell>
          <cell r="M385" t="str">
            <v>NA</v>
          </cell>
          <cell r="N385" t="str">
            <v>NA</v>
          </cell>
          <cell r="O385" t="str">
            <v>NA</v>
          </cell>
          <cell r="P385" t="str">
            <v>NA</v>
          </cell>
          <cell r="Q385" t="str">
            <v>NA</v>
          </cell>
          <cell r="R385" t="str">
            <v>NA</v>
          </cell>
          <cell r="S385" t="str">
            <v>NA</v>
          </cell>
          <cell r="T385" t="str">
            <v>NA</v>
          </cell>
          <cell r="U385" t="str">
            <v>NA</v>
          </cell>
          <cell r="V385" t="str">
            <v>NA</v>
          </cell>
          <cell r="W385" t="str">
            <v>NA</v>
          </cell>
          <cell r="X385" t="str">
            <v>NA</v>
          </cell>
          <cell r="Y385" t="str">
            <v>NA</v>
          </cell>
          <cell r="Z385" t="str">
            <v>NA</v>
          </cell>
          <cell r="AA385" t="str">
            <v>NA</v>
          </cell>
          <cell r="AB385" t="str">
            <v>NA</v>
          </cell>
          <cell r="AC385" t="str">
            <v>NA</v>
          </cell>
          <cell r="AD385" t="str">
            <v>NA</v>
          </cell>
          <cell r="AE385" t="str">
            <v>NA</v>
          </cell>
          <cell r="AF385" t="str">
            <v>NA</v>
          </cell>
          <cell r="AG385" t="str">
            <v>NA</v>
          </cell>
          <cell r="AH385" t="str">
            <v>NA</v>
          </cell>
          <cell r="AI385" t="str">
            <v>NA</v>
          </cell>
          <cell r="AJ385" t="str">
            <v>NA</v>
          </cell>
          <cell r="AK385" t="str">
            <v>NA</v>
          </cell>
          <cell r="AL385" t="str">
            <v>NA</v>
          </cell>
          <cell r="AM385" t="str">
            <v>NA</v>
          </cell>
          <cell r="AN385" t="str">
            <v>NA</v>
          </cell>
          <cell r="AO385" t="str">
            <v>NA</v>
          </cell>
          <cell r="AP385" t="str">
            <v>NA</v>
          </cell>
          <cell r="AQ385" t="str">
            <v>NA</v>
          </cell>
          <cell r="AR385" t="str">
            <v>NA</v>
          </cell>
          <cell r="AS385" t="str">
            <v>NA</v>
          </cell>
          <cell r="AT385" t="str">
            <v>NA</v>
          </cell>
          <cell r="AU385" t="str">
            <v>NA</v>
          </cell>
          <cell r="AV385" t="str">
            <v>NA</v>
          </cell>
          <cell r="AW385" t="str">
            <v>NA</v>
          </cell>
          <cell r="AX385" t="str">
            <v>NA</v>
          </cell>
          <cell r="AY385" t="str">
            <v>NA</v>
          </cell>
          <cell r="AZ385" t="str">
            <v>NA</v>
          </cell>
          <cell r="BA385" t="str">
            <v>NA</v>
          </cell>
          <cell r="BB385" t="str">
            <v>NA</v>
          </cell>
          <cell r="BC385" t="str">
            <v>NA</v>
          </cell>
          <cell r="BD385" t="str">
            <v>NA</v>
          </cell>
          <cell r="BE385" t="str">
            <v>NA</v>
          </cell>
          <cell r="BF385" t="str">
            <v>NA</v>
          </cell>
          <cell r="BG385" t="str">
            <v>NA</v>
          </cell>
          <cell r="BH385" t="str">
            <v>NA</v>
          </cell>
          <cell r="BI385" t="str">
            <v>NA</v>
          </cell>
          <cell r="BJ385" t="str">
            <v>NA</v>
          </cell>
          <cell r="BK385" t="str">
            <v>NA</v>
          </cell>
          <cell r="BL385" t="str">
            <v>NA</v>
          </cell>
          <cell r="BM385" t="str">
            <v>NA</v>
          </cell>
          <cell r="BN385" t="str">
            <v>NA</v>
          </cell>
          <cell r="BO385" t="str">
            <v>NA</v>
          </cell>
          <cell r="BP385" t="str">
            <v>NA</v>
          </cell>
          <cell r="BQ385" t="str">
            <v>NA</v>
          </cell>
          <cell r="BR385" t="str">
            <v>NA</v>
          </cell>
          <cell r="BS385" t="str">
            <v>NA</v>
          </cell>
          <cell r="BT385" t="str">
            <v>NA</v>
          </cell>
          <cell r="BU385" t="str">
            <v>NA</v>
          </cell>
          <cell r="BV385">
            <v>1.9044780561690162</v>
          </cell>
          <cell r="BW385">
            <v>-0.54355183955298292</v>
          </cell>
          <cell r="BX385">
            <v>-0.9950777551111194</v>
          </cell>
          <cell r="BY385">
            <v>76.7606027991812</v>
          </cell>
          <cell r="BZ385">
            <v>-0.80079889894855527</v>
          </cell>
          <cell r="CA385">
            <v>26.656661215480934</v>
          </cell>
          <cell r="CB385">
            <v>-0.50237789168464764</v>
          </cell>
          <cell r="CC385">
            <v>-0.47770389881330699</v>
          </cell>
          <cell r="CD385">
            <v>7.4066708736896789</v>
          </cell>
          <cell r="CE385">
            <v>0.13409900833568189</v>
          </cell>
          <cell r="CF385">
            <v>0.7412292087179928</v>
          </cell>
          <cell r="CG385">
            <v>0.12175818864932531</v>
          </cell>
          <cell r="CH385">
            <v>1.000487426837569</v>
          </cell>
          <cell r="CI385">
            <v>-0.4169152468066899</v>
          </cell>
          <cell r="CJ385">
            <v>0.26993955705280648</v>
          </cell>
          <cell r="CK385">
            <v>-0.17392083842426065</v>
          </cell>
          <cell r="CL385">
            <v>1.5084038248328628</v>
          </cell>
          <cell r="CM385">
            <v>-0.48698318969198451</v>
          </cell>
          <cell r="CN385">
            <v>0.26963719049160328</v>
          </cell>
          <cell r="CO385">
            <v>-0.17411658711818001</v>
          </cell>
          <cell r="CP385">
            <v>1.5078122622938279</v>
          </cell>
          <cell r="CQ385">
            <v>-0.51243181640160373</v>
          </cell>
          <cell r="CR385">
            <v>0.26934061628029982</v>
          </cell>
          <cell r="CS385">
            <v>-0.17430858526278292</v>
          </cell>
          <cell r="CT385">
            <v>1.5072320360539582</v>
          </cell>
          <cell r="CU385">
            <v>-0.56491538233926475</v>
          </cell>
          <cell r="CV385">
            <v>0.26904972735371424</v>
          </cell>
          <cell r="CW385">
            <v>-0.17449690220712799</v>
          </cell>
          <cell r="CX385">
            <v>1.5066629364277158</v>
          </cell>
          <cell r="CY385">
            <v>-0.60126252879443731</v>
          </cell>
          <cell r="CZ385">
            <v>0.26876441847927723</v>
          </cell>
          <cell r="DA385">
            <v>-0.1746816061123323</v>
          </cell>
          <cell r="DB385">
            <v>1.5061047573241932</v>
          </cell>
          <cell r="DC385"/>
          <cell r="DD385"/>
          <cell r="DE385"/>
          <cell r="DF385"/>
          <cell r="DG385"/>
          <cell r="DH385"/>
          <cell r="DI385"/>
          <cell r="DJ385"/>
          <cell r="DK385"/>
          <cell r="DL385"/>
          <cell r="DM385"/>
          <cell r="DN385"/>
          <cell r="DO385"/>
        </row>
        <row r="386">
          <cell r="A386"/>
          <cell r="B386"/>
          <cell r="C386"/>
          <cell r="D386"/>
          <cell r="E386"/>
          <cell r="F386"/>
          <cell r="G386"/>
          <cell r="H386"/>
          <cell r="I386"/>
          <cell r="J386"/>
          <cell r="K386"/>
          <cell r="L386"/>
          <cell r="M386"/>
          <cell r="N386"/>
          <cell r="O386"/>
          <cell r="P386"/>
          <cell r="Q386"/>
          <cell r="R386"/>
          <cell r="S386"/>
          <cell r="T386"/>
          <cell r="U386"/>
          <cell r="V386"/>
          <cell r="W386"/>
          <cell r="X386"/>
          <cell r="Y386"/>
          <cell r="Z386"/>
          <cell r="AA386"/>
          <cell r="AB386"/>
          <cell r="AC386"/>
          <cell r="AD386"/>
          <cell r="AE386"/>
          <cell r="AF386"/>
          <cell r="AG386"/>
          <cell r="AH386"/>
          <cell r="AI386"/>
          <cell r="AJ386"/>
          <cell r="AK386"/>
          <cell r="AL386"/>
          <cell r="AM386"/>
          <cell r="AN386"/>
          <cell r="AO386"/>
          <cell r="AP386"/>
          <cell r="AQ386"/>
          <cell r="AR386"/>
          <cell r="AS386"/>
          <cell r="AT386"/>
          <cell r="AU386"/>
          <cell r="AV386"/>
          <cell r="AW386"/>
          <cell r="AX386"/>
          <cell r="AY386"/>
          <cell r="AZ386"/>
          <cell r="BA386"/>
          <cell r="BB386"/>
          <cell r="BC386"/>
          <cell r="BD386"/>
          <cell r="BE386"/>
          <cell r="BF386"/>
          <cell r="BG386"/>
          <cell r="BH386"/>
          <cell r="BI386"/>
          <cell r="BJ386"/>
          <cell r="BK386"/>
          <cell r="BL386"/>
          <cell r="BM386"/>
          <cell r="BN386"/>
          <cell r="BO386"/>
          <cell r="BP386"/>
          <cell r="BQ386"/>
          <cell r="BR386"/>
          <cell r="BS386"/>
          <cell r="BT386"/>
          <cell r="BU386"/>
          <cell r="BV386"/>
          <cell r="BW386"/>
          <cell r="BX386"/>
          <cell r="BY386"/>
          <cell r="BZ386"/>
          <cell r="CA386"/>
          <cell r="CB386"/>
          <cell r="CC386"/>
          <cell r="CD386"/>
          <cell r="CE386"/>
          <cell r="CF386"/>
          <cell r="CG386"/>
          <cell r="CH386"/>
          <cell r="CI386"/>
          <cell r="CJ386"/>
          <cell r="CK386"/>
          <cell r="CL386"/>
          <cell r="CM386"/>
          <cell r="CN386"/>
          <cell r="CO386"/>
          <cell r="CP386"/>
          <cell r="CQ386"/>
          <cell r="CR386"/>
          <cell r="CS386"/>
          <cell r="CT386"/>
          <cell r="CU386"/>
          <cell r="CV386"/>
          <cell r="CW386"/>
          <cell r="CX386"/>
          <cell r="CY386"/>
          <cell r="CZ386"/>
          <cell r="DA386"/>
          <cell r="DB386"/>
          <cell r="DC386"/>
          <cell r="DD386"/>
          <cell r="DE386"/>
          <cell r="DF386"/>
          <cell r="DG386"/>
          <cell r="DH386"/>
          <cell r="DI386"/>
          <cell r="DJ386"/>
          <cell r="DK386"/>
          <cell r="DL386"/>
          <cell r="DM386"/>
          <cell r="DN386"/>
          <cell r="DO386"/>
        </row>
        <row r="387">
          <cell r="A387" t="str">
            <v>Citrix Cloud ARR Churn</v>
          </cell>
          <cell r="B387"/>
          <cell r="C387" t="e">
            <v>#REF!</v>
          </cell>
          <cell r="D387" t="e">
            <v>#REF!</v>
          </cell>
          <cell r="E387" t="e">
            <v>#VALUE!</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0.05</v>
          </cell>
          <cell r="BZ387">
            <v>0.19522390280845081</v>
          </cell>
          <cell r="CA387">
            <v>0.26151108609830459</v>
          </cell>
          <cell r="CB387">
            <v>0.26183736784745137</v>
          </cell>
          <cell r="CC387">
            <v>0.28595923334347567</v>
          </cell>
          <cell r="CD387">
            <v>0.28613273931580158</v>
          </cell>
          <cell r="CE387">
            <v>0.41937459158725726</v>
          </cell>
          <cell r="CF387">
            <v>0.48238609128453735</v>
          </cell>
          <cell r="CG387">
            <v>0.51156668698205909</v>
          </cell>
          <cell r="CH387">
            <v>0.80982416137671509</v>
          </cell>
          <cell r="CI387">
            <v>1.1457058739244788</v>
          </cell>
          <cell r="CJ387">
            <v>1.7367489524113997</v>
          </cell>
          <cell r="CK387">
            <v>2.4004952120737819</v>
          </cell>
          <cell r="CL387">
            <v>3.7336502232368383</v>
          </cell>
          <cell r="CM387">
            <v>4.4941548400728193</v>
          </cell>
          <cell r="CN387">
            <v>5.4529054427549468</v>
          </cell>
          <cell r="CO387">
            <v>6.2207642594388766</v>
          </cell>
          <cell r="CP387">
            <v>8.2040582808460325</v>
          </cell>
          <cell r="CQ387">
            <v>9.1570532158177382</v>
          </cell>
          <cell r="CR387">
            <v>10.373337044658676</v>
          </cell>
          <cell r="CS387">
            <v>11.334913181698433</v>
          </cell>
          <cell r="CT387">
            <v>13.931276874541215</v>
          </cell>
          <cell r="CU387">
            <v>15.068255818679138</v>
          </cell>
          <cell r="CV387">
            <v>16.542721435519365</v>
          </cell>
          <cell r="CW387">
            <v>17.690931590625851</v>
          </cell>
          <cell r="CX387">
            <v>20.931960390143903</v>
          </cell>
          <cell r="CY387">
            <v>22.116907877554809</v>
          </cell>
          <cell r="CZ387">
            <v>23.685156275953869</v>
          </cell>
          <cell r="DA387">
            <v>24.878878591949004</v>
          </cell>
          <cell r="DB387">
            <v>28.456469131314563</v>
          </cell>
          <cell r="DC387"/>
          <cell r="DD387"/>
          <cell r="DE387">
            <v>0</v>
          </cell>
          <cell r="DF387">
            <v>0</v>
          </cell>
          <cell r="DG387">
            <v>0</v>
          </cell>
          <cell r="DH387">
            <v>0</v>
          </cell>
          <cell r="DI387">
            <v>0</v>
          </cell>
          <cell r="DJ387">
            <v>0</v>
          </cell>
          <cell r="DK387">
            <v>0</v>
          </cell>
          <cell r="DL387">
            <v>0</v>
          </cell>
          <cell r="DM387">
            <v>0</v>
          </cell>
          <cell r="DN387">
            <v>0</v>
          </cell>
          <cell r="DO387">
            <v>0</v>
          </cell>
        </row>
        <row r="388">
          <cell r="A388" t="str">
            <v>% churn</v>
          </cell>
          <cell r="B388"/>
          <cell r="C388">
            <v>2.5000000000000001E-2</v>
          </cell>
          <cell r="D388">
            <v>2.5000000000000001E-2</v>
          </cell>
          <cell r="E388">
            <v>2.5000000000000001E-2</v>
          </cell>
          <cell r="F388">
            <v>2.5000000000000001E-2</v>
          </cell>
          <cell r="G388">
            <v>2.5000000000000001E-2</v>
          </cell>
          <cell r="H388">
            <v>2.5000000000000001E-2</v>
          </cell>
          <cell r="I388">
            <v>2.5000000000000001E-2</v>
          </cell>
          <cell r="J388">
            <v>2.5000000000000001E-2</v>
          </cell>
          <cell r="K388">
            <v>2.5000000000000001E-2</v>
          </cell>
          <cell r="L388">
            <v>2.5000000000000001E-2</v>
          </cell>
          <cell r="M388">
            <v>2.5000000000000001E-2</v>
          </cell>
          <cell r="N388">
            <v>2.5000000000000001E-2</v>
          </cell>
          <cell r="O388">
            <v>2.5000000000000001E-2</v>
          </cell>
          <cell r="P388">
            <v>2.5000000000000001E-2</v>
          </cell>
          <cell r="Q388">
            <v>2.5000000000000001E-2</v>
          </cell>
          <cell r="R388">
            <v>2.5000000000000001E-2</v>
          </cell>
          <cell r="S388">
            <v>2.5000000000000001E-2</v>
          </cell>
          <cell r="T388">
            <v>2.5000000000000001E-2</v>
          </cell>
          <cell r="U388">
            <v>2.5000000000000001E-2</v>
          </cell>
          <cell r="V388">
            <v>2.5000000000000001E-2</v>
          </cell>
          <cell r="W388">
            <v>2.5000000000000001E-2</v>
          </cell>
          <cell r="X388">
            <v>2.5000000000000001E-2</v>
          </cell>
          <cell r="Y388">
            <v>2.5000000000000001E-2</v>
          </cell>
          <cell r="Z388">
            <v>2.5000000000000001E-2</v>
          </cell>
          <cell r="AA388">
            <v>2.5000000000000001E-2</v>
          </cell>
          <cell r="AB388">
            <v>2.5000000000000001E-2</v>
          </cell>
          <cell r="AC388">
            <v>2.5000000000000001E-2</v>
          </cell>
          <cell r="AD388">
            <v>2.5000000000000001E-2</v>
          </cell>
          <cell r="AE388">
            <v>2.5000000000000001E-2</v>
          </cell>
          <cell r="AF388">
            <v>2.5000000000000001E-2</v>
          </cell>
          <cell r="AG388">
            <v>2.5000000000000001E-2</v>
          </cell>
          <cell r="AH388">
            <v>2.5000000000000001E-2</v>
          </cell>
          <cell r="AI388">
            <v>2.5000000000000001E-2</v>
          </cell>
          <cell r="AJ388">
            <v>2.5000000000000001E-2</v>
          </cell>
          <cell r="AK388">
            <v>2.5000000000000001E-2</v>
          </cell>
          <cell r="AL388">
            <v>2.5000000000000001E-2</v>
          </cell>
          <cell r="AM388">
            <v>2.5000000000000001E-2</v>
          </cell>
          <cell r="AN388">
            <v>2.5000000000000001E-2</v>
          </cell>
          <cell r="AO388">
            <v>2.5000000000000001E-2</v>
          </cell>
          <cell r="AP388">
            <v>2.5000000000000001E-2</v>
          </cell>
          <cell r="AQ388">
            <v>2.5000000000000001E-2</v>
          </cell>
          <cell r="AR388">
            <v>2.5000000000000001E-2</v>
          </cell>
          <cell r="AS388">
            <v>2.5000000000000001E-2</v>
          </cell>
          <cell r="AT388">
            <v>2.5000000000000001E-2</v>
          </cell>
          <cell r="AU388">
            <v>2.5000000000000001E-2</v>
          </cell>
          <cell r="AV388">
            <v>2.5000000000000001E-2</v>
          </cell>
          <cell r="AW388">
            <v>2.5000000000000001E-2</v>
          </cell>
          <cell r="AX388">
            <v>2.5000000000000001E-2</v>
          </cell>
          <cell r="AY388">
            <v>2.5000000000000001E-2</v>
          </cell>
          <cell r="AZ388">
            <v>2.5000000000000001E-2</v>
          </cell>
          <cell r="BA388">
            <v>2.5000000000000001E-2</v>
          </cell>
          <cell r="BB388">
            <v>2.5000000000000001E-2</v>
          </cell>
          <cell r="BC388">
            <v>2.5000000000000001E-2</v>
          </cell>
          <cell r="BD388">
            <v>2.5000000000000001E-2</v>
          </cell>
          <cell r="BE388">
            <v>2.5000000000000001E-2</v>
          </cell>
          <cell r="BF388">
            <v>2.5000000000000001E-2</v>
          </cell>
          <cell r="BG388">
            <v>2.5000000000000001E-2</v>
          </cell>
          <cell r="BH388">
            <v>2.5000000000000001E-2</v>
          </cell>
          <cell r="BI388">
            <v>2.5000000000000001E-2</v>
          </cell>
          <cell r="BJ388">
            <v>2.5000000000000001E-2</v>
          </cell>
          <cell r="BK388">
            <v>2.5000000000000001E-2</v>
          </cell>
          <cell r="BL388">
            <v>2.5000000000000001E-2</v>
          </cell>
          <cell r="BM388">
            <v>2.5000000000000001E-2</v>
          </cell>
          <cell r="BN388">
            <v>2.5000000000000001E-2</v>
          </cell>
          <cell r="BO388">
            <v>2.5000000000000001E-2</v>
          </cell>
          <cell r="BP388">
            <v>2.5000000000000001E-2</v>
          </cell>
          <cell r="BQ388">
            <v>2.5000000000000001E-2</v>
          </cell>
          <cell r="BR388">
            <v>2.5000000000000001E-2</v>
          </cell>
          <cell r="BS388">
            <v>2.5000000000000001E-2</v>
          </cell>
          <cell r="BT388">
            <v>2.5000000000000001E-2</v>
          </cell>
          <cell r="BU388">
            <v>2.5000000000000001E-2</v>
          </cell>
          <cell r="BV388">
            <v>2.5000000000000001E-2</v>
          </cell>
          <cell r="BW388">
            <v>2.5000000000000001E-2</v>
          </cell>
          <cell r="BX388">
            <v>2.5000000000000001E-2</v>
          </cell>
          <cell r="BY388">
            <v>2.5000000000000001E-2</v>
          </cell>
          <cell r="BZ388">
            <v>2.5000000000000001E-2</v>
          </cell>
          <cell r="CA388">
            <v>2.5000000000000001E-2</v>
          </cell>
          <cell r="CB388">
            <v>2.5000000000000001E-2</v>
          </cell>
          <cell r="CC388">
            <v>2.5000000000000001E-2</v>
          </cell>
          <cell r="CD388">
            <v>2.5000000000000001E-2</v>
          </cell>
          <cell r="CE388">
            <v>2.5000000000000001E-2</v>
          </cell>
          <cell r="CF388">
            <v>2.5000000000000001E-2</v>
          </cell>
          <cell r="CG388">
            <v>2.5000000000000001E-2</v>
          </cell>
          <cell r="CH388">
            <v>2.5000000000000001E-2</v>
          </cell>
          <cell r="CI388">
            <v>2.5000000000000001E-2</v>
          </cell>
          <cell r="CJ388">
            <v>2.5000000000000001E-2</v>
          </cell>
          <cell r="CK388">
            <v>2.5000000000000001E-2</v>
          </cell>
          <cell r="CL388">
            <v>2.5000000000000001E-2</v>
          </cell>
          <cell r="CM388">
            <v>2.5000000000000001E-2</v>
          </cell>
          <cell r="CN388">
            <v>2.5000000000000001E-2</v>
          </cell>
          <cell r="CO388">
            <v>2.5000000000000001E-2</v>
          </cell>
          <cell r="CP388">
            <v>2.5000000000000001E-2</v>
          </cell>
          <cell r="CQ388">
            <v>2.5000000000000001E-2</v>
          </cell>
          <cell r="CR388">
            <v>2.5000000000000001E-2</v>
          </cell>
          <cell r="CS388">
            <v>2.5000000000000001E-2</v>
          </cell>
          <cell r="CT388">
            <v>2.5000000000000001E-2</v>
          </cell>
          <cell r="CU388">
            <v>2.5000000000000001E-2</v>
          </cell>
          <cell r="CV388">
            <v>2.5000000000000001E-2</v>
          </cell>
          <cell r="CW388">
            <v>2.5000000000000001E-2</v>
          </cell>
          <cell r="CX388">
            <v>2.5000000000000001E-2</v>
          </cell>
          <cell r="CY388">
            <v>2.5000000000000001E-2</v>
          </cell>
          <cell r="CZ388">
            <v>2.5000000000000001E-2</v>
          </cell>
          <cell r="DA388">
            <v>2.5000000000000001E-2</v>
          </cell>
          <cell r="DB388">
            <v>2.5000000000000001E-2</v>
          </cell>
          <cell r="DC388"/>
          <cell r="DD388"/>
          <cell r="DE388"/>
          <cell r="DF388">
            <v>2.5000000000000001E-2</v>
          </cell>
          <cell r="DG388">
            <v>2.5000000000000001E-2</v>
          </cell>
          <cell r="DH388">
            <v>2.5000000000000001E-2</v>
          </cell>
          <cell r="DI388">
            <v>2.5000000000000001E-2</v>
          </cell>
          <cell r="DJ388">
            <v>2.5000000000000001E-2</v>
          </cell>
          <cell r="DK388">
            <v>2.5000000000000001E-2</v>
          </cell>
          <cell r="DL388">
            <v>2.5000000000000001E-2</v>
          </cell>
          <cell r="DM388">
            <v>2.5000000000000001E-2</v>
          </cell>
          <cell r="DN388">
            <v>2.5000000000000001E-2</v>
          </cell>
          <cell r="DO388">
            <v>2.5000000000000001E-2</v>
          </cell>
        </row>
        <row r="389">
          <cell r="A389" t="str">
            <v>% growth y-o-y</v>
          </cell>
          <cell r="B389"/>
          <cell r="C389" t="str">
            <v>NA</v>
          </cell>
          <cell r="D389" t="str">
            <v>NA</v>
          </cell>
          <cell r="E389" t="str">
            <v>NA</v>
          </cell>
          <cell r="F389" t="str">
            <v>NA</v>
          </cell>
          <cell r="G389" t="str">
            <v>NA</v>
          </cell>
          <cell r="H389" t="str">
            <v>NA</v>
          </cell>
          <cell r="I389" t="str">
            <v>NA</v>
          </cell>
          <cell r="J389" t="str">
            <v>NA</v>
          </cell>
          <cell r="K389" t="str">
            <v>NA</v>
          </cell>
          <cell r="L389" t="str">
            <v>NA</v>
          </cell>
          <cell r="M389" t="str">
            <v>NA</v>
          </cell>
          <cell r="N389" t="str">
            <v>NA</v>
          </cell>
          <cell r="O389" t="str">
            <v>NA</v>
          </cell>
          <cell r="P389" t="str">
            <v>NA</v>
          </cell>
          <cell r="Q389" t="str">
            <v>NA</v>
          </cell>
          <cell r="R389" t="str">
            <v>NA</v>
          </cell>
          <cell r="S389" t="str">
            <v>NA</v>
          </cell>
          <cell r="T389" t="str">
            <v>NA</v>
          </cell>
          <cell r="U389" t="str">
            <v>NA</v>
          </cell>
          <cell r="V389" t="str">
            <v>NA</v>
          </cell>
          <cell r="W389" t="str">
            <v>NA</v>
          </cell>
          <cell r="X389" t="str">
            <v>NA</v>
          </cell>
          <cell r="Y389" t="str">
            <v>NA</v>
          </cell>
          <cell r="Z389" t="str">
            <v>NA</v>
          </cell>
          <cell r="AA389" t="str">
            <v>NA</v>
          </cell>
          <cell r="AB389" t="str">
            <v>NA</v>
          </cell>
          <cell r="AC389" t="str">
            <v>NA</v>
          </cell>
          <cell r="AD389" t="str">
            <v>NA</v>
          </cell>
          <cell r="AE389" t="str">
            <v>NA</v>
          </cell>
          <cell r="AF389" t="str">
            <v>NA</v>
          </cell>
          <cell r="AG389" t="str">
            <v>NA</v>
          </cell>
          <cell r="AH389" t="str">
            <v>NA</v>
          </cell>
          <cell r="AI389" t="str">
            <v>NA</v>
          </cell>
          <cell r="AJ389" t="str">
            <v>NA</v>
          </cell>
          <cell r="AK389" t="str">
            <v>NA</v>
          </cell>
          <cell r="AL389" t="str">
            <v>NA</v>
          </cell>
          <cell r="AM389" t="str">
            <v>NA</v>
          </cell>
          <cell r="AN389" t="str">
            <v>NA</v>
          </cell>
          <cell r="AO389" t="str">
            <v>NA</v>
          </cell>
          <cell r="AP389" t="str">
            <v>NA</v>
          </cell>
          <cell r="AQ389" t="str">
            <v>NA</v>
          </cell>
          <cell r="AR389" t="str">
            <v>NA</v>
          </cell>
          <cell r="AS389" t="str">
            <v>NA</v>
          </cell>
          <cell r="AT389" t="str">
            <v>NA</v>
          </cell>
          <cell r="AU389" t="str">
            <v>NA</v>
          </cell>
          <cell r="AV389" t="str">
            <v>NA</v>
          </cell>
          <cell r="AW389" t="str">
            <v>NA</v>
          </cell>
          <cell r="AX389" t="str">
            <v>NA</v>
          </cell>
          <cell r="AY389" t="str">
            <v>NA</v>
          </cell>
          <cell r="AZ389" t="str">
            <v>NA</v>
          </cell>
          <cell r="BA389" t="str">
            <v>NA</v>
          </cell>
          <cell r="BB389" t="str">
            <v>NA</v>
          </cell>
          <cell r="BC389" t="str">
            <v>NA</v>
          </cell>
          <cell r="BD389" t="str">
            <v>NA</v>
          </cell>
          <cell r="BE389" t="str">
            <v>NA</v>
          </cell>
          <cell r="BF389" t="str">
            <v>NA</v>
          </cell>
          <cell r="BG389" t="str">
            <v>NA</v>
          </cell>
          <cell r="BH389" t="str">
            <v>NA</v>
          </cell>
          <cell r="BI389" t="str">
            <v>NA</v>
          </cell>
          <cell r="BJ389" t="str">
            <v>NA</v>
          </cell>
          <cell r="BK389" t="str">
            <v>NA</v>
          </cell>
          <cell r="BL389" t="str">
            <v>NA</v>
          </cell>
          <cell r="BM389" t="str">
            <v>NA</v>
          </cell>
          <cell r="BN389" t="str">
            <v>NA</v>
          </cell>
          <cell r="BO389" t="str">
            <v>NA</v>
          </cell>
          <cell r="BP389" t="str">
            <v>NA</v>
          </cell>
          <cell r="BQ389" t="str">
            <v>NA</v>
          </cell>
          <cell r="BR389" t="str">
            <v>NA</v>
          </cell>
          <cell r="BS389" t="str">
            <v>NA</v>
          </cell>
          <cell r="BT389" t="str">
            <v>NA</v>
          </cell>
          <cell r="BU389" t="str">
            <v>NA</v>
          </cell>
          <cell r="BV389" t="str">
            <v>NA</v>
          </cell>
          <cell r="BW389" t="str">
            <v>NA</v>
          </cell>
          <cell r="BX389" t="str">
            <v>NA</v>
          </cell>
          <cell r="BY389" t="str">
            <v>NA</v>
          </cell>
          <cell r="BZ389" t="str">
            <v>NA</v>
          </cell>
          <cell r="CA389" t="str">
            <v>NA</v>
          </cell>
          <cell r="CB389" t="str">
            <v>NA</v>
          </cell>
          <cell r="CC389">
            <v>4.7191846668695128</v>
          </cell>
          <cell r="CD389">
            <v>0.46566447652953857</v>
          </cell>
          <cell r="CE389">
            <v>0.60365894174601165</v>
          </cell>
          <cell r="CF389">
            <v>0.8423118718699445</v>
          </cell>
          <cell r="CG389">
            <v>0.78894970797322839</v>
          </cell>
          <cell r="CH389">
            <v>1.8302394312274801</v>
          </cell>
          <cell r="CI389">
            <v>1.7319391706306968</v>
          </cell>
          <cell r="CJ389">
            <v>2.6003296608047752</v>
          </cell>
          <cell r="CK389">
            <v>3.6924384897603169</v>
          </cell>
          <cell r="CL389">
            <v>3.6104455773331932</v>
          </cell>
          <cell r="CM389">
            <v>2.9226078371044988</v>
          </cell>
          <cell r="CN389">
            <v>2.1397200126039095</v>
          </cell>
          <cell r="CO389">
            <v>1.5914503924649672</v>
          </cell>
          <cell r="CP389">
            <v>1.1973290989571148</v>
          </cell>
          <cell r="CQ389">
            <v>1.0375473346328596</v>
          </cell>
          <cell r="CR389">
            <v>0.90235043566385453</v>
          </cell>
          <cell r="CS389">
            <v>0.82210942401486542</v>
          </cell>
          <cell r="CT389">
            <v>0.69809579571935587</v>
          </cell>
          <cell r="CU389">
            <v>0.64553546468972001</v>
          </cell>
          <cell r="CV389">
            <v>0.5947347863373782</v>
          </cell>
          <cell r="CW389">
            <v>0.56074698650449029</v>
          </cell>
          <cell r="CX389">
            <v>0.5025155682890865</v>
          </cell>
          <cell r="CY389">
            <v>0.46778154974897057</v>
          </cell>
          <cell r="CZ389">
            <v>0.43175694327408376</v>
          </cell>
          <cell r="DA389">
            <v>0.40630686770231672</v>
          </cell>
          <cell r="DB389">
            <v>0.35947463118235579</v>
          </cell>
          <cell r="DC389"/>
          <cell r="DD389" t="str">
            <v>NA</v>
          </cell>
          <cell r="DE389" t="str">
            <v>NA</v>
          </cell>
          <cell r="DF389" t="str">
            <v>NA</v>
          </cell>
          <cell r="DG389" t="str">
            <v>NA</v>
          </cell>
          <cell r="DH389" t="str">
            <v>NA</v>
          </cell>
          <cell r="DI389" t="str">
            <v>NA</v>
          </cell>
          <cell r="DJ389" t="str">
            <v>NA</v>
          </cell>
          <cell r="DK389" t="str">
            <v>NA</v>
          </cell>
          <cell r="DL389" t="str">
            <v>NA</v>
          </cell>
          <cell r="DM389" t="str">
            <v>NA</v>
          </cell>
          <cell r="DN389" t="str">
            <v>NA</v>
          </cell>
          <cell r="DO389" t="str">
            <v>NA</v>
          </cell>
        </row>
        <row r="390">
          <cell r="A390" t="str">
            <v>% growth seq</v>
          </cell>
          <cell r="B390"/>
          <cell r="C390" t="str">
            <v>NA</v>
          </cell>
          <cell r="D390" t="str">
            <v>NA</v>
          </cell>
          <cell r="E390" t="str">
            <v>NA</v>
          </cell>
          <cell r="F390" t="str">
            <v>NA</v>
          </cell>
          <cell r="G390" t="str">
            <v>NA</v>
          </cell>
          <cell r="H390" t="str">
            <v>NA</v>
          </cell>
          <cell r="I390" t="str">
            <v>NA</v>
          </cell>
          <cell r="J390" t="str">
            <v>NA</v>
          </cell>
          <cell r="K390" t="str">
            <v>NA</v>
          </cell>
          <cell r="L390" t="str">
            <v>NA</v>
          </cell>
          <cell r="M390" t="str">
            <v>NA</v>
          </cell>
          <cell r="N390" t="str">
            <v>NA</v>
          </cell>
          <cell r="O390" t="str">
            <v>NA</v>
          </cell>
          <cell r="P390" t="str">
            <v>NA</v>
          </cell>
          <cell r="Q390" t="str">
            <v>NA</v>
          </cell>
          <cell r="R390" t="str">
            <v>NA</v>
          </cell>
          <cell r="S390" t="str">
            <v>NA</v>
          </cell>
          <cell r="T390" t="str">
            <v>NA</v>
          </cell>
          <cell r="U390" t="str">
            <v>NA</v>
          </cell>
          <cell r="V390" t="str">
            <v>NA</v>
          </cell>
          <cell r="W390" t="str">
            <v>NA</v>
          </cell>
          <cell r="X390" t="str">
            <v>NA</v>
          </cell>
          <cell r="Y390" t="str">
            <v>NA</v>
          </cell>
          <cell r="Z390" t="str">
            <v>NA</v>
          </cell>
          <cell r="AA390" t="str">
            <v>NA</v>
          </cell>
          <cell r="AB390" t="str">
            <v>NA</v>
          </cell>
          <cell r="AC390" t="str">
            <v>NA</v>
          </cell>
          <cell r="AD390" t="str">
            <v>NA</v>
          </cell>
          <cell r="AE390" t="str">
            <v>NA</v>
          </cell>
          <cell r="AF390" t="str">
            <v>NA</v>
          </cell>
          <cell r="AG390" t="str">
            <v>NA</v>
          </cell>
          <cell r="AH390" t="str">
            <v>NA</v>
          </cell>
          <cell r="AI390" t="str">
            <v>NA</v>
          </cell>
          <cell r="AJ390" t="str">
            <v>NA</v>
          </cell>
          <cell r="AK390" t="str">
            <v>NA</v>
          </cell>
          <cell r="AL390" t="str">
            <v>NA</v>
          </cell>
          <cell r="AM390" t="str">
            <v>NA</v>
          </cell>
          <cell r="AN390" t="str">
            <v>NA</v>
          </cell>
          <cell r="AO390" t="str">
            <v>NA</v>
          </cell>
          <cell r="AP390" t="str">
            <v>NA</v>
          </cell>
          <cell r="AQ390" t="str">
            <v>NA</v>
          </cell>
          <cell r="AR390" t="str">
            <v>NA</v>
          </cell>
          <cell r="AS390" t="str">
            <v>NA</v>
          </cell>
          <cell r="AT390" t="str">
            <v>NA</v>
          </cell>
          <cell r="AU390" t="str">
            <v>NA</v>
          </cell>
          <cell r="AV390" t="str">
            <v>NA</v>
          </cell>
          <cell r="AW390" t="str">
            <v>NA</v>
          </cell>
          <cell r="AX390" t="str">
            <v>NA</v>
          </cell>
          <cell r="AY390" t="str">
            <v>NA</v>
          </cell>
          <cell r="AZ390" t="str">
            <v>NA</v>
          </cell>
          <cell r="BA390" t="str">
            <v>NA</v>
          </cell>
          <cell r="BB390" t="str">
            <v>NA</v>
          </cell>
          <cell r="BC390" t="str">
            <v>NA</v>
          </cell>
          <cell r="BD390" t="str">
            <v>NA</v>
          </cell>
          <cell r="BE390" t="str">
            <v>NA</v>
          </cell>
          <cell r="BF390" t="str">
            <v>NA</v>
          </cell>
          <cell r="BG390" t="str">
            <v>NA</v>
          </cell>
          <cell r="BH390" t="str">
            <v>NA</v>
          </cell>
          <cell r="BI390" t="str">
            <v>NA</v>
          </cell>
          <cell r="BJ390" t="str">
            <v>NA</v>
          </cell>
          <cell r="BK390" t="str">
            <v>NA</v>
          </cell>
          <cell r="BL390" t="str">
            <v>NA</v>
          </cell>
          <cell r="BM390" t="str">
            <v>NA</v>
          </cell>
          <cell r="BN390" t="str">
            <v>NA</v>
          </cell>
          <cell r="BO390" t="str">
            <v>NA</v>
          </cell>
          <cell r="BP390" t="str">
            <v>NA</v>
          </cell>
          <cell r="BQ390" t="str">
            <v>NA</v>
          </cell>
          <cell r="BR390" t="str">
            <v>NA</v>
          </cell>
          <cell r="BS390" t="str">
            <v>NA</v>
          </cell>
          <cell r="BT390" t="str">
            <v>NA</v>
          </cell>
          <cell r="BU390" t="str">
            <v>NA</v>
          </cell>
          <cell r="BV390" t="str">
            <v>NA</v>
          </cell>
          <cell r="BW390" t="str">
            <v>NA</v>
          </cell>
          <cell r="BX390" t="str">
            <v>NA</v>
          </cell>
          <cell r="BY390" t="str">
            <v>NA</v>
          </cell>
          <cell r="BZ390">
            <v>2.9044780561690162</v>
          </cell>
          <cell r="CA390">
            <v>0.33954440176771405</v>
          </cell>
          <cell r="CB390">
            <v>1.2476784598880464E-3</v>
          </cell>
          <cell r="CC390">
            <v>9.2125374213499978E-2</v>
          </cell>
          <cell r="CD390">
            <v>6.0675072560956167E-4</v>
          </cell>
          <cell r="CE390">
            <v>0.46566447652953857</v>
          </cell>
          <cell r="CF390">
            <v>0.15025111430521565</v>
          </cell>
          <cell r="CG390">
            <v>6.0492199557033777E-2</v>
          </cell>
          <cell r="CH390">
            <v>0.58302755434330322</v>
          </cell>
          <cell r="CI390">
            <v>0.4147588187252389</v>
          </cell>
          <cell r="CJ390">
            <v>0.51587679869561409</v>
          </cell>
          <cell r="CK390">
            <v>0.38217743487957745</v>
          </cell>
          <cell r="CL390">
            <v>0.55536666120293865</v>
          </cell>
          <cell r="CM390">
            <v>0.20368930439784783</v>
          </cell>
          <cell r="CN390">
            <v>0.21333279266065364</v>
          </cell>
          <cell r="CO390">
            <v>0.14081645551073185</v>
          </cell>
          <cell r="CP390">
            <v>0.31881838608461477</v>
          </cell>
          <cell r="CQ390">
            <v>0.11616140480092119</v>
          </cell>
          <cell r="CR390">
            <v>0.13282480730153989</v>
          </cell>
          <cell r="CS390">
            <v>9.269689521318325E-2</v>
          </cell>
          <cell r="CT390">
            <v>0.22905898362194077</v>
          </cell>
          <cell r="CU390">
            <v>8.1613405172909825E-2</v>
          </cell>
          <cell r="CV390">
            <v>9.7852441223650333E-2</v>
          </cell>
          <cell r="CW390">
            <v>6.9408782562289328E-2</v>
          </cell>
          <cell r="CX390">
            <v>0.18320283377475843</v>
          </cell>
          <cell r="CY390">
            <v>5.6609484507187169E-2</v>
          </cell>
          <cell r="CZ390">
            <v>7.0907217549637025E-2</v>
          </cell>
          <cell r="DA390">
            <v>5.0399596358460697E-2</v>
          </cell>
          <cell r="DB390">
            <v>0.14380031343226607</v>
          </cell>
          <cell r="DC390"/>
          <cell r="DD390"/>
          <cell r="DE390"/>
          <cell r="DF390"/>
          <cell r="DG390"/>
          <cell r="DH390"/>
          <cell r="DI390"/>
          <cell r="DJ390"/>
          <cell r="DK390"/>
          <cell r="DL390"/>
          <cell r="DM390"/>
          <cell r="DN390"/>
          <cell r="DO390"/>
        </row>
        <row r="391">
          <cell r="A391"/>
          <cell r="B391"/>
          <cell r="C391"/>
          <cell r="D391"/>
          <cell r="E391"/>
          <cell r="F391"/>
          <cell r="G391"/>
          <cell r="H391"/>
          <cell r="I391"/>
          <cell r="J391"/>
          <cell r="K391"/>
          <cell r="L391"/>
          <cell r="M391"/>
          <cell r="N391"/>
          <cell r="O391"/>
          <cell r="P391"/>
          <cell r="Q391"/>
          <cell r="R391"/>
          <cell r="S391"/>
          <cell r="T391"/>
          <cell r="U391"/>
          <cell r="V391"/>
          <cell r="W391"/>
          <cell r="X391"/>
          <cell r="Y391"/>
          <cell r="Z391"/>
          <cell r="AA391"/>
          <cell r="AB391"/>
          <cell r="AC391"/>
          <cell r="AD391"/>
          <cell r="AE391"/>
          <cell r="AF391"/>
          <cell r="AG391"/>
          <cell r="AH391"/>
          <cell r="AI391"/>
          <cell r="AJ391"/>
          <cell r="AK391"/>
          <cell r="AL391"/>
          <cell r="AM391"/>
          <cell r="AN391"/>
          <cell r="AO391"/>
          <cell r="AP391"/>
          <cell r="AQ391"/>
          <cell r="AR391"/>
          <cell r="AS391"/>
          <cell r="AT391"/>
          <cell r="AU391"/>
          <cell r="AV391"/>
          <cell r="AW391"/>
          <cell r="AX391"/>
          <cell r="AY391"/>
          <cell r="AZ391"/>
          <cell r="BA391"/>
          <cell r="BB391"/>
          <cell r="BC391"/>
          <cell r="BD391"/>
          <cell r="BE391"/>
          <cell r="BF391"/>
          <cell r="BG391"/>
          <cell r="BH391"/>
          <cell r="BI391"/>
          <cell r="BJ391"/>
          <cell r="BK391"/>
          <cell r="BL391"/>
          <cell r="BM391"/>
          <cell r="BN391"/>
          <cell r="BO391"/>
          <cell r="BP391"/>
          <cell r="BQ391"/>
          <cell r="BR391"/>
          <cell r="BS391"/>
          <cell r="BT391"/>
          <cell r="BU391"/>
          <cell r="BV391"/>
          <cell r="BW391"/>
          <cell r="BX391"/>
          <cell r="BY391"/>
          <cell r="BZ391"/>
          <cell r="CA391"/>
          <cell r="CB391"/>
          <cell r="CC391"/>
          <cell r="CD391"/>
          <cell r="CE391"/>
          <cell r="CF391"/>
          <cell r="CG391"/>
          <cell r="CH391"/>
          <cell r="CI391"/>
          <cell r="CJ391"/>
          <cell r="CK391"/>
          <cell r="CL391"/>
          <cell r="CM391"/>
          <cell r="CN391"/>
          <cell r="CO391"/>
          <cell r="CP391"/>
          <cell r="CQ391"/>
          <cell r="CR391"/>
          <cell r="CS391"/>
          <cell r="CT391"/>
          <cell r="CU391"/>
          <cell r="CV391"/>
          <cell r="CW391"/>
          <cell r="CX391"/>
          <cell r="CY391"/>
          <cell r="CZ391"/>
          <cell r="DA391"/>
          <cell r="DB391"/>
          <cell r="DC391"/>
          <cell r="DD391"/>
          <cell r="DE391"/>
          <cell r="DF391"/>
          <cell r="DG391"/>
          <cell r="DH391"/>
          <cell r="DI391"/>
          <cell r="DJ391"/>
          <cell r="DK391"/>
          <cell r="DL391"/>
          <cell r="DM391"/>
          <cell r="DN391"/>
          <cell r="DO391"/>
        </row>
        <row r="392">
          <cell r="A392" t="str">
            <v>Citrix Cloud Incremental ARR</v>
          </cell>
          <cell r="B392"/>
          <cell r="C392"/>
          <cell r="D392"/>
          <cell r="E392"/>
          <cell r="F392"/>
          <cell r="G392"/>
          <cell r="H392"/>
          <cell r="I392"/>
          <cell r="J392"/>
          <cell r="K392"/>
          <cell r="L392"/>
          <cell r="M392"/>
          <cell r="N392"/>
          <cell r="O392"/>
          <cell r="P392"/>
          <cell r="Q392"/>
          <cell r="R392"/>
          <cell r="S392"/>
          <cell r="T392"/>
          <cell r="U392"/>
          <cell r="V392"/>
          <cell r="W392"/>
          <cell r="X392"/>
          <cell r="Y392"/>
          <cell r="Z392"/>
          <cell r="AA392"/>
          <cell r="AB392"/>
          <cell r="AC392"/>
          <cell r="AD392"/>
          <cell r="AE392"/>
          <cell r="AF392"/>
          <cell r="AG392"/>
          <cell r="AH392"/>
          <cell r="AI392"/>
          <cell r="AJ392"/>
          <cell r="AK392"/>
          <cell r="AL392"/>
          <cell r="AM392"/>
          <cell r="AN392"/>
          <cell r="AO392"/>
          <cell r="AP392"/>
          <cell r="AQ392"/>
          <cell r="AR392"/>
          <cell r="AS392"/>
          <cell r="AT392"/>
          <cell r="AU392"/>
          <cell r="AV392"/>
          <cell r="AW392"/>
          <cell r="AX392"/>
          <cell r="AY392"/>
          <cell r="AZ392"/>
          <cell r="BA392"/>
          <cell r="BB392"/>
          <cell r="BC392"/>
          <cell r="BD392"/>
          <cell r="BE392"/>
          <cell r="BF392"/>
          <cell r="BG392"/>
          <cell r="BH392"/>
          <cell r="BI392"/>
          <cell r="BJ392"/>
          <cell r="BK392"/>
          <cell r="BL392"/>
          <cell r="BM392"/>
          <cell r="BN392"/>
          <cell r="BO392"/>
          <cell r="BP392"/>
          <cell r="BQ392"/>
          <cell r="BR392"/>
          <cell r="BS392">
            <v>0</v>
          </cell>
          <cell r="BT392">
            <v>0</v>
          </cell>
          <cell r="BU392">
            <v>2</v>
          </cell>
          <cell r="BV392">
            <v>5.8089561123380324</v>
          </cell>
          <cell r="BW392">
            <v>2.6514873315941507</v>
          </cell>
          <cell r="BX392">
            <v>1.3051269965870915E-2</v>
          </cell>
          <cell r="BY392">
            <v>0.96487461984097145</v>
          </cell>
          <cell r="BZ392">
            <v>6.9402388930370762E-3</v>
          </cell>
          <cell r="CA392">
            <v>5.3296740908582265</v>
          </cell>
          <cell r="CB392">
            <v>2.5204599878912042</v>
          </cell>
          <cell r="CC392">
            <v>1.1672238279008695</v>
          </cell>
          <cell r="CD392">
            <v>11.93029897578624</v>
          </cell>
          <cell r="CE392">
            <v>13.435268501910542</v>
          </cell>
          <cell r="CF392">
            <v>23.641723139476838</v>
          </cell>
          <cell r="CG392">
            <v>26.549850386495294</v>
          </cell>
          <cell r="CH392">
            <v>53.32620044652225</v>
          </cell>
          <cell r="CI392">
            <v>31.565890547363733</v>
          </cell>
          <cell r="CJ392">
            <v>40.086773059696469</v>
          </cell>
          <cell r="CK392">
            <v>33.114847879430997</v>
          </cell>
          <cell r="CL392">
            <v>83.06541107952313</v>
          </cell>
          <cell r="CM392">
            <v>42.613952238941039</v>
          </cell>
          <cell r="CN392">
            <v>54.104258596392469</v>
          </cell>
          <cell r="CO392">
            <v>44.683809741029158</v>
          </cell>
          <cell r="CP392">
            <v>112.05860599455733</v>
          </cell>
          <cell r="CQ392">
            <v>54.636210981334663</v>
          </cell>
          <cell r="CR392">
            <v>69.35196171826783</v>
          </cell>
          <cell r="CS392">
            <v>57.263319385957892</v>
          </cell>
          <cell r="CT392">
            <v>143.5724288552633</v>
          </cell>
          <cell r="CU392">
            <v>62.466155315115344</v>
          </cell>
          <cell r="CV392">
            <v>79.272657371481884</v>
          </cell>
          <cell r="CW392">
            <v>65.439824230431256</v>
          </cell>
          <cell r="CX392">
            <v>164.03558196476638</v>
          </cell>
          <cell r="CY392">
            <v>65.407133140363754</v>
          </cell>
          <cell r="CZ392">
            <v>82.986243243230291</v>
          </cell>
          <cell r="DA392">
            <v>68.490072988274136</v>
          </cell>
          <cell r="DB392">
            <v>171.64329774539505</v>
          </cell>
          <cell r="DC392"/>
          <cell r="DD392"/>
          <cell r="DE392">
            <v>0</v>
          </cell>
          <cell r="DF392">
            <v>0</v>
          </cell>
          <cell r="DG392">
            <v>0</v>
          </cell>
          <cell r="DH392">
            <v>0</v>
          </cell>
          <cell r="DI392">
            <v>0</v>
          </cell>
          <cell r="DJ392">
            <v>0</v>
          </cell>
          <cell r="DK392">
            <v>0</v>
          </cell>
          <cell r="DL392">
            <v>0</v>
          </cell>
          <cell r="DM392">
            <v>0</v>
          </cell>
          <cell r="DN392">
            <v>0</v>
          </cell>
          <cell r="DO392">
            <v>0</v>
          </cell>
        </row>
        <row r="393">
          <cell r="A393" t="str">
            <v>% growth y-o-y</v>
          </cell>
          <cell r="B393"/>
          <cell r="C393" t="str">
            <v>NA</v>
          </cell>
          <cell r="D393" t="str">
            <v>NA</v>
          </cell>
          <cell r="E393" t="str">
            <v>NA</v>
          </cell>
          <cell r="F393" t="str">
            <v>NA</v>
          </cell>
          <cell r="G393" t="str">
            <v>NA</v>
          </cell>
          <cell r="H393" t="str">
            <v>NA</v>
          </cell>
          <cell r="I393" t="str">
            <v>NA</v>
          </cell>
          <cell r="J393" t="str">
            <v>NA</v>
          </cell>
          <cell r="K393" t="str">
            <v>NA</v>
          </cell>
          <cell r="L393" t="str">
            <v>NA</v>
          </cell>
          <cell r="M393" t="str">
            <v>NA</v>
          </cell>
          <cell r="N393" t="str">
            <v>NA</v>
          </cell>
          <cell r="O393" t="str">
            <v>NA</v>
          </cell>
          <cell r="P393" t="str">
            <v>NA</v>
          </cell>
          <cell r="Q393" t="str">
            <v>NA</v>
          </cell>
          <cell r="R393" t="str">
            <v>NA</v>
          </cell>
          <cell r="S393" t="str">
            <v>NA</v>
          </cell>
          <cell r="T393" t="str">
            <v>NA</v>
          </cell>
          <cell r="U393" t="str">
            <v>NA</v>
          </cell>
          <cell r="V393" t="str">
            <v>NA</v>
          </cell>
          <cell r="W393" t="str">
            <v>NA</v>
          </cell>
          <cell r="X393" t="str">
            <v>NA</v>
          </cell>
          <cell r="Y393" t="str">
            <v>NA</v>
          </cell>
          <cell r="Z393" t="str">
            <v>NA</v>
          </cell>
          <cell r="AA393" t="str">
            <v>NA</v>
          </cell>
          <cell r="AB393" t="str">
            <v>NA</v>
          </cell>
          <cell r="AC393" t="str">
            <v>NA</v>
          </cell>
          <cell r="AD393" t="str">
            <v>NA</v>
          </cell>
          <cell r="AE393" t="str">
            <v>NA</v>
          </cell>
          <cell r="AF393" t="str">
            <v>NA</v>
          </cell>
          <cell r="AG393" t="str">
            <v>NA</v>
          </cell>
          <cell r="AH393" t="str">
            <v>NA</v>
          </cell>
          <cell r="AI393" t="str">
            <v>NA</v>
          </cell>
          <cell r="AJ393" t="str">
            <v>NA</v>
          </cell>
          <cell r="AK393" t="str">
            <v>NA</v>
          </cell>
          <cell r="AL393" t="str">
            <v>NA</v>
          </cell>
          <cell r="AM393" t="str">
            <v>NA</v>
          </cell>
          <cell r="AN393" t="str">
            <v>NA</v>
          </cell>
          <cell r="AO393" t="str">
            <v>NA</v>
          </cell>
          <cell r="AP393" t="str">
            <v>NA</v>
          </cell>
          <cell r="AQ393" t="str">
            <v>NA</v>
          </cell>
          <cell r="AR393" t="str">
            <v>NA</v>
          </cell>
          <cell r="AS393" t="str">
            <v>NA</v>
          </cell>
          <cell r="AT393" t="str">
            <v>NA</v>
          </cell>
          <cell r="AU393" t="str">
            <v>NA</v>
          </cell>
          <cell r="AV393" t="str">
            <v>NA</v>
          </cell>
          <cell r="AW393" t="str">
            <v>NA</v>
          </cell>
          <cell r="AX393" t="str">
            <v>NA</v>
          </cell>
          <cell r="AY393" t="str">
            <v>NA</v>
          </cell>
          <cell r="AZ393" t="str">
            <v>NA</v>
          </cell>
          <cell r="BA393" t="str">
            <v>NA</v>
          </cell>
          <cell r="BB393" t="str">
            <v>NA</v>
          </cell>
          <cell r="BC393" t="str">
            <v>NA</v>
          </cell>
          <cell r="BD393" t="str">
            <v>NA</v>
          </cell>
          <cell r="BE393" t="str">
            <v>NA</v>
          </cell>
          <cell r="BF393" t="str">
            <v>NA</v>
          </cell>
          <cell r="BG393" t="str">
            <v>NA</v>
          </cell>
          <cell r="BH393" t="str">
            <v>NA</v>
          </cell>
          <cell r="BI393" t="str">
            <v>NA</v>
          </cell>
          <cell r="BJ393" t="str">
            <v>NA</v>
          </cell>
          <cell r="BK393" t="str">
            <v>NA</v>
          </cell>
          <cell r="BL393" t="str">
            <v>NA</v>
          </cell>
          <cell r="BM393" t="str">
            <v>NA</v>
          </cell>
          <cell r="BN393" t="str">
            <v>NA</v>
          </cell>
          <cell r="BO393" t="str">
            <v>NA</v>
          </cell>
          <cell r="BP393" t="str">
            <v>NA</v>
          </cell>
          <cell r="BQ393" t="str">
            <v>NA</v>
          </cell>
          <cell r="BR393" t="str">
            <v>NA</v>
          </cell>
          <cell r="BS393" t="str">
            <v>NA</v>
          </cell>
          <cell r="BT393" t="str">
            <v>NA</v>
          </cell>
          <cell r="BU393" t="str">
            <v>NA</v>
          </cell>
          <cell r="BV393" t="str">
            <v>NA</v>
          </cell>
          <cell r="BW393" t="str">
            <v>NA</v>
          </cell>
          <cell r="BX393" t="str">
            <v>NA</v>
          </cell>
          <cell r="BY393">
            <v>-0.51756269007951428</v>
          </cell>
          <cell r="BZ393">
            <v>-0.99880525196630487</v>
          </cell>
          <cell r="CA393">
            <v>1.0100696040866515</v>
          </cell>
          <cell r="CB393">
            <v>192.11990285100299</v>
          </cell>
          <cell r="CC393">
            <v>0.20971554635072565</v>
          </cell>
          <cell r="CD393">
            <v>1718.004080357455</v>
          </cell>
          <cell r="CE393">
            <v>1.5208424141647821</v>
          </cell>
          <cell r="CF393">
            <v>8.3799240031805393</v>
          </cell>
          <cell r="CG393">
            <v>21.746151810696354</v>
          </cell>
          <cell r="CH393">
            <v>3.4698125801166606</v>
          </cell>
          <cell r="CI393">
            <v>1.3494796953909001</v>
          </cell>
          <cell r="CJ393">
            <v>0.69559438722805123</v>
          </cell>
          <cell r="CK393">
            <v>0.24727060218294183</v>
          </cell>
          <cell r="CL393">
            <v>0.55768478503966556</v>
          </cell>
          <cell r="CM393">
            <v>0.35000000000000009</v>
          </cell>
          <cell r="CN393">
            <v>0.34967857142857128</v>
          </cell>
          <cell r="CO393">
            <v>0.34935874999999994</v>
          </cell>
          <cell r="CP393">
            <v>0.3490405276785713</v>
          </cell>
          <cell r="CQ393">
            <v>0.28212024726041651</v>
          </cell>
          <cell r="CR393">
            <v>0.28182075713522559</v>
          </cell>
          <cell r="CS393">
            <v>0.28152276446066082</v>
          </cell>
          <cell r="CT393">
            <v>0.28122626174946874</v>
          </cell>
          <cell r="CU393">
            <v>0.14331052964956914</v>
          </cell>
          <cell r="CV393">
            <v>0.14304852245586686</v>
          </cell>
          <cell r="CW393">
            <v>0.14278782529813316</v>
          </cell>
          <cell r="CX393">
            <v>0.14252843162618767</v>
          </cell>
          <cell r="CY393">
            <v>4.7081140345718753E-2</v>
          </cell>
          <cell r="CZ393">
            <v>4.6845734643990333E-2</v>
          </cell>
          <cell r="DA393">
            <v>4.6611505970769906E-2</v>
          </cell>
          <cell r="DB393">
            <v>4.6378448440916653E-2</v>
          </cell>
          <cell r="DC393"/>
          <cell r="DD393" t="str">
            <v>NA</v>
          </cell>
          <cell r="DE393" t="str">
            <v>NA</v>
          </cell>
          <cell r="DF393" t="str">
            <v>NA</v>
          </cell>
          <cell r="DG393" t="str">
            <v>NA</v>
          </cell>
          <cell r="DH393" t="str">
            <v>NA</v>
          </cell>
          <cell r="DI393" t="str">
            <v>NA</v>
          </cell>
          <cell r="DJ393" t="str">
            <v>NA</v>
          </cell>
          <cell r="DK393" t="str">
            <v>NA</v>
          </cell>
          <cell r="DL393" t="str">
            <v>NA</v>
          </cell>
          <cell r="DM393" t="str">
            <v>NA</v>
          </cell>
          <cell r="DN393" t="str">
            <v>NA</v>
          </cell>
          <cell r="DO393" t="str">
            <v>NA</v>
          </cell>
        </row>
        <row r="394">
          <cell r="A394" t="str">
            <v>% growth seq</v>
          </cell>
          <cell r="B394"/>
          <cell r="C394" t="str">
            <v>NA</v>
          </cell>
          <cell r="D394" t="str">
            <v>NA</v>
          </cell>
          <cell r="E394" t="str">
            <v>NA</v>
          </cell>
          <cell r="F394" t="str">
            <v>NA</v>
          </cell>
          <cell r="G394" t="str">
            <v>NA</v>
          </cell>
          <cell r="H394" t="str">
            <v>NA</v>
          </cell>
          <cell r="I394" t="str">
            <v>NA</v>
          </cell>
          <cell r="J394" t="str">
            <v>NA</v>
          </cell>
          <cell r="K394" t="str">
            <v>NA</v>
          </cell>
          <cell r="L394" t="str">
            <v>NA</v>
          </cell>
          <cell r="M394" t="str">
            <v>NA</v>
          </cell>
          <cell r="N394" t="str">
            <v>NA</v>
          </cell>
          <cell r="O394" t="str">
            <v>NA</v>
          </cell>
          <cell r="P394" t="str">
            <v>NA</v>
          </cell>
          <cell r="Q394" t="str">
            <v>NA</v>
          </cell>
          <cell r="R394" t="str">
            <v>NA</v>
          </cell>
          <cell r="S394" t="str">
            <v>NA</v>
          </cell>
          <cell r="T394" t="str">
            <v>NA</v>
          </cell>
          <cell r="U394" t="str">
            <v>NA</v>
          </cell>
          <cell r="V394" t="str">
            <v>NA</v>
          </cell>
          <cell r="W394" t="str">
            <v>NA</v>
          </cell>
          <cell r="X394" t="str">
            <v>NA</v>
          </cell>
          <cell r="Y394" t="str">
            <v>NA</v>
          </cell>
          <cell r="Z394" t="str">
            <v>NA</v>
          </cell>
          <cell r="AA394" t="str">
            <v>NA</v>
          </cell>
          <cell r="AB394" t="str">
            <v>NA</v>
          </cell>
          <cell r="AC394" t="str">
            <v>NA</v>
          </cell>
          <cell r="AD394" t="str">
            <v>NA</v>
          </cell>
          <cell r="AE394" t="str">
            <v>NA</v>
          </cell>
          <cell r="AF394" t="str">
            <v>NA</v>
          </cell>
          <cell r="AG394" t="str">
            <v>NA</v>
          </cell>
          <cell r="AH394" t="str">
            <v>NA</v>
          </cell>
          <cell r="AI394" t="str">
            <v>NA</v>
          </cell>
          <cell r="AJ394" t="str">
            <v>NA</v>
          </cell>
          <cell r="AK394" t="str">
            <v>NA</v>
          </cell>
          <cell r="AL394" t="str">
            <v>NA</v>
          </cell>
          <cell r="AM394" t="str">
            <v>NA</v>
          </cell>
          <cell r="AN394" t="str">
            <v>NA</v>
          </cell>
          <cell r="AO394" t="str">
            <v>NA</v>
          </cell>
          <cell r="AP394" t="str">
            <v>NA</v>
          </cell>
          <cell r="AQ394" t="str">
            <v>NA</v>
          </cell>
          <cell r="AR394" t="str">
            <v>NA</v>
          </cell>
          <cell r="AS394" t="str">
            <v>NA</v>
          </cell>
          <cell r="AT394" t="str">
            <v>NA</v>
          </cell>
          <cell r="AU394" t="str">
            <v>NA</v>
          </cell>
          <cell r="AV394" t="str">
            <v>NA</v>
          </cell>
          <cell r="AW394" t="str">
            <v>NA</v>
          </cell>
          <cell r="AX394" t="str">
            <v>NA</v>
          </cell>
          <cell r="AY394" t="str">
            <v>NA</v>
          </cell>
          <cell r="AZ394" t="str">
            <v>NA</v>
          </cell>
          <cell r="BA394" t="str">
            <v>NA</v>
          </cell>
          <cell r="BB394" t="str">
            <v>NA</v>
          </cell>
          <cell r="BC394" t="str">
            <v>NA</v>
          </cell>
          <cell r="BD394" t="str">
            <v>NA</v>
          </cell>
          <cell r="BE394" t="str">
            <v>NA</v>
          </cell>
          <cell r="BF394" t="str">
            <v>NA</v>
          </cell>
          <cell r="BG394" t="str">
            <v>NA</v>
          </cell>
          <cell r="BH394" t="str">
            <v>NA</v>
          </cell>
          <cell r="BI394" t="str">
            <v>NA</v>
          </cell>
          <cell r="BJ394" t="str">
            <v>NA</v>
          </cell>
          <cell r="BK394" t="str">
            <v>NA</v>
          </cell>
          <cell r="BL394" t="str">
            <v>NA</v>
          </cell>
          <cell r="BM394" t="str">
            <v>NA</v>
          </cell>
          <cell r="BN394" t="str">
            <v>NA</v>
          </cell>
          <cell r="BO394" t="str">
            <v>NA</v>
          </cell>
          <cell r="BP394" t="str">
            <v>NA</v>
          </cell>
          <cell r="BQ394" t="str">
            <v>NA</v>
          </cell>
          <cell r="BR394" t="str">
            <v>NA</v>
          </cell>
          <cell r="BS394" t="str">
            <v>NA</v>
          </cell>
          <cell r="BT394" t="str">
            <v>NA</v>
          </cell>
          <cell r="BU394" t="str">
            <v>NA</v>
          </cell>
          <cell r="BV394">
            <v>1.9044780561690162</v>
          </cell>
          <cell r="BW394">
            <v>-0.54355183955298292</v>
          </cell>
          <cell r="BX394">
            <v>-0.9950777551111194</v>
          </cell>
          <cell r="BY394">
            <v>72.929557994288643</v>
          </cell>
          <cell r="BZ394">
            <v>-0.99280710804251338</v>
          </cell>
          <cell r="CA394">
            <v>766.93813195757878</v>
          </cell>
          <cell r="CB394">
            <v>-0.52708928446216874</v>
          </cell>
          <cell r="CC394">
            <v>-0.53690047312456968</v>
          </cell>
          <cell r="CD394">
            <v>9.2210892980497494</v>
          </cell>
          <cell r="CE394">
            <v>0.12614684084437378</v>
          </cell>
          <cell r="CF394">
            <v>0.75967626818287282</v>
          </cell>
          <cell r="CG394">
            <v>0.12300826085567684</v>
          </cell>
          <cell r="CH394">
            <v>1.008531109224136</v>
          </cell>
          <cell r="CI394">
            <v>-0.40806038526935118</v>
          </cell>
          <cell r="CJ394">
            <v>0.26993955705280648</v>
          </cell>
          <cell r="CK394">
            <v>-0.17392083842426065</v>
          </cell>
          <cell r="CL394">
            <v>1.5084038248328628</v>
          </cell>
          <cell r="CM394">
            <v>-0.48698318969198462</v>
          </cell>
          <cell r="CN394">
            <v>0.26963719049160328</v>
          </cell>
          <cell r="CO394">
            <v>-0.17411658711818001</v>
          </cell>
          <cell r="CP394">
            <v>1.5078122622938279</v>
          </cell>
          <cell r="CQ394">
            <v>-0.51243181640160385</v>
          </cell>
          <cell r="CR394">
            <v>0.26934061628029982</v>
          </cell>
          <cell r="CS394">
            <v>-0.17430858526278281</v>
          </cell>
          <cell r="CT394">
            <v>1.5072320360539582</v>
          </cell>
          <cell r="CU394">
            <v>-0.56491538233926475</v>
          </cell>
          <cell r="CV394">
            <v>0.26904972735371402</v>
          </cell>
          <cell r="CW394">
            <v>-0.17449690220712788</v>
          </cell>
          <cell r="CX394">
            <v>1.5066629364277153</v>
          </cell>
          <cell r="CY394">
            <v>-0.60126252879443731</v>
          </cell>
          <cell r="CZ394">
            <v>0.26876441847927746</v>
          </cell>
          <cell r="DA394">
            <v>-0.1746816061123323</v>
          </cell>
          <cell r="DB394">
            <v>1.5061047573241932</v>
          </cell>
          <cell r="DC394"/>
          <cell r="DD394"/>
          <cell r="DE394"/>
          <cell r="DF394"/>
          <cell r="DG394"/>
          <cell r="DH394"/>
          <cell r="DI394"/>
          <cell r="DJ394"/>
          <cell r="DK394"/>
          <cell r="DL394"/>
          <cell r="DM394"/>
          <cell r="DN394"/>
          <cell r="DO394"/>
        </row>
        <row r="395">
          <cell r="A395"/>
          <cell r="B395"/>
          <cell r="C395"/>
          <cell r="D395"/>
          <cell r="E395"/>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cell r="AP395"/>
          <cell r="AQ395"/>
          <cell r="AR395"/>
          <cell r="AS395"/>
          <cell r="AT395"/>
          <cell r="AU395"/>
          <cell r="AV395"/>
          <cell r="AW395"/>
          <cell r="AX395"/>
          <cell r="AY395"/>
          <cell r="AZ395"/>
          <cell r="BA395"/>
          <cell r="BB395"/>
          <cell r="BC395"/>
          <cell r="BD395"/>
          <cell r="BE395"/>
          <cell r="BF395"/>
          <cell r="BG395"/>
          <cell r="BH395"/>
          <cell r="BI395"/>
          <cell r="BJ395"/>
          <cell r="BK395"/>
          <cell r="BL395"/>
          <cell r="BM395"/>
          <cell r="BN395"/>
          <cell r="BO395"/>
          <cell r="BP395"/>
          <cell r="BQ395"/>
          <cell r="BR395"/>
          <cell r="BS395"/>
          <cell r="BT395"/>
          <cell r="BU395"/>
          <cell r="BV395"/>
          <cell r="BW395"/>
          <cell r="BX395"/>
          <cell r="BY395"/>
          <cell r="BZ395"/>
          <cell r="CA395"/>
          <cell r="CB395"/>
          <cell r="CC395"/>
          <cell r="CD395"/>
          <cell r="CE395"/>
          <cell r="CF395"/>
          <cell r="CG395"/>
          <cell r="CH395"/>
          <cell r="CI395"/>
          <cell r="CJ395"/>
          <cell r="CK395"/>
          <cell r="CL395"/>
          <cell r="CM395"/>
          <cell r="CN395"/>
          <cell r="CO395"/>
          <cell r="CP395"/>
          <cell r="CQ395"/>
          <cell r="CR395"/>
          <cell r="CS395"/>
          <cell r="CT395"/>
          <cell r="CU395"/>
          <cell r="CV395"/>
          <cell r="CW395"/>
          <cell r="CX395"/>
          <cell r="CY395"/>
          <cell r="CZ395"/>
          <cell r="DA395"/>
          <cell r="DB395"/>
          <cell r="DC395"/>
          <cell r="DD395"/>
          <cell r="DE395"/>
          <cell r="DF395"/>
          <cell r="DG395"/>
          <cell r="DH395"/>
          <cell r="DI395"/>
          <cell r="DJ395"/>
          <cell r="DK395"/>
          <cell r="DL395"/>
          <cell r="DM395"/>
          <cell r="DN395"/>
          <cell r="DO395"/>
        </row>
        <row r="396">
          <cell r="A396" t="str">
            <v>LUM</v>
          </cell>
          <cell r="B396"/>
          <cell r="C396"/>
          <cell r="D396"/>
          <cell r="E396"/>
          <cell r="F396"/>
          <cell r="G396"/>
          <cell r="H396"/>
          <cell r="I396"/>
          <cell r="J396"/>
          <cell r="K396"/>
          <cell r="L396"/>
          <cell r="M396"/>
          <cell r="N396"/>
          <cell r="O396"/>
          <cell r="P396"/>
          <cell r="Q396"/>
          <cell r="R396"/>
          <cell r="S396"/>
          <cell r="T396"/>
          <cell r="U396"/>
          <cell r="V396"/>
          <cell r="W396"/>
          <cell r="X396"/>
          <cell r="Y396"/>
          <cell r="Z396"/>
          <cell r="AA396"/>
          <cell r="AB396"/>
          <cell r="AC396"/>
          <cell r="AD396"/>
          <cell r="AE396"/>
          <cell r="AF396"/>
          <cell r="AG396"/>
          <cell r="AH396"/>
          <cell r="AI396"/>
          <cell r="AJ396"/>
          <cell r="AK396"/>
          <cell r="AL396"/>
          <cell r="AM396"/>
          <cell r="AN396"/>
          <cell r="AO396"/>
          <cell r="AP396"/>
          <cell r="AQ396"/>
          <cell r="AR396"/>
          <cell r="AS396"/>
          <cell r="AT396"/>
          <cell r="AU396"/>
          <cell r="AV396"/>
          <cell r="AW396"/>
          <cell r="AX396"/>
          <cell r="AY396"/>
          <cell r="AZ396"/>
          <cell r="BA396"/>
          <cell r="BB396"/>
          <cell r="BC396"/>
          <cell r="BD396"/>
          <cell r="BE396"/>
          <cell r="BF396"/>
          <cell r="BG396"/>
          <cell r="BH396"/>
          <cell r="BI396"/>
          <cell r="BJ396"/>
          <cell r="BK396"/>
          <cell r="BL396"/>
          <cell r="BM396"/>
          <cell r="BN396"/>
          <cell r="BO396"/>
          <cell r="BP396"/>
          <cell r="BQ396"/>
          <cell r="BR396"/>
          <cell r="BS396">
            <v>292.91777667407399</v>
          </cell>
          <cell r="BT396">
            <v>292.75011096455506</v>
          </cell>
          <cell r="BU396">
            <v>291.3372454761905</v>
          </cell>
          <cell r="BV396">
            <v>297.8930997641861</v>
          </cell>
          <cell r="BW396">
            <v>303.16624821925927</v>
          </cell>
          <cell r="BX396">
            <v>298.02594401872648</v>
          </cell>
          <cell r="BY396">
            <v>306.53797196431651</v>
          </cell>
          <cell r="BZ396">
            <v>305.88976739171471</v>
          </cell>
          <cell r="CA396">
            <v>301.71573642904997</v>
          </cell>
          <cell r="CB396">
            <v>307.98631755905393</v>
          </cell>
          <cell r="CC396">
            <v>314.12509506727577</v>
          </cell>
          <cell r="CD396">
            <v>314.09145153192094</v>
          </cell>
          <cell r="CE396">
            <v>313.58973036030744</v>
          </cell>
          <cell r="CF396">
            <v>318.22098533145385</v>
          </cell>
          <cell r="CG396">
            <v>329.26047635958776</v>
          </cell>
          <cell r="CH396">
            <v>326.18870241228797</v>
          </cell>
          <cell r="CI396">
            <v>329.84680547321062</v>
          </cell>
          <cell r="CJ396">
            <v>328.89673746509027</v>
          </cell>
          <cell r="CK396">
            <v>332.0221234087627</v>
          </cell>
          <cell r="CL396">
            <v>324.58567642299295</v>
          </cell>
          <cell r="CM396">
            <v>328.34270971902737</v>
          </cell>
          <cell r="CN396">
            <v>325.74600281310455</v>
          </cell>
          <cell r="CO396">
            <v>326.41510020447936</v>
          </cell>
          <cell r="CP396">
            <v>316.44974217959123</v>
          </cell>
          <cell r="CQ396">
            <v>315.4647608867113</v>
          </cell>
          <cell r="CR396">
            <v>310.03947470961981</v>
          </cell>
          <cell r="CS396">
            <v>307.21765428713127</v>
          </cell>
          <cell r="CT396">
            <v>294.91350745686657</v>
          </cell>
          <cell r="CU396">
            <v>291.05840122508846</v>
          </cell>
          <cell r="CV396">
            <v>285.58437075699908</v>
          </cell>
          <cell r="CW396">
            <v>282.44029299031132</v>
          </cell>
          <cell r="CX396">
            <v>270.62918578428179</v>
          </cell>
          <cell r="CY396">
            <v>266.33913189918195</v>
          </cell>
          <cell r="CZ396">
            <v>260.54637470442873</v>
          </cell>
          <cell r="DA396">
            <v>257.98788339853263</v>
          </cell>
          <cell r="DB396">
            <v>246.34459969572822</v>
          </cell>
          <cell r="DC396"/>
          <cell r="DD396"/>
          <cell r="DE396">
            <v>0</v>
          </cell>
          <cell r="DF396">
            <v>0</v>
          </cell>
          <cell r="DG396">
            <v>0</v>
          </cell>
          <cell r="DH396">
            <v>0</v>
          </cell>
          <cell r="DI396">
            <v>0</v>
          </cell>
          <cell r="DJ396">
            <v>0</v>
          </cell>
          <cell r="DK396">
            <v>0</v>
          </cell>
          <cell r="DL396">
            <v>0</v>
          </cell>
          <cell r="DM396">
            <v>0</v>
          </cell>
          <cell r="DN396">
            <v>0</v>
          </cell>
          <cell r="DO396">
            <v>0</v>
          </cell>
        </row>
        <row r="397">
          <cell r="A397" t="str">
            <v>% growth y-o-y</v>
          </cell>
          <cell r="B397"/>
          <cell r="C397" t="str">
            <v>NA</v>
          </cell>
          <cell r="D397" t="str">
            <v>NA</v>
          </cell>
          <cell r="E397" t="str">
            <v>NA</v>
          </cell>
          <cell r="F397" t="str">
            <v>NA</v>
          </cell>
          <cell r="G397" t="str">
            <v>NA</v>
          </cell>
          <cell r="H397" t="str">
            <v>NA</v>
          </cell>
          <cell r="I397" t="str">
            <v>NA</v>
          </cell>
          <cell r="J397" t="str">
            <v>NA</v>
          </cell>
          <cell r="K397" t="str">
            <v>NA</v>
          </cell>
          <cell r="L397" t="str">
            <v>NA</v>
          </cell>
          <cell r="M397" t="str">
            <v>NA</v>
          </cell>
          <cell r="N397" t="str">
            <v>NA</v>
          </cell>
          <cell r="O397" t="str">
            <v>NA</v>
          </cell>
          <cell r="P397" t="str">
            <v>NA</v>
          </cell>
          <cell r="Q397" t="str">
            <v>NA</v>
          </cell>
          <cell r="R397" t="str">
            <v>NA</v>
          </cell>
          <cell r="S397" t="str">
            <v>NA</v>
          </cell>
          <cell r="T397" t="str">
            <v>NA</v>
          </cell>
          <cell r="U397" t="str">
            <v>NA</v>
          </cell>
          <cell r="V397" t="str">
            <v>NA</v>
          </cell>
          <cell r="W397" t="str">
            <v>NA</v>
          </cell>
          <cell r="X397" t="str">
            <v>NA</v>
          </cell>
          <cell r="Y397" t="str">
            <v>NA</v>
          </cell>
          <cell r="Z397" t="str">
            <v>NA</v>
          </cell>
          <cell r="AA397" t="str">
            <v>NA</v>
          </cell>
          <cell r="AB397" t="str">
            <v>NA</v>
          </cell>
          <cell r="AC397" t="str">
            <v>NA</v>
          </cell>
          <cell r="AD397" t="str">
            <v>NA</v>
          </cell>
          <cell r="AE397" t="str">
            <v>NA</v>
          </cell>
          <cell r="AF397" t="str">
            <v>NA</v>
          </cell>
          <cell r="AG397" t="str">
            <v>NA</v>
          </cell>
          <cell r="AH397" t="str">
            <v>NA</v>
          </cell>
          <cell r="AI397" t="str">
            <v>NA</v>
          </cell>
          <cell r="AJ397" t="str">
            <v>NA</v>
          </cell>
          <cell r="AK397" t="str">
            <v>NA</v>
          </cell>
          <cell r="AL397" t="str">
            <v>NA</v>
          </cell>
          <cell r="AM397" t="str">
            <v>NA</v>
          </cell>
          <cell r="AN397" t="str">
            <v>NA</v>
          </cell>
          <cell r="AO397" t="str">
            <v>NA</v>
          </cell>
          <cell r="AP397" t="str">
            <v>NA</v>
          </cell>
          <cell r="AQ397" t="str">
            <v>NA</v>
          </cell>
          <cell r="AR397" t="str">
            <v>NA</v>
          </cell>
          <cell r="AS397" t="str">
            <v>NA</v>
          </cell>
          <cell r="AT397" t="str">
            <v>NA</v>
          </cell>
          <cell r="AU397" t="str">
            <v>NA</v>
          </cell>
          <cell r="AV397" t="str">
            <v>NA</v>
          </cell>
          <cell r="AW397" t="str">
            <v>NA</v>
          </cell>
          <cell r="AX397" t="str">
            <v>NA</v>
          </cell>
          <cell r="AY397" t="str">
            <v>NA</v>
          </cell>
          <cell r="AZ397" t="str">
            <v>NA</v>
          </cell>
          <cell r="BA397" t="str">
            <v>NA</v>
          </cell>
          <cell r="BB397" t="str">
            <v>NA</v>
          </cell>
          <cell r="BC397" t="str">
            <v>NA</v>
          </cell>
          <cell r="BD397" t="str">
            <v>NA</v>
          </cell>
          <cell r="BE397" t="str">
            <v>NA</v>
          </cell>
          <cell r="BF397" t="str">
            <v>NA</v>
          </cell>
          <cell r="BG397" t="str">
            <v>NA</v>
          </cell>
          <cell r="BH397" t="str">
            <v>NA</v>
          </cell>
          <cell r="BI397" t="str">
            <v>NA</v>
          </cell>
          <cell r="BJ397" t="str">
            <v>NA</v>
          </cell>
          <cell r="BK397" t="str">
            <v>NA</v>
          </cell>
          <cell r="BL397" t="str">
            <v>NA</v>
          </cell>
          <cell r="BM397" t="str">
            <v>NA</v>
          </cell>
          <cell r="BN397" t="str">
            <v>NA</v>
          </cell>
          <cell r="BO397" t="str">
            <v>NA</v>
          </cell>
          <cell r="BP397" t="str">
            <v>NA</v>
          </cell>
          <cell r="BQ397" t="str">
            <v>NA</v>
          </cell>
          <cell r="BR397" t="str">
            <v>NA</v>
          </cell>
          <cell r="BS397" t="str">
            <v>NA</v>
          </cell>
          <cell r="BT397" t="str">
            <v>NA</v>
          </cell>
          <cell r="BU397" t="str">
            <v>NA</v>
          </cell>
          <cell r="BV397" t="str">
            <v>NA</v>
          </cell>
          <cell r="BW397">
            <v>3.4987536985809697E-2</v>
          </cell>
          <cell r="BX397">
            <v>1.8021626146574432E-2</v>
          </cell>
          <cell r="BY397">
            <v>5.2175706073147143E-2</v>
          </cell>
          <cell r="BZ397">
            <v>2.6844084786988409E-2</v>
          </cell>
          <cell r="CA397">
            <v>-4.7845424704410222E-3</v>
          </cell>
          <cell r="CB397">
            <v>3.3421162621001921E-2</v>
          </cell>
          <cell r="CC397">
            <v>2.4751005737855047E-2</v>
          </cell>
          <cell r="CD397">
            <v>2.6812548226575306E-2</v>
          </cell>
          <cell r="CE397">
            <v>3.935490429432642E-2</v>
          </cell>
          <cell r="CF397">
            <v>3.3230917053441722E-2</v>
          </cell>
          <cell r="CG397">
            <v>4.8182655668024488E-2</v>
          </cell>
          <cell r="CH397">
            <v>3.8515059296790888E-2</v>
          </cell>
          <cell r="CI397">
            <v>5.184186068282326E-2</v>
          </cell>
          <cell r="CJ397">
            <v>3.3548234169775926E-2</v>
          </cell>
          <cell r="CK397">
            <v>8.3874234761140976E-3</v>
          </cell>
          <cell r="CL397">
            <v>-4.9144129684444149E-3</v>
          </cell>
          <cell r="CM397">
            <v>-4.5599827835998141E-3</v>
          </cell>
          <cell r="CN397">
            <v>-9.5797078325233764E-3</v>
          </cell>
          <cell r="CO397">
            <v>-1.6887498780857935E-2</v>
          </cell>
          <cell r="CP397">
            <v>-2.506559849794221E-2</v>
          </cell>
          <cell r="CQ397">
            <v>-3.9221059128543234E-2</v>
          </cell>
          <cell r="CR397">
            <v>-4.821710156945902E-2</v>
          </cell>
          <cell r="CS397">
            <v>-5.8812983545559194E-2</v>
          </cell>
          <cell r="CT397">
            <v>-6.805578217378494E-2</v>
          </cell>
          <cell r="CU397">
            <v>-7.7366358109289934E-2</v>
          </cell>
          <cell r="CV397">
            <v>-7.8877388034298446E-2</v>
          </cell>
          <cell r="CW397">
            <v>-8.0650838098199173E-2</v>
          </cell>
          <cell r="CX397">
            <v>-8.2343877301505275E-2</v>
          </cell>
          <cell r="CY397">
            <v>-8.492889819314986E-2</v>
          </cell>
          <cell r="CZ397">
            <v>-8.7672851235528371E-2</v>
          </cell>
          <cell r="DA397">
            <v>-8.6575500021229268E-2</v>
          </cell>
          <cell r="DB397">
            <v>-8.973380316752233E-2</v>
          </cell>
          <cell r="DC397"/>
          <cell r="DD397" t="str">
            <v>NA</v>
          </cell>
          <cell r="DE397" t="str">
            <v>NA</v>
          </cell>
          <cell r="DF397" t="str">
            <v>NA</v>
          </cell>
          <cell r="DG397" t="str">
            <v>NA</v>
          </cell>
          <cell r="DH397" t="str">
            <v>NA</v>
          </cell>
          <cell r="DI397" t="str">
            <v>NA</v>
          </cell>
          <cell r="DJ397" t="str">
            <v>NA</v>
          </cell>
          <cell r="DK397" t="str">
            <v>NA</v>
          </cell>
          <cell r="DL397" t="str">
            <v>NA</v>
          </cell>
          <cell r="DM397" t="str">
            <v>NA</v>
          </cell>
          <cell r="DN397" t="str">
            <v>NA</v>
          </cell>
          <cell r="DO397" t="str">
            <v>NA</v>
          </cell>
        </row>
        <row r="398">
          <cell r="A398" t="str">
            <v>% growth seq</v>
          </cell>
          <cell r="B398"/>
          <cell r="C398" t="str">
            <v>NA</v>
          </cell>
          <cell r="D398" t="str">
            <v>NA</v>
          </cell>
          <cell r="E398" t="str">
            <v>NA</v>
          </cell>
          <cell r="F398" t="str">
            <v>NA</v>
          </cell>
          <cell r="G398" t="str">
            <v>NA</v>
          </cell>
          <cell r="H398" t="str">
            <v>NA</v>
          </cell>
          <cell r="I398" t="str">
            <v>NA</v>
          </cell>
          <cell r="J398" t="str">
            <v>NA</v>
          </cell>
          <cell r="K398" t="str">
            <v>NA</v>
          </cell>
          <cell r="L398" t="str">
            <v>NA</v>
          </cell>
          <cell r="M398" t="str">
            <v>NA</v>
          </cell>
          <cell r="N398" t="str">
            <v>NA</v>
          </cell>
          <cell r="O398" t="str">
            <v>NA</v>
          </cell>
          <cell r="P398" t="str">
            <v>NA</v>
          </cell>
          <cell r="Q398" t="str">
            <v>NA</v>
          </cell>
          <cell r="R398" t="str">
            <v>NA</v>
          </cell>
          <cell r="S398" t="str">
            <v>NA</v>
          </cell>
          <cell r="T398" t="str">
            <v>NA</v>
          </cell>
          <cell r="U398" t="str">
            <v>NA</v>
          </cell>
          <cell r="V398" t="str">
            <v>NA</v>
          </cell>
          <cell r="W398" t="str">
            <v>NA</v>
          </cell>
          <cell r="X398" t="str">
            <v>NA</v>
          </cell>
          <cell r="Y398" t="str">
            <v>NA</v>
          </cell>
          <cell r="Z398" t="str">
            <v>NA</v>
          </cell>
          <cell r="AA398" t="str">
            <v>NA</v>
          </cell>
          <cell r="AB398" t="str">
            <v>NA</v>
          </cell>
          <cell r="AC398" t="str">
            <v>NA</v>
          </cell>
          <cell r="AD398" t="str">
            <v>NA</v>
          </cell>
          <cell r="AE398" t="str">
            <v>NA</v>
          </cell>
          <cell r="AF398" t="str">
            <v>NA</v>
          </cell>
          <cell r="AG398" t="str">
            <v>NA</v>
          </cell>
          <cell r="AH398" t="str">
            <v>NA</v>
          </cell>
          <cell r="AI398" t="str">
            <v>NA</v>
          </cell>
          <cell r="AJ398" t="str">
            <v>NA</v>
          </cell>
          <cell r="AK398" t="str">
            <v>NA</v>
          </cell>
          <cell r="AL398" t="str">
            <v>NA</v>
          </cell>
          <cell r="AM398" t="str">
            <v>NA</v>
          </cell>
          <cell r="AN398" t="str">
            <v>NA</v>
          </cell>
          <cell r="AO398" t="str">
            <v>NA</v>
          </cell>
          <cell r="AP398" t="str">
            <v>NA</v>
          </cell>
          <cell r="AQ398" t="str">
            <v>NA</v>
          </cell>
          <cell r="AR398" t="str">
            <v>NA</v>
          </cell>
          <cell r="AS398" t="str">
            <v>NA</v>
          </cell>
          <cell r="AT398" t="str">
            <v>NA</v>
          </cell>
          <cell r="AU398" t="str">
            <v>NA</v>
          </cell>
          <cell r="AV398" t="str">
            <v>NA</v>
          </cell>
          <cell r="AW398" t="str">
            <v>NA</v>
          </cell>
          <cell r="AX398" t="str">
            <v>NA</v>
          </cell>
          <cell r="AY398" t="str">
            <v>NA</v>
          </cell>
          <cell r="AZ398" t="str">
            <v>NA</v>
          </cell>
          <cell r="BA398" t="str">
            <v>NA</v>
          </cell>
          <cell r="BB398" t="str">
            <v>NA</v>
          </cell>
          <cell r="BC398" t="str">
            <v>NA</v>
          </cell>
          <cell r="BD398" t="str">
            <v>NA</v>
          </cell>
          <cell r="BE398" t="str">
            <v>NA</v>
          </cell>
          <cell r="BF398" t="str">
            <v>NA</v>
          </cell>
          <cell r="BG398" t="str">
            <v>NA</v>
          </cell>
          <cell r="BH398" t="str">
            <v>NA</v>
          </cell>
          <cell r="BI398" t="str">
            <v>NA</v>
          </cell>
          <cell r="BJ398" t="str">
            <v>NA</v>
          </cell>
          <cell r="BK398" t="str">
            <v>NA</v>
          </cell>
          <cell r="BL398" t="str">
            <v>NA</v>
          </cell>
          <cell r="BM398" t="str">
            <v>NA</v>
          </cell>
          <cell r="BN398" t="str">
            <v>NA</v>
          </cell>
          <cell r="BO398" t="str">
            <v>NA</v>
          </cell>
          <cell r="BP398" t="str">
            <v>NA</v>
          </cell>
          <cell r="BQ398" t="str">
            <v>NA</v>
          </cell>
          <cell r="BR398" t="str">
            <v>NA</v>
          </cell>
          <cell r="BS398" t="str">
            <v>NA</v>
          </cell>
          <cell r="BT398">
            <v>-5.723985461814074E-4</v>
          </cell>
          <cell r="BU398">
            <v>-4.8261825886570797E-3</v>
          </cell>
          <cell r="BV398">
            <v>2.2502630164159321E-2</v>
          </cell>
          <cell r="BW398">
            <v>1.7701479017967925E-2</v>
          </cell>
          <cell r="BX398">
            <v>-1.695539734626117E-2</v>
          </cell>
          <cell r="BY398">
            <v>2.8561365600624278E-2</v>
          </cell>
          <cell r="BZ398">
            <v>-2.11459796790614E-3</v>
          </cell>
          <cell r="CA398">
            <v>-1.3645539693126096E-2</v>
          </cell>
          <cell r="CB398">
            <v>2.0783076163740422E-2</v>
          </cell>
          <cell r="CC398">
            <v>1.9931981254474929E-2</v>
          </cell>
          <cell r="CD398">
            <v>-1.0710234834188093E-4</v>
          </cell>
          <cell r="CE398">
            <v>-1.5973728962264122E-3</v>
          </cell>
          <cell r="CF398">
            <v>1.4768516066598236E-2</v>
          </cell>
          <cell r="CG398">
            <v>3.4691272848129007E-2</v>
          </cell>
          <cell r="CH398">
            <v>-9.3293127109039808E-3</v>
          </cell>
          <cell r="CI398">
            <v>1.1214683506417078E-2</v>
          </cell>
          <cell r="CJ398">
            <v>-2.8803310881163613E-3</v>
          </cell>
          <cell r="CK398">
            <v>9.5026358964844793E-3</v>
          </cell>
          <cell r="CL398">
            <v>-2.2397444210711548E-2</v>
          </cell>
          <cell r="CM398">
            <v>1.1574858562576784E-2</v>
          </cell>
          <cell r="CN398">
            <v>-7.9085261498417214E-3</v>
          </cell>
          <cell r="CO398">
            <v>2.0540463600369208E-3</v>
          </cell>
          <cell r="CP398">
            <v>-3.052970900747376E-2</v>
          </cell>
          <cell r="CQ398">
            <v>-3.1125994481642216E-3</v>
          </cell>
          <cell r="CR398">
            <v>-1.7197756611046056E-2</v>
          </cell>
          <cell r="CS398">
            <v>-9.1014875609999324E-3</v>
          </cell>
          <cell r="CT398">
            <v>-4.0050259672788857E-2</v>
          </cell>
          <cell r="CU398">
            <v>-1.3071989360616043E-2</v>
          </cell>
          <cell r="CV398">
            <v>-1.8807326794377799E-2</v>
          </cell>
          <cell r="CW398">
            <v>-1.1009278128049305E-2</v>
          </cell>
          <cell r="CX398">
            <v>-4.1818067390387181E-2</v>
          </cell>
          <cell r="CY398">
            <v>-1.5852147922136628E-2</v>
          </cell>
          <cell r="CZ398">
            <v>-2.1749553486364759E-2</v>
          </cell>
          <cell r="DA398">
            <v>-9.8197156218293724E-3</v>
          </cell>
          <cell r="DB398">
            <v>-4.5131126118889031E-2</v>
          </cell>
          <cell r="DC398"/>
          <cell r="DD398"/>
          <cell r="DE398"/>
          <cell r="DF398"/>
          <cell r="DG398"/>
          <cell r="DH398"/>
          <cell r="DI398"/>
          <cell r="DJ398"/>
          <cell r="DK398"/>
          <cell r="DL398"/>
          <cell r="DM398"/>
          <cell r="DN398"/>
          <cell r="DO398"/>
        </row>
        <row r="399">
          <cell r="A399"/>
          <cell r="B399"/>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cell r="AP399"/>
          <cell r="AQ399"/>
          <cell r="AR399"/>
          <cell r="AS399"/>
          <cell r="AT399"/>
          <cell r="AU399"/>
          <cell r="AV399"/>
          <cell r="AW399"/>
          <cell r="AX399"/>
          <cell r="AY399"/>
          <cell r="AZ399"/>
          <cell r="BA399"/>
          <cell r="BB399"/>
          <cell r="BC399"/>
          <cell r="BD399"/>
          <cell r="BE399"/>
          <cell r="BF399"/>
          <cell r="BG399"/>
          <cell r="BH399"/>
          <cell r="BI399"/>
          <cell r="BJ399"/>
          <cell r="BK399"/>
          <cell r="BL399"/>
          <cell r="BM399"/>
          <cell r="BN399"/>
          <cell r="BO399"/>
          <cell r="BP399"/>
          <cell r="BQ399"/>
          <cell r="BR399"/>
          <cell r="BS399"/>
          <cell r="BT399"/>
          <cell r="BU399"/>
          <cell r="BV399"/>
          <cell r="BW399"/>
          <cell r="BX399"/>
          <cell r="BY399"/>
          <cell r="BZ399"/>
          <cell r="CA399"/>
          <cell r="CB399"/>
          <cell r="CC399"/>
          <cell r="CD399"/>
          <cell r="CE399"/>
          <cell r="CF399"/>
          <cell r="CG399"/>
          <cell r="CH399"/>
          <cell r="CI399"/>
          <cell r="CJ399"/>
          <cell r="CK399"/>
          <cell r="CL399"/>
          <cell r="CM399"/>
          <cell r="CN399"/>
          <cell r="CO399"/>
          <cell r="CP399"/>
          <cell r="CQ399"/>
          <cell r="CR399"/>
          <cell r="CS399"/>
          <cell r="CT399"/>
          <cell r="CU399"/>
          <cell r="CV399"/>
          <cell r="CW399"/>
          <cell r="CX399"/>
          <cell r="CY399"/>
          <cell r="CZ399"/>
          <cell r="DA399"/>
          <cell r="DB399"/>
          <cell r="DC399"/>
          <cell r="DD399"/>
          <cell r="DE399"/>
          <cell r="DF399"/>
          <cell r="DG399"/>
          <cell r="DH399"/>
          <cell r="DI399"/>
          <cell r="DJ399"/>
          <cell r="DK399"/>
          <cell r="DL399"/>
          <cell r="DM399"/>
          <cell r="DN399"/>
          <cell r="DO399"/>
        </row>
        <row r="400">
          <cell r="A400">
            <v>0</v>
          </cell>
          <cell r="B400">
            <v>0</v>
          </cell>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cell r="AU400">
            <v>0</v>
          </cell>
          <cell r="AV400">
            <v>0</v>
          </cell>
          <cell r="AW400">
            <v>0</v>
          </cell>
          <cell r="AX400"/>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cell r="BM400">
            <v>0</v>
          </cell>
          <cell r="BN400">
            <v>0</v>
          </cell>
          <cell r="BO400">
            <v>0</v>
          </cell>
          <cell r="BP400">
            <v>0</v>
          </cell>
          <cell r="BQ400">
            <v>0</v>
          </cell>
          <cell r="BR400">
            <v>0</v>
          </cell>
          <cell r="BS400">
            <v>0</v>
          </cell>
          <cell r="BT400">
            <v>0</v>
          </cell>
          <cell r="BU400">
            <v>0</v>
          </cell>
          <cell r="BV400">
            <v>0</v>
          </cell>
          <cell r="BW400">
            <v>0</v>
          </cell>
          <cell r="BX400">
            <v>0</v>
          </cell>
          <cell r="BY400">
            <v>0</v>
          </cell>
          <cell r="BZ400">
            <v>0</v>
          </cell>
          <cell r="CA400">
            <v>0</v>
          </cell>
          <cell r="CB400">
            <v>0</v>
          </cell>
          <cell r="CC400">
            <v>0</v>
          </cell>
          <cell r="CD400">
            <v>0</v>
          </cell>
          <cell r="CE400">
            <v>0</v>
          </cell>
          <cell r="CF400">
            <v>0</v>
          </cell>
          <cell r="CG400">
            <v>0</v>
          </cell>
          <cell r="CH400">
            <v>0</v>
          </cell>
          <cell r="CI400">
            <v>0</v>
          </cell>
          <cell r="CJ400">
            <v>0</v>
          </cell>
          <cell r="CK400">
            <v>0</v>
          </cell>
          <cell r="CL400">
            <v>0</v>
          </cell>
          <cell r="CM400">
            <v>0</v>
          </cell>
          <cell r="CN400">
            <v>0</v>
          </cell>
          <cell r="CO400">
            <v>0</v>
          </cell>
          <cell r="CP400">
            <v>0</v>
          </cell>
          <cell r="CQ400">
            <v>0</v>
          </cell>
          <cell r="CR400">
            <v>0</v>
          </cell>
          <cell r="CS400">
            <v>0</v>
          </cell>
          <cell r="CT400">
            <v>0</v>
          </cell>
          <cell r="CU400">
            <v>0</v>
          </cell>
          <cell r="CV400">
            <v>0</v>
          </cell>
          <cell r="CW400">
            <v>0</v>
          </cell>
          <cell r="CX400">
            <v>0</v>
          </cell>
          <cell r="CY400">
            <v>0</v>
          </cell>
          <cell r="CZ400">
            <v>0</v>
          </cell>
          <cell r="DA400">
            <v>0</v>
          </cell>
          <cell r="DB400">
            <v>0</v>
          </cell>
          <cell r="DC400"/>
          <cell r="DD400"/>
          <cell r="DE400"/>
          <cell r="DF400"/>
          <cell r="DG400"/>
          <cell r="DH400"/>
          <cell r="DI400"/>
          <cell r="DJ400"/>
          <cell r="DK400"/>
          <cell r="DL400"/>
          <cell r="DM400"/>
          <cell r="DN400"/>
          <cell r="DO400"/>
        </row>
        <row r="401">
          <cell r="A401"/>
          <cell r="B401"/>
          <cell r="C401" t="str">
            <v>Fiscal 1998 by Quarter</v>
          </cell>
          <cell r="D401"/>
          <cell r="E401"/>
          <cell r="F401"/>
          <cell r="G401" t="str">
            <v>Fiscal 1999 by Quarter</v>
          </cell>
          <cell r="H401"/>
          <cell r="I401"/>
          <cell r="J401"/>
          <cell r="K401" t="str">
            <v>Fiscal 2000 by Quarter</v>
          </cell>
          <cell r="L401"/>
          <cell r="M401"/>
          <cell r="N401"/>
          <cell r="O401" t="str">
            <v>Fiscal 2001 by Quarter</v>
          </cell>
          <cell r="P401"/>
          <cell r="Q401"/>
          <cell r="R401"/>
          <cell r="S401" t="str">
            <v>Fiscal 2002 by Quarter</v>
          </cell>
          <cell r="T401"/>
          <cell r="U401"/>
          <cell r="V401"/>
          <cell r="W401" t="str">
            <v>Fiscal 2003 by Quarter</v>
          </cell>
          <cell r="X401"/>
          <cell r="Y401"/>
          <cell r="Z401"/>
          <cell r="AA401" t="str">
            <v>Fiscal 2004 by Quarter</v>
          </cell>
          <cell r="AB401"/>
          <cell r="AC401"/>
          <cell r="AD401"/>
          <cell r="AE401" t="str">
            <v>Fiscal 2005 by Quarter</v>
          </cell>
          <cell r="AF401"/>
          <cell r="AG401"/>
          <cell r="AH401"/>
          <cell r="AI401" t="str">
            <v>Fiscal 2006 by Quarter</v>
          </cell>
          <cell r="AJ401"/>
          <cell r="AK401"/>
          <cell r="AL401"/>
          <cell r="AM401" t="str">
            <v>Fiscal 2007 by Quarter</v>
          </cell>
          <cell r="AN401"/>
          <cell r="AO401"/>
          <cell r="AP401"/>
          <cell r="AQ401" t="str">
            <v>Fiscal 2008 by Quarter</v>
          </cell>
          <cell r="AR401"/>
          <cell r="AS401"/>
          <cell r="AT401"/>
          <cell r="AU401" t="str">
            <v>Fiscal 2009 by Quarter</v>
          </cell>
          <cell r="AV401"/>
          <cell r="AW401"/>
          <cell r="AX401"/>
          <cell r="AY401" t="str">
            <v>Fiscal 2010 by Quarter</v>
          </cell>
          <cell r="AZ401"/>
          <cell r="BA401"/>
          <cell r="BB401"/>
          <cell r="BC401" t="str">
            <v>Fiscal 2011 by Quarter</v>
          </cell>
          <cell r="BD401"/>
          <cell r="BE401"/>
          <cell r="BF401"/>
          <cell r="BG401" t="str">
            <v>Fiscal 2012 by Quarter</v>
          </cell>
          <cell r="BH401"/>
          <cell r="BI401"/>
          <cell r="BJ401"/>
          <cell r="BK401" t="str">
            <v>Fiscal 2013 by Quarter</v>
          </cell>
          <cell r="BL401"/>
          <cell r="BM401"/>
          <cell r="BN401"/>
          <cell r="BO401" t="str">
            <v>Fiscal 2014 by Quarter</v>
          </cell>
          <cell r="BP401"/>
          <cell r="BQ401"/>
          <cell r="BR401"/>
          <cell r="BS401" t="str">
            <v>Fiscal 2015 by Quarter</v>
          </cell>
          <cell r="BT401"/>
          <cell r="BU401"/>
          <cell r="BV401"/>
          <cell r="BW401" t="str">
            <v>Fiscal 2016 by Quarter</v>
          </cell>
          <cell r="BX401"/>
          <cell r="BY401"/>
          <cell r="BZ401"/>
          <cell r="CA401" t="str">
            <v>Fiscal 2017 by Quarter</v>
          </cell>
          <cell r="CB401"/>
          <cell r="CC401"/>
          <cell r="CD401"/>
          <cell r="CE401" t="str">
            <v>Fiscal 2018 by Quarter</v>
          </cell>
          <cell r="CF401"/>
          <cell r="CG401"/>
          <cell r="CH401"/>
          <cell r="CI401" t="str">
            <v>Fiscal 2019 by Quarter</v>
          </cell>
          <cell r="CJ401"/>
          <cell r="CK401"/>
          <cell r="CL401"/>
          <cell r="CM401" t="str">
            <v>Fiscal 2020 by Quarter</v>
          </cell>
          <cell r="CN401"/>
          <cell r="CO401"/>
          <cell r="CP401"/>
          <cell r="CQ401" t="str">
            <v>Fiscal 2021 by Quarter</v>
          </cell>
          <cell r="CR401"/>
          <cell r="CS401"/>
          <cell r="CT401"/>
          <cell r="CU401" t="str">
            <v>Fiscal 2022 by Quarter</v>
          </cell>
          <cell r="CV401"/>
          <cell r="CW401"/>
          <cell r="CX401"/>
          <cell r="CY401" t="str">
            <v>Fiscal 2023 by Quarter</v>
          </cell>
          <cell r="CZ401"/>
          <cell r="DA401"/>
          <cell r="DB401"/>
          <cell r="DC401"/>
          <cell r="DD401" t="str">
            <v xml:space="preserve"> Fiscal Year Ends December</v>
          </cell>
          <cell r="DE401"/>
          <cell r="DF401"/>
          <cell r="DG401"/>
          <cell r="DH401"/>
          <cell r="DI401"/>
          <cell r="DJ401"/>
          <cell r="DK401"/>
          <cell r="DL401"/>
          <cell r="DM401"/>
          <cell r="DN401"/>
          <cell r="DO401"/>
        </row>
        <row r="402">
          <cell r="A402"/>
          <cell r="B402"/>
          <cell r="C402">
            <v>35855</v>
          </cell>
          <cell r="D402">
            <v>35947</v>
          </cell>
          <cell r="E402">
            <v>36039</v>
          </cell>
          <cell r="F402">
            <v>36130</v>
          </cell>
          <cell r="G402">
            <v>36220</v>
          </cell>
          <cell r="H402">
            <v>36312</v>
          </cell>
          <cell r="I402">
            <v>36404</v>
          </cell>
          <cell r="J402">
            <v>36495</v>
          </cell>
          <cell r="K402">
            <v>36586</v>
          </cell>
          <cell r="L402">
            <v>36678</v>
          </cell>
          <cell r="M402">
            <v>36770</v>
          </cell>
          <cell r="N402">
            <v>36861</v>
          </cell>
          <cell r="O402">
            <v>36951</v>
          </cell>
          <cell r="P402">
            <v>37043</v>
          </cell>
          <cell r="Q402">
            <v>37135</v>
          </cell>
          <cell r="R402">
            <v>37226</v>
          </cell>
          <cell r="S402">
            <v>37317</v>
          </cell>
          <cell r="T402">
            <v>37409</v>
          </cell>
          <cell r="U402">
            <v>37501</v>
          </cell>
          <cell r="V402">
            <v>37592</v>
          </cell>
          <cell r="W402">
            <v>37683</v>
          </cell>
          <cell r="X402">
            <v>37775</v>
          </cell>
          <cell r="Y402">
            <v>37867</v>
          </cell>
          <cell r="Z402">
            <v>37958</v>
          </cell>
          <cell r="AA402">
            <v>38050</v>
          </cell>
          <cell r="AB402">
            <v>38142</v>
          </cell>
          <cell r="AC402">
            <v>38234</v>
          </cell>
          <cell r="AD402">
            <v>38325</v>
          </cell>
          <cell r="AE402">
            <v>38416</v>
          </cell>
          <cell r="AF402">
            <v>38508</v>
          </cell>
          <cell r="AG402">
            <v>38600</v>
          </cell>
          <cell r="AH402">
            <v>38691</v>
          </cell>
          <cell r="AI402">
            <v>38782</v>
          </cell>
          <cell r="AJ402">
            <v>38874</v>
          </cell>
          <cell r="AK402">
            <v>38966</v>
          </cell>
          <cell r="AL402">
            <v>39057</v>
          </cell>
          <cell r="AM402">
            <v>39148</v>
          </cell>
          <cell r="AN402">
            <v>39240</v>
          </cell>
          <cell r="AO402">
            <v>39332</v>
          </cell>
          <cell r="AP402">
            <v>39423</v>
          </cell>
          <cell r="AQ402">
            <v>39515</v>
          </cell>
          <cell r="AR402">
            <v>39607</v>
          </cell>
          <cell r="AS402">
            <v>39699</v>
          </cell>
          <cell r="AT402">
            <v>39790</v>
          </cell>
          <cell r="AU402">
            <v>39880</v>
          </cell>
          <cell r="AV402">
            <v>39972</v>
          </cell>
          <cell r="AW402">
            <v>40065</v>
          </cell>
          <cell r="AX402">
            <v>40155</v>
          </cell>
          <cell r="AY402">
            <v>40247</v>
          </cell>
          <cell r="AZ402">
            <v>40339</v>
          </cell>
          <cell r="BA402">
            <v>40431</v>
          </cell>
          <cell r="BB402">
            <v>40522</v>
          </cell>
          <cell r="BC402">
            <v>40613</v>
          </cell>
          <cell r="BD402">
            <v>40705</v>
          </cell>
          <cell r="BE402">
            <v>40797</v>
          </cell>
          <cell r="BF402">
            <v>40888</v>
          </cell>
          <cell r="BG402">
            <v>40979</v>
          </cell>
          <cell r="BH402">
            <v>41071</v>
          </cell>
          <cell r="BI402">
            <v>41163</v>
          </cell>
          <cell r="BJ402">
            <v>41254</v>
          </cell>
          <cell r="BK402">
            <v>41344</v>
          </cell>
          <cell r="BL402">
            <v>41436</v>
          </cell>
          <cell r="BM402">
            <v>41530</v>
          </cell>
          <cell r="BN402">
            <v>41621</v>
          </cell>
          <cell r="BO402">
            <v>41712</v>
          </cell>
          <cell r="BP402">
            <v>41804</v>
          </cell>
          <cell r="BQ402">
            <v>41896</v>
          </cell>
          <cell r="BR402">
            <v>41987</v>
          </cell>
          <cell r="BS402">
            <v>42078</v>
          </cell>
          <cell r="BT402">
            <v>42170</v>
          </cell>
          <cell r="BU402">
            <v>42262</v>
          </cell>
          <cell r="BV402">
            <v>42353</v>
          </cell>
          <cell r="BW402">
            <v>42445</v>
          </cell>
          <cell r="BX402">
            <v>42537</v>
          </cell>
          <cell r="BY402">
            <v>42629</v>
          </cell>
          <cell r="BZ402">
            <v>42720</v>
          </cell>
          <cell r="CA402">
            <v>42811</v>
          </cell>
          <cell r="CB402">
            <v>42903</v>
          </cell>
          <cell r="CC402">
            <v>42995</v>
          </cell>
          <cell r="CD402">
            <v>43086</v>
          </cell>
          <cell r="CE402">
            <v>43177</v>
          </cell>
          <cell r="CF402">
            <v>43269</v>
          </cell>
          <cell r="CG402">
            <v>43361</v>
          </cell>
          <cell r="CH402">
            <v>43451</v>
          </cell>
          <cell r="CI402" t="str">
            <v>Mar-19E</v>
          </cell>
          <cell r="CJ402" t="str">
            <v>Jun-19E</v>
          </cell>
          <cell r="CK402" t="str">
            <v>Sep-19E</v>
          </cell>
          <cell r="CL402" t="str">
            <v>Dec-19E</v>
          </cell>
          <cell r="CM402" t="str">
            <v>Mar-20E</v>
          </cell>
          <cell r="CN402" t="str">
            <v>Jun-20E</v>
          </cell>
          <cell r="CO402" t="str">
            <v>Sep-20E</v>
          </cell>
          <cell r="CP402" t="str">
            <v>Dec-20E</v>
          </cell>
          <cell r="CQ402" t="str">
            <v>Mar-21E</v>
          </cell>
          <cell r="CR402" t="str">
            <v>Jun-21E</v>
          </cell>
          <cell r="CS402" t="str">
            <v>Sep-21E</v>
          </cell>
          <cell r="CT402" t="str">
            <v>Dec-21E</v>
          </cell>
          <cell r="CU402" t="str">
            <v>Mar-22E</v>
          </cell>
          <cell r="CV402" t="str">
            <v>Jun-22E</v>
          </cell>
          <cell r="CW402" t="str">
            <v>Sep-22E</v>
          </cell>
          <cell r="CX402" t="str">
            <v>Dec-22E</v>
          </cell>
          <cell r="CY402" t="str">
            <v>Mar-23E</v>
          </cell>
          <cell r="CZ402" t="str">
            <v>Jun-23E</v>
          </cell>
          <cell r="DA402" t="str">
            <v>Sep-23E</v>
          </cell>
          <cell r="DB402" t="str">
            <v>Dec-23E</v>
          </cell>
          <cell r="DC402"/>
          <cell r="DD402">
            <v>1998</v>
          </cell>
          <cell r="DE402">
            <v>1999</v>
          </cell>
          <cell r="DF402">
            <v>2000</v>
          </cell>
          <cell r="DG402">
            <v>2001</v>
          </cell>
          <cell r="DH402">
            <v>2002</v>
          </cell>
          <cell r="DI402">
            <v>2003</v>
          </cell>
          <cell r="DJ402">
            <v>2004</v>
          </cell>
          <cell r="DK402">
            <v>2005</v>
          </cell>
          <cell r="DL402">
            <v>2006</v>
          </cell>
          <cell r="DM402">
            <v>2007</v>
          </cell>
          <cell r="DN402">
            <v>2008</v>
          </cell>
          <cell r="DO402">
            <v>2009</v>
          </cell>
        </row>
        <row r="403">
          <cell r="A403" t="str">
            <v>Workspace Services Recurring Revenue</v>
          </cell>
          <cell r="B403"/>
          <cell r="C403" t="e">
            <v>#DIV/0!</v>
          </cell>
          <cell r="D403" t="e">
            <v>#DIV/0!</v>
          </cell>
          <cell r="E403">
            <v>0</v>
          </cell>
          <cell r="F403">
            <v>44.678166560234622</v>
          </cell>
          <cell r="G403">
            <v>76.161369287124529</v>
          </cell>
          <cell r="H403">
            <v>85.150682759556958</v>
          </cell>
          <cell r="I403">
            <v>96.762715879171395</v>
          </cell>
          <cell r="J403">
            <v>109.34373929550863</v>
          </cell>
          <cell r="K403">
            <v>117.25099599166613</v>
          </cell>
          <cell r="L403">
            <v>93.509148677852565</v>
          </cell>
          <cell r="M403">
            <v>101.3265862080107</v>
          </cell>
          <cell r="N403">
            <v>110.7565419418754</v>
          </cell>
          <cell r="O403">
            <v>119.80186030604864</v>
          </cell>
          <cell r="P403">
            <v>134.35573528616055</v>
          </cell>
          <cell r="Q403">
            <v>140.00905926376882</v>
          </cell>
          <cell r="R403">
            <v>145.96142822935153</v>
          </cell>
          <cell r="S403">
            <v>128.62632919147043</v>
          </cell>
          <cell r="T403">
            <v>107.81258668923678</v>
          </cell>
          <cell r="U403">
            <v>114.57015806060218</v>
          </cell>
          <cell r="V403">
            <v>144.3985747409622</v>
          </cell>
          <cell r="W403">
            <v>37.23796952727394</v>
          </cell>
          <cell r="X403">
            <v>41.739494787948885</v>
          </cell>
          <cell r="Y403">
            <v>45.860609463214743</v>
          </cell>
          <cell r="Z403">
            <v>53.468821171397849</v>
          </cell>
          <cell r="AA403">
            <v>62.236228469008282</v>
          </cell>
          <cell r="AB403">
            <v>70.778559503584944</v>
          </cell>
          <cell r="AC403">
            <v>74.397743545324801</v>
          </cell>
          <cell r="AD403">
            <v>79.530116360136674</v>
          </cell>
          <cell r="AE403">
            <v>80.950285234811474</v>
          </cell>
          <cell r="AF403">
            <v>84.596333660753729</v>
          </cell>
          <cell r="AG403">
            <v>88.540822644518002</v>
          </cell>
          <cell r="AH403">
            <v>93.511333925326483</v>
          </cell>
          <cell r="AI403">
            <v>98.632386355134216</v>
          </cell>
          <cell r="AJ403">
            <v>104.39391495367389</v>
          </cell>
          <cell r="AK403">
            <v>106.8211891523373</v>
          </cell>
          <cell r="AL403">
            <v>113.98851397394782</v>
          </cell>
          <cell r="AM403">
            <v>113.74072956596437</v>
          </cell>
          <cell r="AN403">
            <v>118.2442902980122</v>
          </cell>
          <cell r="AO403">
            <v>125.43827714652755</v>
          </cell>
          <cell r="AP403">
            <v>130.21917277103887</v>
          </cell>
          <cell r="AQ403">
            <v>134.07650334950947</v>
          </cell>
          <cell r="AR403">
            <v>138.77516847085224</v>
          </cell>
          <cell r="AS403">
            <v>139.34465513712752</v>
          </cell>
          <cell r="AT403">
            <v>143.31680277730001</v>
          </cell>
          <cell r="AU403">
            <v>170.87558199124587</v>
          </cell>
          <cell r="AV403">
            <v>172.57505032575165</v>
          </cell>
          <cell r="AW403">
            <v>176.45767682631868</v>
          </cell>
          <cell r="AX403">
            <v>179.75492079855496</v>
          </cell>
          <cell r="AY403">
            <v>180.28482965221542</v>
          </cell>
          <cell r="AZ403">
            <v>188.45458551361432</v>
          </cell>
          <cell r="BA403">
            <v>191.87680519320836</v>
          </cell>
          <cell r="BB403">
            <v>194.04663159694783</v>
          </cell>
          <cell r="BC403">
            <v>199.34297413269761</v>
          </cell>
          <cell r="BD403">
            <v>205.82504888265294</v>
          </cell>
          <cell r="BE403">
            <v>209.51112991409187</v>
          </cell>
          <cell r="BF403">
            <v>218.19329706200878</v>
          </cell>
          <cell r="BG403">
            <v>232.51900396465817</v>
          </cell>
          <cell r="BH403">
            <v>238.69780694235681</v>
          </cell>
          <cell r="BI403">
            <v>247.85863031547586</v>
          </cell>
          <cell r="BJ403">
            <v>258.5305561642968</v>
          </cell>
          <cell r="BK403">
            <v>265.99619217673444</v>
          </cell>
          <cell r="BL403">
            <v>275.05026516248381</v>
          </cell>
          <cell r="BM403">
            <v>282.88493496702375</v>
          </cell>
          <cell r="BN403">
            <v>287.46817805715699</v>
          </cell>
          <cell r="BO403">
            <v>295.43468800705006</v>
          </cell>
          <cell r="BP403">
            <v>299.85440252398888</v>
          </cell>
          <cell r="BQ403">
            <v>308.93567472600472</v>
          </cell>
          <cell r="BR403">
            <v>312.7260253440412</v>
          </cell>
          <cell r="BS403">
            <v>314.17485380190283</v>
          </cell>
          <cell r="BT403">
            <v>317.04488065674889</v>
          </cell>
          <cell r="BU403">
            <v>318.44090797959188</v>
          </cell>
          <cell r="BV403">
            <v>328.63422886439417</v>
          </cell>
          <cell r="BW403">
            <v>331.78229343024231</v>
          </cell>
          <cell r="BX403">
            <v>327.84724566720104</v>
          </cell>
          <cell r="BY403">
            <v>337.65634264775122</v>
          </cell>
          <cell r="BZ403">
            <v>338.51373692487277</v>
          </cell>
          <cell r="CA403">
            <v>337.15985329492253</v>
          </cell>
          <cell r="CB403">
            <v>346.04512904189932</v>
          </cell>
          <cell r="CC403">
            <v>354.93076193709641</v>
          </cell>
          <cell r="CD403">
            <v>362.23193522658806</v>
          </cell>
          <cell r="CE403">
            <v>375.63950006789673</v>
          </cell>
          <cell r="CF403">
            <v>386.49698098568086</v>
          </cell>
          <cell r="CG403">
            <v>397.8684721496204</v>
          </cell>
          <cell r="CH403">
            <v>412.38726629388213</v>
          </cell>
          <cell r="CI403">
            <v>422.09653655493065</v>
          </cell>
          <cell r="CJ403">
            <v>432.90297696418742</v>
          </cell>
          <cell r="CK403">
            <v>445.42910295224874</v>
          </cell>
          <cell r="CL403">
            <v>463.74502184951461</v>
          </cell>
          <cell r="CM403">
            <v>479.32237781660615</v>
          </cell>
          <cell r="CN403">
            <v>492.13562262638823</v>
          </cell>
          <cell r="CO403">
            <v>504.82922614795888</v>
          </cell>
          <cell r="CP403">
            <v>528.73060842890004</v>
          </cell>
          <cell r="CQ403">
            <v>542.05922289031878</v>
          </cell>
          <cell r="CR403">
            <v>555.48537748212095</v>
          </cell>
          <cell r="CS403">
            <v>567.19220720602232</v>
          </cell>
          <cell r="CT403">
            <v>597.24572734920605</v>
          </cell>
          <cell r="CU403">
            <v>608.00526718104368</v>
          </cell>
          <cell r="CV403">
            <v>622.16883076095814</v>
          </cell>
          <cell r="CW403">
            <v>633.7927430665884</v>
          </cell>
          <cell r="CX403">
            <v>667.77346802741772</v>
          </cell>
          <cell r="CY403">
            <v>676.80727519161405</v>
          </cell>
          <cell r="CZ403">
            <v>689.58801038746105</v>
          </cell>
          <cell r="DA403">
            <v>700.51197398856129</v>
          </cell>
          <cell r="DB403">
            <v>734.77271334572174</v>
          </cell>
          <cell r="DC403"/>
          <cell r="DD403"/>
          <cell r="DE403">
            <v>367.41850722136149</v>
          </cell>
          <cell r="DF403">
            <v>422.84327281940477</v>
          </cell>
          <cell r="DG403">
            <v>540.12808308532954</v>
          </cell>
          <cell r="DH403">
            <v>495.4076486822716</v>
          </cell>
          <cell r="DI403">
            <v>178.3068949498354</v>
          </cell>
          <cell r="DJ403">
            <v>286.94264787805469</v>
          </cell>
          <cell r="DK403">
            <v>347.59877546540969</v>
          </cell>
          <cell r="DL403">
            <v>423.83600443509323</v>
          </cell>
          <cell r="DM403">
            <v>487.64246978154301</v>
          </cell>
          <cell r="DN403">
            <v>555.51312973478923</v>
          </cell>
          <cell r="DO403">
            <v>699.66322994187112</v>
          </cell>
        </row>
        <row r="404">
          <cell r="A404" t="str">
            <v>% growth in revenue y-o-y</v>
          </cell>
          <cell r="B404"/>
          <cell r="C404" t="str">
            <v>NA</v>
          </cell>
          <cell r="D404" t="str">
            <v>NA</v>
          </cell>
          <cell r="E404" t="str">
            <v>NA</v>
          </cell>
          <cell r="F404" t="str">
            <v>NA</v>
          </cell>
          <cell r="G404" t="str">
            <v>NA</v>
          </cell>
          <cell r="H404" t="str">
            <v>NA</v>
          </cell>
          <cell r="I404" t="str">
            <v>NA</v>
          </cell>
          <cell r="J404">
            <v>1.4473640642368926</v>
          </cell>
          <cell r="K404">
            <v>0.53950745750953844</v>
          </cell>
          <cell r="L404">
            <v>9.8160879600903694E-2</v>
          </cell>
          <cell r="M404">
            <v>4.7165587358443339E-2</v>
          </cell>
          <cell r="N404">
            <v>1.2920745672951428E-2</v>
          </cell>
          <cell r="O404">
            <v>2.1755587599134873E-2</v>
          </cell>
          <cell r="P404">
            <v>0.43681914749355877</v>
          </cell>
          <cell r="Q404">
            <v>0.38176035040150169</v>
          </cell>
          <cell r="R404">
            <v>0.31785830137195425</v>
          </cell>
          <cell r="S404">
            <v>7.3658863584243228E-2</v>
          </cell>
          <cell r="T404">
            <v>-0.19755873123235312</v>
          </cell>
          <cell r="U404">
            <v>-0.18169467987954435</v>
          </cell>
          <cell r="V404">
            <v>-1.0707304712951893E-2</v>
          </cell>
          <cell r="W404">
            <v>-0.7104949681659477</v>
          </cell>
          <cell r="X404">
            <v>-0.61285137413259139</v>
          </cell>
          <cell r="Y404">
            <v>-0.59971592743237156</v>
          </cell>
          <cell r="Z404">
            <v>-0.62971365010135316</v>
          </cell>
          <cell r="AA404">
            <v>0.67131101021566297</v>
          </cell>
          <cell r="AB404">
            <v>0.69572151898734247</v>
          </cell>
          <cell r="AC404">
            <v>0.62225806451612864</v>
          </cell>
          <cell r="AD404">
            <v>0.48741106719367577</v>
          </cell>
          <cell r="AE404">
            <v>0.30069394026860441</v>
          </cell>
          <cell r="AF404">
            <v>0.19522542213463545</v>
          </cell>
          <cell r="AG404">
            <v>0.19010091469477053</v>
          </cell>
          <cell r="AH404">
            <v>0.17579777579952971</v>
          </cell>
          <cell r="AI404">
            <v>0.21843160983352305</v>
          </cell>
          <cell r="AJ404">
            <v>0.23402410525628636</v>
          </cell>
          <cell r="AK404">
            <v>0.20646257807218515</v>
          </cell>
          <cell r="AL404">
            <v>0.21898072874218011</v>
          </cell>
          <cell r="AM404">
            <v>0.15317831970962659</v>
          </cell>
          <cell r="AN404">
            <v>0.13267416353227679</v>
          </cell>
          <cell r="AO404">
            <v>0.17428272557086499</v>
          </cell>
          <cell r="AP404">
            <v>0.14238854627757136</v>
          </cell>
          <cell r="AQ404">
            <v>0.17879060439603811</v>
          </cell>
          <cell r="AR404">
            <v>0.17363103217158193</v>
          </cell>
          <cell r="AS404">
            <v>0.11086231656670131</v>
          </cell>
          <cell r="AT404">
            <v>0.10058142535807968</v>
          </cell>
          <cell r="AU404">
            <v>0.27446329313801443</v>
          </cell>
          <cell r="AV404">
            <v>0.24355857195012942</v>
          </cell>
          <cell r="AW404">
            <v>0.26633975772281082</v>
          </cell>
          <cell r="AX404">
            <v>0.25424875042653672</v>
          </cell>
          <cell r="AY404">
            <v>5.5064904834978723E-2</v>
          </cell>
          <cell r="AZ404">
            <v>9.2015242979147649E-2</v>
          </cell>
          <cell r="BA404">
            <v>8.7381453979280321E-2</v>
          </cell>
          <cell r="BB404">
            <v>7.9506645686818755E-2</v>
          </cell>
          <cell r="BC404">
            <v>0.10571130425808395</v>
          </cell>
          <cell r="BD404">
            <v>9.2173206195525159E-2</v>
          </cell>
          <cell r="BE404">
            <v>9.1904410765682787E-2</v>
          </cell>
          <cell r="BF404">
            <v>0.12443743684876596</v>
          </cell>
          <cell r="BG404">
            <v>0.16642688299551556</v>
          </cell>
          <cell r="BH404">
            <v>0.15971213532151585</v>
          </cell>
          <cell r="BI404">
            <v>0.18303323750441347</v>
          </cell>
          <cell r="BJ404">
            <v>0.18486937795721792</v>
          </cell>
          <cell r="BK404">
            <v>0.14397613804145082</v>
          </cell>
          <cell r="BL404">
            <v>0.15229489824724607</v>
          </cell>
          <cell r="BM404">
            <v>0.14131565484311048</v>
          </cell>
          <cell r="BN404">
            <v>0.11193114780006996</v>
          </cell>
          <cell r="BO404">
            <v>0.11067262124848742</v>
          </cell>
          <cell r="BP404">
            <v>9.0180379745688377E-2</v>
          </cell>
          <cell r="BQ404">
            <v>9.2089526655131815E-2</v>
          </cell>
          <cell r="BR404">
            <v>8.786310699705413E-2</v>
          </cell>
          <cell r="BS404">
            <v>6.3432516747679912E-2</v>
          </cell>
          <cell r="BT404">
            <v>5.732941717067086E-2</v>
          </cell>
          <cell r="BU404">
            <v>3.0767677646867275E-2</v>
          </cell>
          <cell r="BV404">
            <v>5.0869458347292174E-2</v>
          </cell>
          <cell r="BW404">
            <v>5.6043440190288285E-2</v>
          </cell>
          <cell r="BX404">
            <v>3.4072037334510474E-2</v>
          </cell>
          <cell r="BY404">
            <v>6.0342230494427662E-2</v>
          </cell>
          <cell r="BZ404">
            <v>3.0062322158642907E-2</v>
          </cell>
          <cell r="CA404">
            <v>1.6208097813426248E-2</v>
          </cell>
          <cell r="CB404">
            <v>5.5507202257148114E-2</v>
          </cell>
          <cell r="CC404">
            <v>5.1159765440467853E-2</v>
          </cell>
          <cell r="CD404">
            <v>7.0065689260282893E-2</v>
          </cell>
          <cell r="CE404">
            <v>0.11412879201639425</v>
          </cell>
          <cell r="CF404">
            <v>0.11689761984450198</v>
          </cell>
          <cell r="CG404">
            <v>0.12097489092854041</v>
          </cell>
          <cell r="CH404">
            <v>0.13846192505340604</v>
          </cell>
          <cell r="CI404">
            <v>0.12367452432088966</v>
          </cell>
          <cell r="CJ404">
            <v>0.12006819784247114</v>
          </cell>
          <cell r="CK404">
            <v>0.11953857651918431</v>
          </cell>
          <cell r="CL404">
            <v>0.12453768521318276</v>
          </cell>
          <cell r="CM404">
            <v>0.13557524477395999</v>
          </cell>
          <cell r="CN404">
            <v>0.13682660737881913</v>
          </cell>
          <cell r="CO404">
            <v>0.13335483200808729</v>
          </cell>
          <cell r="CP404">
            <v>0.14013214917156191</v>
          </cell>
          <cell r="CQ404">
            <v>0.13088653477746948</v>
          </cell>
          <cell r="CR404">
            <v>0.12872418078100711</v>
          </cell>
          <cell r="CS404">
            <v>0.12353282620722461</v>
          </cell>
          <cell r="CT404">
            <v>0.12958417354330165</v>
          </cell>
          <cell r="CU404">
            <v>0.12165837514781774</v>
          </cell>
          <cell r="CV404">
            <v>0.12004538009820687</v>
          </cell>
          <cell r="CW404">
            <v>0.11742145786635372</v>
          </cell>
          <cell r="CX404">
            <v>0.11808831348403181</v>
          </cell>
          <cell r="CY404">
            <v>0.11316021706450674</v>
          </cell>
          <cell r="CZ404">
            <v>0.10836155122725177</v>
          </cell>
          <cell r="DA404">
            <v>0.10526979308591278</v>
          </cell>
          <cell r="DB404">
            <v>0.10033229609468863</v>
          </cell>
          <cell r="DC404"/>
          <cell r="DD404" t="str">
            <v>NA</v>
          </cell>
          <cell r="DE404" t="str">
            <v>NA</v>
          </cell>
          <cell r="DF404">
            <v>0.15084913935663868</v>
          </cell>
          <cell r="DG404">
            <v>0.27737182498825463</v>
          </cell>
          <cell r="DH404">
            <v>-8.2795980811819714E-2</v>
          </cell>
          <cell r="DI404">
            <v>-0.64008045611707531</v>
          </cell>
          <cell r="DJ404">
            <v>0.60926277112717786</v>
          </cell>
          <cell r="DK404">
            <v>0.21138763455313447</v>
          </cell>
          <cell r="DL404">
            <v>0.21932536691939553</v>
          </cell>
          <cell r="DM404">
            <v>0.15054517473449147</v>
          </cell>
          <cell r="DN404">
            <v>0.13918119146523744</v>
          </cell>
          <cell r="DO404">
            <v>0.25948999670971129</v>
          </cell>
        </row>
        <row r="405">
          <cell r="A405" t="str">
            <v>% growth in revenue seq</v>
          </cell>
          <cell r="B405"/>
          <cell r="C405" t="str">
            <v>NA</v>
          </cell>
          <cell r="D405" t="str">
            <v>NA</v>
          </cell>
          <cell r="E405" t="str">
            <v>NA</v>
          </cell>
          <cell r="F405" t="str">
            <v>NA</v>
          </cell>
          <cell r="G405">
            <v>0.70466639861876579</v>
          </cell>
          <cell r="H405">
            <v>0.11802983003815459</v>
          </cell>
          <cell r="I405">
            <v>0.13637040530143207</v>
          </cell>
          <cell r="J405">
            <v>0.1300193292636318</v>
          </cell>
          <cell r="K405">
            <v>7.2315587038665585E-2</v>
          </cell>
          <cell r="L405">
            <v>-0.20248738284066314</v>
          </cell>
          <cell r="M405">
            <v>8.3600777471409815E-2</v>
          </cell>
          <cell r="N405">
            <v>9.3064970278443848E-2</v>
          </cell>
          <cell r="O405">
            <v>8.1668479401606708E-2</v>
          </cell>
          <cell r="P405">
            <v>0.1214828796725882</v>
          </cell>
          <cell r="Q405">
            <v>4.2077280627934588E-2</v>
          </cell>
          <cell r="R405">
            <v>4.2514170132154083E-2</v>
          </cell>
          <cell r="S405">
            <v>-0.11876493158618706</v>
          </cell>
          <cell r="T405">
            <v>-0.16181556787841433</v>
          </cell>
          <cell r="U405">
            <v>6.2678872466381819E-2</v>
          </cell>
          <cell r="V405">
            <v>0.26035066360458536</v>
          </cell>
          <cell r="W405">
            <v>-0.74211677924054698</v>
          </cell>
          <cell r="X405">
            <v>0.12088535754823915</v>
          </cell>
          <cell r="Y405">
            <v>9.87341772151904E-2</v>
          </cell>
          <cell r="Z405">
            <v>0.16589861751152113</v>
          </cell>
          <cell r="AA405">
            <v>0.16397233201581018</v>
          </cell>
          <cell r="AB405">
            <v>0.1372565665483807</v>
          </cell>
          <cell r="AC405">
            <v>5.1133903644316803E-2</v>
          </cell>
          <cell r="AD405">
            <v>6.8985597818368216E-2</v>
          </cell>
          <cell r="AE405">
            <v>1.7856994804884341E-2</v>
          </cell>
          <cell r="AF405">
            <v>4.504058775538855E-2</v>
          </cell>
          <cell r="AG405">
            <v>4.6627185991090059E-2</v>
          </cell>
          <cell r="AH405">
            <v>5.6138074306860242E-2</v>
          </cell>
          <cell r="AI405">
            <v>5.4763975818130861E-2</v>
          </cell>
          <cell r="AJ405">
            <v>5.8414166091397268E-2</v>
          </cell>
          <cell r="AK405">
            <v>2.325110807215669E-2</v>
          </cell>
          <cell r="AL405">
            <v>6.7096471013716519E-2</v>
          </cell>
          <cell r="AM405">
            <v>-2.1737664554525304E-3</v>
          </cell>
          <cell r="AN405">
            <v>3.9594969622873455E-2</v>
          </cell>
          <cell r="AO405">
            <v>6.0840035746202004E-2</v>
          </cell>
          <cell r="AP405">
            <v>3.8113530680325303E-2</v>
          </cell>
          <cell r="AQ405">
            <v>2.9621832917437141E-2</v>
          </cell>
          <cell r="AR405">
            <v>3.5044657370682852E-2</v>
          </cell>
          <cell r="AS405">
            <v>4.1036640239777711E-3</v>
          </cell>
          <cell r="AT405">
            <v>2.8505920347382974E-2</v>
          </cell>
          <cell r="AU405">
            <v>0.19229272967224542</v>
          </cell>
          <cell r="AV405">
            <v>9.9456476735970689E-3</v>
          </cell>
          <cell r="AW405">
            <v>2.2498191327414929E-2</v>
          </cell>
          <cell r="AX405">
            <v>1.868574964568781E-2</v>
          </cell>
          <cell r="AY405">
            <v>2.947951863049747E-3</v>
          </cell>
          <cell r="AZ405">
            <v>4.5315825392292064E-2</v>
          </cell>
          <cell r="BA405">
            <v>1.8159386624990503E-2</v>
          </cell>
          <cell r="BB405">
            <v>1.1308435126145655E-2</v>
          </cell>
          <cell r="BC405">
            <v>2.7294174045498165E-2</v>
          </cell>
          <cell r="BD405">
            <v>3.2517196947409621E-2</v>
          </cell>
          <cell r="BE405">
            <v>1.7908806782504394E-2</v>
          </cell>
          <cell r="BF405">
            <v>4.1440123736991685E-2</v>
          </cell>
          <cell r="BG405">
            <v>6.5656035705707882E-2</v>
          </cell>
          <cell r="BH405">
            <v>2.6573324641618434E-2</v>
          </cell>
          <cell r="BI405">
            <v>3.8378330703856545E-2</v>
          </cell>
          <cell r="BJ405">
            <v>4.3056502955889142E-2</v>
          </cell>
          <cell r="BK405">
            <v>2.8877190082294169E-2</v>
          </cell>
          <cell r="BL405">
            <v>3.403835563079638E-2</v>
          </cell>
          <cell r="BM405">
            <v>2.8484501914265214E-2</v>
          </cell>
          <cell r="BN405">
            <v>1.6201792756010525E-2</v>
          </cell>
          <cell r="BO405">
            <v>2.7712667202799413E-2</v>
          </cell>
          <cell r="BP405">
            <v>1.4960039211215914E-2</v>
          </cell>
          <cell r="BQ405">
            <v>3.0285605699217122E-2</v>
          </cell>
          <cell r="BR405">
            <v>1.2269060934442688E-2</v>
          </cell>
          <cell r="BS405">
            <v>4.6329001760174737E-3</v>
          </cell>
          <cell r="BT405">
            <v>9.1351259342216107E-3</v>
          </cell>
          <cell r="BU405">
            <v>4.4032482718256993E-3</v>
          </cell>
          <cell r="BV405">
            <v>3.2010086108206881E-2</v>
          </cell>
          <cell r="BW405">
            <v>9.5792351780470408E-3</v>
          </cell>
          <cell r="BX405">
            <v>-1.1860330828259324E-2</v>
          </cell>
          <cell r="BY405">
            <v>2.9919717521456501E-2</v>
          </cell>
          <cell r="BZ405">
            <v>2.539251211448379E-3</v>
          </cell>
          <cell r="CA405">
            <v>-3.9994939119729622E-3</v>
          </cell>
          <cell r="CB405">
            <v>2.6353302921877209E-2</v>
          </cell>
          <cell r="CC405">
            <v>2.5677670770280381E-2</v>
          </cell>
          <cell r="CD405">
            <v>2.0570697365436041E-2</v>
          </cell>
          <cell r="CE405">
            <v>3.7013757036418626E-2</v>
          </cell>
          <cell r="CF405">
            <v>2.8903991502016169E-2</v>
          </cell>
          <cell r="CG405">
            <v>2.9421940463645768E-2</v>
          </cell>
          <cell r="CH405">
            <v>3.6491441671210989E-2</v>
          </cell>
          <cell r="CI405">
            <v>2.3544059321485733E-2</v>
          </cell>
          <cell r="CJ405">
            <v>2.5601822032127464E-2</v>
          </cell>
          <cell r="CK405">
            <v>2.8935180986518372E-2</v>
          </cell>
          <cell r="CL405">
            <v>4.1119717539492173E-2</v>
          </cell>
          <cell r="CM405">
            <v>3.3590346490331546E-2</v>
          </cell>
          <cell r="CN405">
            <v>2.6731997926215278E-2</v>
          </cell>
          <cell r="CO405">
            <v>2.5792897197379316E-2</v>
          </cell>
          <cell r="CP405">
            <v>4.7345480497074099E-2</v>
          </cell>
          <cell r="CQ405">
            <v>2.5208706000630743E-2</v>
          </cell>
          <cell r="CR405">
            <v>2.4768796516757785E-2</v>
          </cell>
          <cell r="CS405">
            <v>2.1074955702642617E-2</v>
          </cell>
          <cell r="CT405">
            <v>5.298648282074736E-2</v>
          </cell>
          <cell r="CU405">
            <v>1.8015264637542661E-2</v>
          </cell>
          <cell r="CV405">
            <v>2.3295133026696391E-2</v>
          </cell>
          <cell r="CW405">
            <v>1.8682890770039595E-2</v>
          </cell>
          <cell r="CX405">
            <v>5.3614884885577085E-2</v>
          </cell>
          <cell r="CY405">
            <v>1.3528251116178502E-2</v>
          </cell>
          <cell r="CZ405">
            <v>1.8883862015562025E-2</v>
          </cell>
          <cell r="DA405">
            <v>1.5841289924635404E-2</v>
          </cell>
          <cell r="DB405">
            <v>4.8908142372052987E-2</v>
          </cell>
          <cell r="DC405"/>
          <cell r="DD405"/>
          <cell r="DE405"/>
          <cell r="DF405"/>
          <cell r="DG405"/>
          <cell r="DH405"/>
          <cell r="DI405"/>
          <cell r="DJ405"/>
          <cell r="DK405"/>
          <cell r="DL405"/>
          <cell r="DM405"/>
          <cell r="DN405"/>
          <cell r="DO405"/>
        </row>
        <row r="406">
          <cell r="A406"/>
          <cell r="B406"/>
          <cell r="C406"/>
          <cell r="D406"/>
          <cell r="E406"/>
          <cell r="F406"/>
          <cell r="G406"/>
          <cell r="H406"/>
          <cell r="I406"/>
          <cell r="J406"/>
          <cell r="K406"/>
          <cell r="L406"/>
          <cell r="M406"/>
          <cell r="N406"/>
          <cell r="O406"/>
          <cell r="P406"/>
          <cell r="Q406"/>
          <cell r="R406"/>
          <cell r="S406"/>
          <cell r="T406"/>
          <cell r="U406"/>
          <cell r="V406"/>
          <cell r="W406"/>
          <cell r="X406"/>
          <cell r="Y406"/>
          <cell r="Z406"/>
          <cell r="AA406"/>
          <cell r="AB406"/>
          <cell r="AC406"/>
          <cell r="AD406"/>
          <cell r="AE406"/>
          <cell r="AF406"/>
          <cell r="AG406"/>
          <cell r="AH406"/>
          <cell r="AI406"/>
          <cell r="AJ406"/>
          <cell r="AK406"/>
          <cell r="AL406"/>
          <cell r="AM406"/>
          <cell r="AN406"/>
          <cell r="AO406"/>
          <cell r="AP406"/>
          <cell r="AQ406"/>
          <cell r="AR406"/>
          <cell r="AS406"/>
          <cell r="AT406"/>
          <cell r="AU406"/>
          <cell r="AV406"/>
          <cell r="AW406"/>
          <cell r="AX406"/>
          <cell r="AY406"/>
          <cell r="AZ406"/>
          <cell r="BA406"/>
          <cell r="BB406"/>
          <cell r="BC406"/>
          <cell r="BD406"/>
          <cell r="BE406"/>
          <cell r="BF406"/>
          <cell r="BG406"/>
          <cell r="BH406"/>
          <cell r="BI406"/>
          <cell r="BJ406"/>
          <cell r="BK406"/>
          <cell r="BL406"/>
          <cell r="BM406"/>
          <cell r="BN406"/>
          <cell r="BO406"/>
          <cell r="BP406"/>
          <cell r="BQ406"/>
          <cell r="BR406"/>
          <cell r="BS406"/>
          <cell r="BT406"/>
          <cell r="BU406"/>
          <cell r="BV406"/>
          <cell r="BW406"/>
          <cell r="BX406"/>
          <cell r="BY406"/>
          <cell r="BZ406"/>
          <cell r="CA406"/>
          <cell r="CB406"/>
          <cell r="CC406"/>
          <cell r="CD406"/>
          <cell r="CE406"/>
          <cell r="CF406"/>
          <cell r="CG406"/>
          <cell r="CH406"/>
          <cell r="CI406"/>
          <cell r="CJ406"/>
          <cell r="CK406"/>
          <cell r="CL406"/>
          <cell r="CM406"/>
          <cell r="CN406"/>
          <cell r="CO406"/>
          <cell r="CP406"/>
          <cell r="CQ406"/>
          <cell r="CR406"/>
          <cell r="CS406"/>
          <cell r="CT406"/>
          <cell r="CU406"/>
          <cell r="CV406"/>
          <cell r="CW406"/>
          <cell r="CX406"/>
          <cell r="CY406"/>
          <cell r="CZ406"/>
          <cell r="DA406"/>
          <cell r="DB406"/>
          <cell r="DC406"/>
          <cell r="DD406"/>
          <cell r="DE406"/>
          <cell r="DF406"/>
          <cell r="DG406"/>
          <cell r="DH406"/>
          <cell r="DI406"/>
          <cell r="DJ406"/>
          <cell r="DK406"/>
          <cell r="DL406"/>
          <cell r="DM406"/>
          <cell r="DN406"/>
          <cell r="DO406"/>
        </row>
        <row r="407">
          <cell r="A407" t="str">
            <v>LUM</v>
          </cell>
          <cell r="B407"/>
          <cell r="C407" t="e">
            <v>#DIV/0!</v>
          </cell>
          <cell r="D407" t="e">
            <v>#DIV/0!</v>
          </cell>
          <cell r="E407">
            <v>0</v>
          </cell>
          <cell r="F407">
            <v>41.795111668392146</v>
          </cell>
          <cell r="G407">
            <v>71.246722487627196</v>
          </cell>
          <cell r="H407">
            <v>79.655961033617402</v>
          </cell>
          <cell r="I407">
            <v>90.518676724446877</v>
          </cell>
          <cell r="J407">
            <v>102.28785435799097</v>
          </cell>
          <cell r="K407">
            <v>109.6848605928146</v>
          </cell>
          <cell r="L407">
            <v>87.475060234132584</v>
          </cell>
          <cell r="M407">
            <v>94.788043279064468</v>
          </cell>
          <cell r="N407">
            <v>103.60948970958246</v>
          </cell>
          <cell r="O407">
            <v>112.07111918574049</v>
          </cell>
          <cell r="P407">
            <v>125.68584147255407</v>
          </cell>
          <cell r="Q407">
            <v>130.97435989515282</v>
          </cell>
          <cell r="R407">
            <v>136.54262611468533</v>
          </cell>
          <cell r="S407">
            <v>120.32615046557639</v>
          </cell>
          <cell r="T407">
            <v>100.85550609736562</v>
          </cell>
          <cell r="U407">
            <v>107.17701550157479</v>
          </cell>
          <cell r="V407">
            <v>135.08062261056872</v>
          </cell>
          <cell r="W407">
            <v>34.83502602100566</v>
          </cell>
          <cell r="X407">
            <v>39.046070596757147</v>
          </cell>
          <cell r="Y407">
            <v>42.901252250614199</v>
          </cell>
          <cell r="Z407">
            <v>50.018510688504129</v>
          </cell>
          <cell r="AA407">
            <v>58.22016253005588</v>
          </cell>
          <cell r="AB407">
            <v>66.211262142820033</v>
          </cell>
          <cell r="AC407">
            <v>69.596902441399607</v>
          </cell>
          <cell r="AD407">
            <v>74.398086362626202</v>
          </cell>
          <cell r="AE407">
            <v>75.726612604296946</v>
          </cell>
          <cell r="AF407">
            <v>79.137383744719088</v>
          </cell>
          <cell r="AG407">
            <v>82.827337255432369</v>
          </cell>
          <cell r="AH407">
            <v>87.477104468917204</v>
          </cell>
          <cell r="AI407">
            <v>92.267698502693079</v>
          </cell>
          <cell r="AJ407">
            <v>97.657439167900364</v>
          </cell>
          <cell r="AK407">
            <v>99.928082840043288</v>
          </cell>
          <cell r="AL407">
            <v>106.6329045537765</v>
          </cell>
          <cell r="AM407">
            <v>106.40110952281003</v>
          </cell>
          <cell r="AN407">
            <v>110.61405822220574</v>
          </cell>
          <cell r="AO407">
            <v>117.34382147847721</v>
          </cell>
          <cell r="AP407">
            <v>121.81620881854374</v>
          </cell>
          <cell r="AQ407">
            <v>125.4246282028023</v>
          </cell>
          <cell r="AR407">
            <v>129.82009132401478</v>
          </cell>
          <cell r="AS407">
            <v>130.35282936237064</v>
          </cell>
          <cell r="AT407">
            <v>134.06865673323037</v>
          </cell>
          <cell r="AU407">
            <v>159.84908469995449</v>
          </cell>
          <cell r="AV407">
            <v>161.43888737732723</v>
          </cell>
          <cell r="AW407">
            <v>165.07097035322732</v>
          </cell>
          <cell r="AX407">
            <v>168.1554451790185</v>
          </cell>
          <cell r="AY407">
            <v>168.65115933691595</v>
          </cell>
          <cell r="AZ407">
            <v>176.29372582563525</v>
          </cell>
          <cell r="BA407">
            <v>179.495111752463</v>
          </cell>
          <cell r="BB407">
            <v>181.52492057917598</v>
          </cell>
          <cell r="BC407">
            <v>186.47949335505928</v>
          </cell>
          <cell r="BD407">
            <v>192.54328376713892</v>
          </cell>
          <cell r="BE407">
            <v>195.9915042333935</v>
          </cell>
          <cell r="BF407">
            <v>204.11341642022447</v>
          </cell>
          <cell r="BG407">
            <v>217.51469417672476</v>
          </cell>
          <cell r="BH407">
            <v>223.29478275940522</v>
          </cell>
          <cell r="BI407">
            <v>231.86446377659146</v>
          </cell>
          <cell r="BJ407">
            <v>241.84773674655395</v>
          </cell>
          <cell r="BK407">
            <v>248.83161981155681</v>
          </cell>
          <cell r="BL407">
            <v>257.30143897888973</v>
          </cell>
          <cell r="BM407">
            <v>264.63054231002712</v>
          </cell>
          <cell r="BN407">
            <v>268.91803151344487</v>
          </cell>
          <cell r="BO407">
            <v>276.37046742560887</v>
          </cell>
          <cell r="BP407">
            <v>278.97250241414815</v>
          </cell>
          <cell r="BQ407">
            <v>287.15864228218152</v>
          </cell>
          <cell r="BR407">
            <v>290.29155400567493</v>
          </cell>
          <cell r="BS407">
            <v>295.09577667407405</v>
          </cell>
          <cell r="BT407">
            <v>295.28511096455503</v>
          </cell>
          <cell r="BU407">
            <v>293.4742454761905</v>
          </cell>
          <cell r="BV407">
            <v>301.30933879227064</v>
          </cell>
          <cell r="BW407">
            <v>303.18204698925922</v>
          </cell>
          <cell r="BX407">
            <v>298.06082768872648</v>
          </cell>
          <cell r="BY407">
            <v>306.62198051431648</v>
          </cell>
          <cell r="BZ407">
            <v>306.05648410171472</v>
          </cell>
          <cell r="CA407">
            <v>301.83877728904997</v>
          </cell>
          <cell r="CB407">
            <v>308.13786320905393</v>
          </cell>
          <cell r="CC407">
            <v>314.21509506727585</v>
          </cell>
          <cell r="CD407">
            <v>314.23845153192093</v>
          </cell>
          <cell r="CE407">
            <v>313.58973036030744</v>
          </cell>
          <cell r="CF407">
            <v>318.22098533145379</v>
          </cell>
          <cell r="CG407">
            <v>329.26047635958776</v>
          </cell>
          <cell r="CH407">
            <v>326.18870241228802</v>
          </cell>
          <cell r="CI407">
            <v>326.83608676791641</v>
          </cell>
          <cell r="CJ407">
            <v>325.87139326929451</v>
          </cell>
          <cell r="CK407">
            <v>328.97879629154568</v>
          </cell>
          <cell r="CL407">
            <v>321.52130459702607</v>
          </cell>
          <cell r="CM407">
            <v>325.2545082655173</v>
          </cell>
          <cell r="CN407">
            <v>322.68211117370828</v>
          </cell>
          <cell r="CO407">
            <v>323.37033567803087</v>
          </cell>
          <cell r="CP407">
            <v>313.41918650255485</v>
          </cell>
          <cell r="CQ407">
            <v>312.44375841618836</v>
          </cell>
          <cell r="CR407">
            <v>307.06043349927802</v>
          </cell>
          <cell r="CS407">
            <v>304.27500199881922</v>
          </cell>
          <cell r="CT407">
            <v>292.00185748825788</v>
          </cell>
          <cell r="CU407">
            <v>288.17256178797635</v>
          </cell>
          <cell r="CV407">
            <v>282.74795514834057</v>
          </cell>
          <cell r="CW407">
            <v>279.64781336714668</v>
          </cell>
          <cell r="CX407">
            <v>267.87527408004905</v>
          </cell>
          <cell r="CY407">
            <v>263.61855377421995</v>
          </cell>
          <cell r="CZ407">
            <v>257.87745359187556</v>
          </cell>
          <cell r="DA407">
            <v>255.3653717114673</v>
          </cell>
          <cell r="DB407">
            <v>243.76332108892899</v>
          </cell>
          <cell r="DC407"/>
          <cell r="DD407"/>
          <cell r="DE407">
            <v>343.70921460368243</v>
          </cell>
          <cell r="DF407">
            <v>395.55745381559416</v>
          </cell>
          <cell r="DG407">
            <v>505.27394666813274</v>
          </cell>
          <cell r="DH407">
            <v>463.43929467508553</v>
          </cell>
          <cell r="DI407">
            <v>166.80085955688114</v>
          </cell>
          <cell r="DJ407">
            <v>268.42641347690176</v>
          </cell>
          <cell r="DK407">
            <v>325.16843807336562</v>
          </cell>
          <cell r="DL407">
            <v>396.48612506441322</v>
          </cell>
          <cell r="DM407">
            <v>456.17519804203675</v>
          </cell>
          <cell r="DN407">
            <v>519.66620562241803</v>
          </cell>
          <cell r="DO407">
            <v>654.5143876095276</v>
          </cell>
        </row>
        <row r="408">
          <cell r="A408" t="str">
            <v>% of WS recurring revenue</v>
          </cell>
          <cell r="B408"/>
          <cell r="C408" t="str">
            <v>NA</v>
          </cell>
          <cell r="D408" t="str">
            <v>NA</v>
          </cell>
          <cell r="E408" t="str">
            <v>NA</v>
          </cell>
          <cell r="F408">
            <v>0.93547060871543208</v>
          </cell>
          <cell r="G408">
            <v>0.93547060871543208</v>
          </cell>
          <cell r="H408">
            <v>0.93547060871543219</v>
          </cell>
          <cell r="I408">
            <v>0.93547060871543219</v>
          </cell>
          <cell r="J408">
            <v>0.93547060871543208</v>
          </cell>
          <cell r="K408">
            <v>0.93547060871543208</v>
          </cell>
          <cell r="L408">
            <v>0.93547060871543208</v>
          </cell>
          <cell r="M408">
            <v>0.93547060871543208</v>
          </cell>
          <cell r="N408">
            <v>0.93547060871543208</v>
          </cell>
          <cell r="O408">
            <v>0.93547060871543208</v>
          </cell>
          <cell r="P408">
            <v>0.93547060871543208</v>
          </cell>
          <cell r="Q408">
            <v>0.93547060871543208</v>
          </cell>
          <cell r="R408">
            <v>0.93547060871543219</v>
          </cell>
          <cell r="S408">
            <v>0.93547060871543208</v>
          </cell>
          <cell r="T408">
            <v>0.93547060871543208</v>
          </cell>
          <cell r="U408">
            <v>0.93547060871543208</v>
          </cell>
          <cell r="V408">
            <v>0.93547060871543208</v>
          </cell>
          <cell r="W408">
            <v>0.93547060871543197</v>
          </cell>
          <cell r="X408">
            <v>0.93547060871543208</v>
          </cell>
          <cell r="Y408">
            <v>0.93547060871543208</v>
          </cell>
          <cell r="Z408">
            <v>0.93547060871543208</v>
          </cell>
          <cell r="AA408">
            <v>0.93547060871543208</v>
          </cell>
          <cell r="AB408">
            <v>0.93547060871543197</v>
          </cell>
          <cell r="AC408">
            <v>0.93547060871543219</v>
          </cell>
          <cell r="AD408">
            <v>0.93547060871543208</v>
          </cell>
          <cell r="AE408">
            <v>0.93547060871543208</v>
          </cell>
          <cell r="AF408">
            <v>0.93547060871543208</v>
          </cell>
          <cell r="AG408">
            <v>0.93547060871543208</v>
          </cell>
          <cell r="AH408">
            <v>0.93547060871543208</v>
          </cell>
          <cell r="AI408">
            <v>0.93547060871543208</v>
          </cell>
          <cell r="AJ408">
            <v>0.93547060871543219</v>
          </cell>
          <cell r="AK408">
            <v>0.93547060871543219</v>
          </cell>
          <cell r="AL408">
            <v>0.93547060871543208</v>
          </cell>
          <cell r="AM408">
            <v>0.93547060871543208</v>
          </cell>
          <cell r="AN408">
            <v>0.93547060871543208</v>
          </cell>
          <cell r="AO408">
            <v>0.93547060871543208</v>
          </cell>
          <cell r="AP408">
            <v>0.93547060871543197</v>
          </cell>
          <cell r="AQ408">
            <v>0.93547060871543219</v>
          </cell>
          <cell r="AR408">
            <v>0.93547060871543208</v>
          </cell>
          <cell r="AS408">
            <v>0.93547060871543208</v>
          </cell>
          <cell r="AT408">
            <v>0.93547060871543208</v>
          </cell>
          <cell r="AU408">
            <v>0.93547060871543208</v>
          </cell>
          <cell r="AV408">
            <v>0.93547060871543219</v>
          </cell>
          <cell r="AW408">
            <v>0.93547060871543208</v>
          </cell>
          <cell r="AX408">
            <v>0.93547060871543208</v>
          </cell>
          <cell r="AY408">
            <v>0.93547060871543219</v>
          </cell>
          <cell r="AZ408">
            <v>0.93547060871543219</v>
          </cell>
          <cell r="BA408">
            <v>0.93547060871543208</v>
          </cell>
          <cell r="BB408">
            <v>0.93547060871543208</v>
          </cell>
          <cell r="BC408">
            <v>0.93547060871543219</v>
          </cell>
          <cell r="BD408">
            <v>0.93547060871543208</v>
          </cell>
          <cell r="BE408">
            <v>0.93547060871543208</v>
          </cell>
          <cell r="BF408">
            <v>0.93547060871543219</v>
          </cell>
          <cell r="BG408">
            <v>0.93547060871543219</v>
          </cell>
          <cell r="BH408">
            <v>0.93547060871543208</v>
          </cell>
          <cell r="BI408">
            <v>0.93547060871543208</v>
          </cell>
          <cell r="BJ408">
            <v>0.93547060871543219</v>
          </cell>
          <cell r="BK408">
            <v>0.93547060871543208</v>
          </cell>
          <cell r="BL408">
            <v>0.93547060871543208</v>
          </cell>
          <cell r="BM408">
            <v>0.93547060871543208</v>
          </cell>
          <cell r="BN408">
            <v>0.93547060871543208</v>
          </cell>
          <cell r="BO408">
            <v>0.93547060871543208</v>
          </cell>
          <cell r="BP408">
            <v>0.93035986820913819</v>
          </cell>
          <cell r="BQ408">
            <v>0.92950949266983407</v>
          </cell>
          <cell r="BR408">
            <v>0.92826157876152038</v>
          </cell>
          <cell r="BS408">
            <v>0.93927242458475446</v>
          </cell>
          <cell r="BT408">
            <v>0.93136691042883535</v>
          </cell>
          <cell r="BU408">
            <v>0.9215971884334615</v>
          </cell>
          <cell r="BV408">
            <v>0.91685318304625318</v>
          </cell>
          <cell r="BW408">
            <v>0.91379815316456503</v>
          </cell>
          <cell r="BX408">
            <v>0.90914543778503831</v>
          </cell>
          <cell r="BY408">
            <v>0.90808891108019163</v>
          </cell>
          <cell r="BZ408">
            <v>0.90411835833308773</v>
          </cell>
          <cell r="CA408">
            <v>0.89523937781828289</v>
          </cell>
          <cell r="CB408">
            <v>0.89045571617262798</v>
          </cell>
          <cell r="CC408">
            <v>0.88528560712064597</v>
          </cell>
          <cell r="CD408">
            <v>0.86750620520345445</v>
          </cell>
          <cell r="CE408">
            <v>0.83481564186840362</v>
          </cell>
          <cell r="CF408">
            <v>0.82334662620105536</v>
          </cell>
          <cell r="CG408">
            <v>0.82756111480923711</v>
          </cell>
          <cell r="CH408">
            <v>0.79097665973961984</v>
          </cell>
          <cell r="CI408">
            <v>0.77431596438930439</v>
          </cell>
          <cell r="CJ408">
            <v>0.75275849465052935</v>
          </cell>
          <cell r="CK408">
            <v>0.7385660122140989</v>
          </cell>
          <cell r="CL408">
            <v>0.69331483778463032</v>
          </cell>
          <cell r="CM408">
            <v>0.67857150702436664</v>
          </cell>
          <cell r="CN408">
            <v>0.65567720835091226</v>
          </cell>
          <cell r="CO408">
            <v>0.64055391195448586</v>
          </cell>
          <cell r="CP408">
            <v>0.59277670236241153</v>
          </cell>
          <cell r="CQ408">
            <v>0.57640151707078102</v>
          </cell>
          <cell r="CR408">
            <v>0.55277860758658981</v>
          </cell>
          <cell r="CS408">
            <v>0.53645836126288104</v>
          </cell>
          <cell r="CT408">
            <v>0.48891410037250232</v>
          </cell>
          <cell r="CU408">
            <v>0.47396392324701386</v>
          </cell>
          <cell r="CV408">
            <v>0.45445535225948086</v>
          </cell>
          <cell r="CW408">
            <v>0.44122911855077196</v>
          </cell>
          <cell r="CX408">
            <v>0.40114692617444708</v>
          </cell>
          <cell r="CY408">
            <v>0.38950313248270813</v>
          </cell>
          <cell r="CZ408">
            <v>0.37395872565559996</v>
          </cell>
          <cell r="DA408">
            <v>0.36454105167892131</v>
          </cell>
          <cell r="DB408">
            <v>0.33175336626066931</v>
          </cell>
          <cell r="DC408"/>
          <cell r="DD408" t="str">
            <v>NA</v>
          </cell>
          <cell r="DE408">
            <v>0.93547060871543208</v>
          </cell>
          <cell r="DF408">
            <v>0.93547060871543219</v>
          </cell>
          <cell r="DG408">
            <v>0.93547060871543219</v>
          </cell>
          <cell r="DH408">
            <v>0.93547060871543208</v>
          </cell>
          <cell r="DI408">
            <v>0.93547060871543219</v>
          </cell>
          <cell r="DJ408">
            <v>0.93547060871543231</v>
          </cell>
          <cell r="DK408">
            <v>0.93547060871543219</v>
          </cell>
          <cell r="DL408">
            <v>0.93547060871543208</v>
          </cell>
          <cell r="DM408">
            <v>0.93547060871543208</v>
          </cell>
          <cell r="DN408">
            <v>0.93547060871543197</v>
          </cell>
          <cell r="DO408">
            <v>0.93547060871543219</v>
          </cell>
        </row>
        <row r="409">
          <cell r="A409" t="str">
            <v>% growth in revenue y-o-y</v>
          </cell>
          <cell r="B409"/>
          <cell r="C409" t="str">
            <v>NA</v>
          </cell>
          <cell r="D409" t="str">
            <v>NA</v>
          </cell>
          <cell r="E409" t="str">
            <v>NA</v>
          </cell>
          <cell r="F409" t="str">
            <v>NA</v>
          </cell>
          <cell r="G409" t="str">
            <v>NA</v>
          </cell>
          <cell r="H409" t="str">
            <v>NA</v>
          </cell>
          <cell r="I409" t="str">
            <v>NA</v>
          </cell>
          <cell r="J409">
            <v>1.4473640642368926</v>
          </cell>
          <cell r="K409">
            <v>0.53950745750953844</v>
          </cell>
          <cell r="L409">
            <v>9.8160879600903472E-2</v>
          </cell>
          <cell r="M409">
            <v>4.7165587358443339E-2</v>
          </cell>
          <cell r="N409">
            <v>1.2920745672951428E-2</v>
          </cell>
          <cell r="O409">
            <v>2.1755587599134873E-2</v>
          </cell>
          <cell r="P409">
            <v>0.43681914749355877</v>
          </cell>
          <cell r="Q409">
            <v>0.38176035040150169</v>
          </cell>
          <cell r="R409">
            <v>0.31785830137195448</v>
          </cell>
          <cell r="S409">
            <v>7.3658863584243006E-2</v>
          </cell>
          <cell r="T409">
            <v>-0.19755873123235312</v>
          </cell>
          <cell r="U409">
            <v>-0.18169467987954435</v>
          </cell>
          <cell r="V409">
            <v>-1.0707304712952004E-2</v>
          </cell>
          <cell r="W409">
            <v>-0.7104949681659477</v>
          </cell>
          <cell r="X409">
            <v>-0.61285137413259139</v>
          </cell>
          <cell r="Y409">
            <v>-0.59971592743237156</v>
          </cell>
          <cell r="Z409">
            <v>-0.62971365010135305</v>
          </cell>
          <cell r="AA409">
            <v>0.67131101021566297</v>
          </cell>
          <cell r="AB409">
            <v>0.69572151898734225</v>
          </cell>
          <cell r="AC409">
            <v>0.62225806451612886</v>
          </cell>
          <cell r="AD409">
            <v>0.48741106719367577</v>
          </cell>
          <cell r="AE409">
            <v>0.30069394026860441</v>
          </cell>
          <cell r="AF409">
            <v>0.19522542213463545</v>
          </cell>
          <cell r="AG409">
            <v>0.19010091469477031</v>
          </cell>
          <cell r="AH409">
            <v>0.17579777579952971</v>
          </cell>
          <cell r="AI409">
            <v>0.21843160983352305</v>
          </cell>
          <cell r="AJ409">
            <v>0.23402410525628659</v>
          </cell>
          <cell r="AK409">
            <v>0.20646257807218515</v>
          </cell>
          <cell r="AL409">
            <v>0.21898072874217989</v>
          </cell>
          <cell r="AM409">
            <v>0.15317831970962659</v>
          </cell>
          <cell r="AN409">
            <v>0.13267416353227679</v>
          </cell>
          <cell r="AO409">
            <v>0.17428272557086499</v>
          </cell>
          <cell r="AP409">
            <v>0.14238854627757136</v>
          </cell>
          <cell r="AQ409">
            <v>0.17879060439603833</v>
          </cell>
          <cell r="AR409">
            <v>0.17363103217158193</v>
          </cell>
          <cell r="AS409">
            <v>0.11086231656670131</v>
          </cell>
          <cell r="AT409">
            <v>0.1005814253580799</v>
          </cell>
          <cell r="AU409">
            <v>0.27446329313801443</v>
          </cell>
          <cell r="AV409">
            <v>0.24355857195012964</v>
          </cell>
          <cell r="AW409">
            <v>0.2663397577228106</v>
          </cell>
          <cell r="AX409">
            <v>0.25424875042653694</v>
          </cell>
          <cell r="AY409">
            <v>5.5064904834978723E-2</v>
          </cell>
          <cell r="AZ409">
            <v>9.2015242979147649E-2</v>
          </cell>
          <cell r="BA409">
            <v>8.7381453979280321E-2</v>
          </cell>
          <cell r="BB409">
            <v>7.9506645686818755E-2</v>
          </cell>
          <cell r="BC409">
            <v>0.10571130425808395</v>
          </cell>
          <cell r="BD409">
            <v>9.2173206195525159E-2</v>
          </cell>
          <cell r="BE409">
            <v>9.1904410765682787E-2</v>
          </cell>
          <cell r="BF409">
            <v>0.12443743684876596</v>
          </cell>
          <cell r="BG409">
            <v>0.16642688299551556</v>
          </cell>
          <cell r="BH409">
            <v>0.15971213532151585</v>
          </cell>
          <cell r="BI409">
            <v>0.18303323750441347</v>
          </cell>
          <cell r="BJ409">
            <v>0.18486937795721792</v>
          </cell>
          <cell r="BK409">
            <v>0.1439761380414506</v>
          </cell>
          <cell r="BL409">
            <v>0.15229489824724607</v>
          </cell>
          <cell r="BM409">
            <v>0.14131565484311026</v>
          </cell>
          <cell r="BN409">
            <v>0.11193114780006996</v>
          </cell>
          <cell r="BO409">
            <v>0.11067262124848742</v>
          </cell>
          <cell r="BP409">
            <v>8.4224416005059366E-2</v>
          </cell>
          <cell r="BQ409">
            <v>8.5130385085186777E-2</v>
          </cell>
          <cell r="BR409">
            <v>7.9479692648134925E-2</v>
          </cell>
          <cell r="BS409">
            <v>6.7754378472097532E-2</v>
          </cell>
          <cell r="BT409">
            <v>5.8473894054941633E-2</v>
          </cell>
          <cell r="BU409">
            <v>2.1993428941633031E-2</v>
          </cell>
          <cell r="BV409">
            <v>3.7954203746418003E-2</v>
          </cell>
          <cell r="BW409">
            <v>2.7402189236060304E-2</v>
          </cell>
          <cell r="BX409">
            <v>9.4001242226691151E-3</v>
          </cell>
          <cell r="BY409">
            <v>4.4800302720916729E-2</v>
          </cell>
          <cell r="BZ409">
            <v>1.5755055347676628E-2</v>
          </cell>
          <cell r="CA409">
            <v>-4.430571379633319E-3</v>
          </cell>
          <cell r="CB409">
            <v>3.380865442288572E-2</v>
          </cell>
          <cell r="CC409">
            <v>2.4763764620602036E-2</v>
          </cell>
          <cell r="CD409">
            <v>2.6733520951926604E-2</v>
          </cell>
          <cell r="CE409">
            <v>3.8931224068683434E-2</v>
          </cell>
          <cell r="CF409">
            <v>3.2722762523861082E-2</v>
          </cell>
          <cell r="CG409">
            <v>4.7882426810496037E-2</v>
          </cell>
          <cell r="CH409">
            <v>3.8029244422855601E-2</v>
          </cell>
          <cell r="CI409">
            <v>4.2241040203673696E-2</v>
          </cell>
          <cell r="CJ409">
            <v>2.4041179841964855E-2</v>
          </cell>
          <cell r="CK409">
            <v>-8.5549310733079587E-4</v>
          </cell>
          <cell r="CL409">
            <v>-1.4308888630246153E-2</v>
          </cell>
          <cell r="CM409">
            <v>-4.8390571495312562E-3</v>
          </cell>
          <cell r="CN409">
            <v>-9.7869348505551512E-3</v>
          </cell>
          <cell r="CO409">
            <v>-1.7048091478043204E-2</v>
          </cell>
          <cell r="CP409">
            <v>-2.5199319543150911E-2</v>
          </cell>
          <cell r="CQ409">
            <v>-3.9386847910716893E-2</v>
          </cell>
          <cell r="CR409">
            <v>-4.8411973064167446E-2</v>
          </cell>
          <cell r="CS409">
            <v>-5.9050975220634516E-2</v>
          </cell>
          <cell r="CT409">
            <v>-6.8334454100570485E-2</v>
          </cell>
          <cell r="CU409">
            <v>-7.7681809843939131E-2</v>
          </cell>
          <cell r="CV409">
            <v>-7.9178154195482242E-2</v>
          </cell>
          <cell r="CW409">
            <v>-8.0937272105475522E-2</v>
          </cell>
          <cell r="CX409">
            <v>-8.2624760046874135E-2</v>
          </cell>
          <cell r="CY409">
            <v>-8.5205919194423774E-2</v>
          </cell>
          <cell r="CZ409">
            <v>-8.7959969660671655E-2</v>
          </cell>
          <cell r="DA409">
            <v>-8.6832224301354399E-2</v>
          </cell>
          <cell r="DB409">
            <v>-9.0011864939481878E-2</v>
          </cell>
          <cell r="DC409"/>
          <cell r="DD409" t="str">
            <v>NA</v>
          </cell>
          <cell r="DE409" t="str">
            <v>NA</v>
          </cell>
          <cell r="DF409">
            <v>0.15084913935663868</v>
          </cell>
          <cell r="DG409">
            <v>0.27737182498825463</v>
          </cell>
          <cell r="DH409">
            <v>-8.2795980811819825E-2</v>
          </cell>
          <cell r="DI409">
            <v>-0.6400804561170752</v>
          </cell>
          <cell r="DJ409">
            <v>0.60926277112717786</v>
          </cell>
          <cell r="DK409">
            <v>0.21138763455313447</v>
          </cell>
          <cell r="DL409">
            <v>0.2193253669193953</v>
          </cell>
          <cell r="DM409">
            <v>0.15054517473449147</v>
          </cell>
          <cell r="DN409">
            <v>0.13918119146523744</v>
          </cell>
          <cell r="DO409">
            <v>0.25948999670971151</v>
          </cell>
        </row>
        <row r="410">
          <cell r="A410" t="str">
            <v>% growth in revenue seq</v>
          </cell>
          <cell r="B410"/>
          <cell r="C410" t="str">
            <v>NA</v>
          </cell>
          <cell r="D410" t="str">
            <v>NA</v>
          </cell>
          <cell r="E410" t="str">
            <v>NA</v>
          </cell>
          <cell r="F410" t="str">
            <v>NA</v>
          </cell>
          <cell r="G410">
            <v>0.70466639861876579</v>
          </cell>
          <cell r="H410">
            <v>0.11802983003815459</v>
          </cell>
          <cell r="I410">
            <v>0.13637040530143185</v>
          </cell>
          <cell r="J410">
            <v>0.13001932926363158</v>
          </cell>
          <cell r="K410">
            <v>7.2315587038665585E-2</v>
          </cell>
          <cell r="L410">
            <v>-0.20248738284066314</v>
          </cell>
          <cell r="M410">
            <v>8.3600777471409815E-2</v>
          </cell>
          <cell r="N410">
            <v>9.306497027844407E-2</v>
          </cell>
          <cell r="O410">
            <v>8.1668479401606708E-2</v>
          </cell>
          <cell r="P410">
            <v>0.12148287967258797</v>
          </cell>
          <cell r="Q410">
            <v>4.2077280627934366E-2</v>
          </cell>
          <cell r="R410">
            <v>4.2514170132154083E-2</v>
          </cell>
          <cell r="S410">
            <v>-0.11876493158618717</v>
          </cell>
          <cell r="T410">
            <v>-0.16181556787841433</v>
          </cell>
          <cell r="U410">
            <v>6.2678872466381819E-2</v>
          </cell>
          <cell r="V410">
            <v>0.26035066360458536</v>
          </cell>
          <cell r="W410">
            <v>-0.74211677924054698</v>
          </cell>
          <cell r="X410">
            <v>0.12088535754823915</v>
          </cell>
          <cell r="Y410">
            <v>9.87341772151904E-2</v>
          </cell>
          <cell r="Z410">
            <v>0.16589861751152113</v>
          </cell>
          <cell r="AA410">
            <v>0.16397233201581018</v>
          </cell>
          <cell r="AB410">
            <v>0.1372565665483807</v>
          </cell>
          <cell r="AC410">
            <v>5.1133903644317025E-2</v>
          </cell>
          <cell r="AD410">
            <v>6.8985597818368216E-2</v>
          </cell>
          <cell r="AE410">
            <v>1.7856994804884119E-2</v>
          </cell>
          <cell r="AF410">
            <v>4.504058775538855E-2</v>
          </cell>
          <cell r="AG410">
            <v>4.6627185991090059E-2</v>
          </cell>
          <cell r="AH410">
            <v>5.6138074306860242E-2</v>
          </cell>
          <cell r="AI410">
            <v>5.4763975818130639E-2</v>
          </cell>
          <cell r="AJ410">
            <v>5.8414166091397268E-2</v>
          </cell>
          <cell r="AK410">
            <v>2.325110807215669E-2</v>
          </cell>
          <cell r="AL410">
            <v>6.7096471013716297E-2</v>
          </cell>
          <cell r="AM410">
            <v>-2.1737664554525304E-3</v>
          </cell>
          <cell r="AN410">
            <v>3.9594969622873677E-2</v>
          </cell>
          <cell r="AO410">
            <v>6.0840035746202004E-2</v>
          </cell>
          <cell r="AP410">
            <v>3.8113530680325081E-2</v>
          </cell>
          <cell r="AQ410">
            <v>2.9621832917437363E-2</v>
          </cell>
          <cell r="AR410">
            <v>3.5044657370682852E-2</v>
          </cell>
          <cell r="AS410">
            <v>4.1036640239777711E-3</v>
          </cell>
          <cell r="AT410">
            <v>2.8505920347382974E-2</v>
          </cell>
          <cell r="AU410">
            <v>0.19229272967224542</v>
          </cell>
          <cell r="AV410">
            <v>9.945647673597291E-3</v>
          </cell>
          <cell r="AW410">
            <v>2.2498191327414929E-2</v>
          </cell>
          <cell r="AX410">
            <v>1.868574964568781E-2</v>
          </cell>
          <cell r="AY410">
            <v>2.947951863049747E-3</v>
          </cell>
          <cell r="AZ410">
            <v>4.5315825392292064E-2</v>
          </cell>
          <cell r="BA410">
            <v>1.8159386624990281E-2</v>
          </cell>
          <cell r="BB410">
            <v>1.1308435126145655E-2</v>
          </cell>
          <cell r="BC410">
            <v>2.7294174045498387E-2</v>
          </cell>
          <cell r="BD410">
            <v>3.2517196947409621E-2</v>
          </cell>
          <cell r="BE410">
            <v>1.7908806782504172E-2</v>
          </cell>
          <cell r="BF410">
            <v>4.1440123736991685E-2</v>
          </cell>
          <cell r="BG410">
            <v>6.5656035705707882E-2</v>
          </cell>
          <cell r="BH410">
            <v>2.6573324641618434E-2</v>
          </cell>
          <cell r="BI410">
            <v>3.8378330703856545E-2</v>
          </cell>
          <cell r="BJ410">
            <v>4.3056502955889142E-2</v>
          </cell>
          <cell r="BK410">
            <v>2.8877190082294169E-2</v>
          </cell>
          <cell r="BL410">
            <v>3.4038355630796602E-2</v>
          </cell>
          <cell r="BM410">
            <v>2.8484501914265214E-2</v>
          </cell>
          <cell r="BN410">
            <v>1.6201792756010525E-2</v>
          </cell>
          <cell r="BO410">
            <v>2.771266720279919E-2</v>
          </cell>
          <cell r="BP410">
            <v>9.4150254648308618E-3</v>
          </cell>
          <cell r="BQ410">
            <v>2.9343895176739077E-2</v>
          </cell>
          <cell r="BR410">
            <v>1.0910038084156914E-2</v>
          </cell>
          <cell r="BS410">
            <v>1.6549646733108991E-2</v>
          </cell>
          <cell r="BT410">
            <v>6.4160284709902093E-4</v>
          </cell>
          <cell r="BU410">
            <v>-6.1326000571084727E-3</v>
          </cell>
          <cell r="BV410">
            <v>2.6697720283314519E-2</v>
          </cell>
          <cell r="BW410">
            <v>6.215234497858324E-3</v>
          </cell>
          <cell r="BX410">
            <v>-1.6891565154958488E-2</v>
          </cell>
          <cell r="BY410">
            <v>2.8722837858219608E-2</v>
          </cell>
          <cell r="BZ410">
            <v>-1.8442787814925143E-3</v>
          </cell>
          <cell r="CA410">
            <v>-1.3780811816628713E-2</v>
          </cell>
          <cell r="CB410">
            <v>2.086904133583789E-2</v>
          </cell>
          <cell r="CC410">
            <v>1.9722444346603529E-2</v>
          </cell>
          <cell r="CD410">
            <v>7.4332726249348724E-5</v>
          </cell>
          <cell r="CE410">
            <v>-2.0644232698161513E-3</v>
          </cell>
          <cell r="CF410">
            <v>1.4768516066598014E-2</v>
          </cell>
          <cell r="CG410">
            <v>3.4691272848129229E-2</v>
          </cell>
          <cell r="CH410">
            <v>-9.3293127109037588E-3</v>
          </cell>
          <cell r="CI410">
            <v>1.9846927586417706E-3</v>
          </cell>
          <cell r="CJ410">
            <v>-2.95161255956089E-3</v>
          </cell>
          <cell r="CK410">
            <v>9.5356729262923157E-3</v>
          </cell>
          <cell r="CL410">
            <v>-2.2668608975973892E-2</v>
          </cell>
          <cell r="CM410">
            <v>1.1611061584768656E-2</v>
          </cell>
          <cell r="CN410">
            <v>-7.9088745165342145E-3</v>
          </cell>
          <cell r="CO410">
            <v>2.1328250947016958E-3</v>
          </cell>
          <cell r="CP410">
            <v>-3.0773228331568592E-2</v>
          </cell>
          <cell r="CQ410">
            <v>-3.1122156152956215E-3</v>
          </cell>
          <cell r="CR410">
            <v>-1.7229740623397327E-2</v>
          </cell>
          <cell r="CS410">
            <v>-9.0712810788282638E-3</v>
          </cell>
          <cell r="CT410">
            <v>-4.0335697740325638E-2</v>
          </cell>
          <cell r="CU410">
            <v>-1.3113942949611324E-2</v>
          </cell>
          <cell r="CV410">
            <v>-1.8824160794416511E-2</v>
          </cell>
          <cell r="CW410">
            <v>-1.0964329625540281E-2</v>
          </cell>
          <cell r="CX410">
            <v>-4.2097734093996197E-2</v>
          </cell>
          <cell r="CY410">
            <v>-1.5890680169895255E-2</v>
          </cell>
          <cell r="CZ410">
            <v>-2.1778058107630116E-2</v>
          </cell>
          <cell r="DA410">
            <v>-9.7413784936156711E-3</v>
          </cell>
          <cell r="DB410">
            <v>-4.5433139758852104E-2</v>
          </cell>
          <cell r="DC410"/>
          <cell r="DD410"/>
          <cell r="DE410"/>
          <cell r="DF410"/>
          <cell r="DG410"/>
          <cell r="DH410"/>
          <cell r="DI410"/>
          <cell r="DJ410"/>
          <cell r="DK410"/>
          <cell r="DL410"/>
          <cell r="DM410"/>
          <cell r="DN410"/>
          <cell r="DO410"/>
        </row>
        <row r="411">
          <cell r="A411"/>
          <cell r="B411"/>
          <cell r="C411"/>
          <cell r="D411"/>
          <cell r="E411"/>
          <cell r="F411"/>
          <cell r="G411"/>
          <cell r="H411"/>
          <cell r="I411"/>
          <cell r="J411"/>
          <cell r="K411"/>
          <cell r="L411"/>
          <cell r="M411"/>
          <cell r="N411"/>
          <cell r="O411"/>
          <cell r="P411"/>
          <cell r="Q411"/>
          <cell r="R411"/>
          <cell r="S411"/>
          <cell r="T411"/>
          <cell r="U411"/>
          <cell r="V411"/>
          <cell r="W411"/>
          <cell r="X411"/>
          <cell r="Y411"/>
          <cell r="Z411"/>
          <cell r="AA411"/>
          <cell r="AB411"/>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cell r="BL411"/>
          <cell r="BM411"/>
          <cell r="BN411"/>
          <cell r="BO411"/>
          <cell r="BP411"/>
          <cell r="BQ411"/>
          <cell r="BR411"/>
          <cell r="BS411"/>
          <cell r="BT411"/>
          <cell r="BU411"/>
          <cell r="BV411"/>
          <cell r="BW411"/>
          <cell r="BX411"/>
          <cell r="BY411"/>
          <cell r="BZ411"/>
          <cell r="CA411"/>
          <cell r="CB411"/>
          <cell r="CC411"/>
          <cell r="CD411"/>
          <cell r="CE411"/>
          <cell r="CF411"/>
          <cell r="CG411"/>
          <cell r="CH411"/>
          <cell r="CI411"/>
          <cell r="CJ411"/>
          <cell r="CK411"/>
          <cell r="CL411"/>
          <cell r="CM411"/>
          <cell r="CN411"/>
          <cell r="CO411"/>
          <cell r="CP411"/>
          <cell r="CQ411"/>
          <cell r="CR411"/>
          <cell r="CS411"/>
          <cell r="CT411"/>
          <cell r="CU411"/>
          <cell r="CV411"/>
          <cell r="CW411"/>
          <cell r="CX411"/>
          <cell r="CY411"/>
          <cell r="CZ411"/>
          <cell r="DA411"/>
          <cell r="DB411"/>
          <cell r="DC411"/>
          <cell r="DD411"/>
          <cell r="DE411"/>
          <cell r="DF411"/>
          <cell r="DG411"/>
          <cell r="DH411"/>
          <cell r="DI411"/>
          <cell r="DJ411"/>
          <cell r="DK411"/>
          <cell r="DL411"/>
          <cell r="DM411"/>
          <cell r="DN411"/>
          <cell r="DO411"/>
        </row>
        <row r="412">
          <cell r="A412" t="str">
            <v>CSP + Term Based</v>
          </cell>
          <cell r="B412"/>
          <cell r="C412" t="e">
            <v>#DIV/0!</v>
          </cell>
          <cell r="D412" t="e">
            <v>#DIV/0!</v>
          </cell>
          <cell r="E412">
            <v>0</v>
          </cell>
          <cell r="F412">
            <v>2.8830548918424772</v>
          </cell>
          <cell r="G412">
            <v>4.9146467994973317</v>
          </cell>
          <cell r="H412">
            <v>5.494721725939562</v>
          </cell>
          <cell r="I412">
            <v>6.2440391547245238</v>
          </cell>
          <cell r="J412">
            <v>7.0558849375176598</v>
          </cell>
          <cell r="K412">
            <v>7.566135398851527</v>
          </cell>
          <cell r="L412">
            <v>6.034088443719984</v>
          </cell>
          <cell r="M412">
            <v>6.5385429289462236</v>
          </cell>
          <cell r="N412">
            <v>7.1470522322929337</v>
          </cell>
          <cell r="O412">
            <v>7.7307411203081573</v>
          </cell>
          <cell r="P412">
            <v>8.6698938136064818</v>
          </cell>
          <cell r="Q412">
            <v>9.0346993686159944</v>
          </cell>
          <cell r="R412">
            <v>9.4188021146662013</v>
          </cell>
          <cell r="S412">
            <v>8.3001787258940336</v>
          </cell>
          <cell r="T412">
            <v>6.9570805918711578</v>
          </cell>
          <cell r="U412">
            <v>7.3931425590273898</v>
          </cell>
          <cell r="V412">
            <v>9.3179521303934738</v>
          </cell>
          <cell r="W412">
            <v>2.4029435062682762</v>
          </cell>
          <cell r="X412">
            <v>2.693424191191736</v>
          </cell>
          <cell r="Y412">
            <v>2.9593572126005419</v>
          </cell>
          <cell r="Z412">
            <v>3.4503104828937206</v>
          </cell>
          <cell r="AA412">
            <v>4.0160659389523996</v>
          </cell>
          <cell r="AB412">
            <v>4.5672973607649041</v>
          </cell>
          <cell r="AC412">
            <v>4.8008411039252001</v>
          </cell>
          <cell r="AD412">
            <v>5.1320299975104744</v>
          </cell>
          <cell r="AE412">
            <v>5.2236726305145291</v>
          </cell>
          <cell r="AF412">
            <v>5.4589499160346389</v>
          </cell>
          <cell r="AG412">
            <v>5.7134853890856316</v>
          </cell>
          <cell r="AH412">
            <v>6.0342294564092809</v>
          </cell>
          <cell r="AI412">
            <v>6.364687852441131</v>
          </cell>
          <cell r="AJ412">
            <v>6.7364757857735258</v>
          </cell>
          <cell r="AK412">
            <v>6.8931063122940133</v>
          </cell>
          <cell r="AL412">
            <v>7.355609420171314</v>
          </cell>
          <cell r="AM412">
            <v>7.3396200431543352</v>
          </cell>
          <cell r="AN412">
            <v>7.6302320758064646</v>
          </cell>
          <cell r="AO412">
            <v>8.0944556680503474</v>
          </cell>
          <cell r="AP412">
            <v>8.4029639524951154</v>
          </cell>
          <cell r="AQ412">
            <v>8.6518751467071748</v>
          </cell>
          <cell r="AR412">
            <v>8.9550771468374535</v>
          </cell>
          <cell r="AS412">
            <v>8.9918257747568759</v>
          </cell>
          <cell r="AT412">
            <v>9.2481460440696388</v>
          </cell>
          <cell r="AU412">
            <v>11.026497291291367</v>
          </cell>
          <cell r="AV412">
            <v>11.136162948424426</v>
          </cell>
          <cell r="AW412">
            <v>11.386706473091346</v>
          </cell>
          <cell r="AX412">
            <v>11.599475619536465</v>
          </cell>
          <cell r="AY412">
            <v>11.633670315299478</v>
          </cell>
          <cell r="AZ412">
            <v>12.16085968797908</v>
          </cell>
          <cell r="BA412">
            <v>12.381693440745352</v>
          </cell>
          <cell r="BB412">
            <v>12.521711017771842</v>
          </cell>
          <cell r="BC412">
            <v>12.86348077763834</v>
          </cell>
          <cell r="BD412">
            <v>13.281765115514025</v>
          </cell>
          <cell r="BE412">
            <v>13.519625680698372</v>
          </cell>
          <cell r="BF412">
            <v>14.079880641784325</v>
          </cell>
          <cell r="BG412">
            <v>15.004309787933421</v>
          </cell>
          <cell r="BH412">
            <v>15.40302418295159</v>
          </cell>
          <cell r="BI412">
            <v>15.994166538884404</v>
          </cell>
          <cell r="BJ412">
            <v>16.682819417742866</v>
          </cell>
          <cell r="BK412">
            <v>17.164572365177612</v>
          </cell>
          <cell r="BL412">
            <v>17.748826183594073</v>
          </cell>
          <cell r="BM412">
            <v>18.254392656996618</v>
          </cell>
          <cell r="BN412">
            <v>18.550146543712117</v>
          </cell>
          <cell r="BO412">
            <v>19.06422058144117</v>
          </cell>
          <cell r="BP412">
            <v>20.88190010984075</v>
          </cell>
          <cell r="BQ412">
            <v>21.777032443823195</v>
          </cell>
          <cell r="BR412">
            <v>22.434471338366286</v>
          </cell>
          <cell r="BS412">
            <v>19.07907712782881</v>
          </cell>
          <cell r="BT412">
            <v>21.759769692193856</v>
          </cell>
          <cell r="BU412">
            <v>24.466662503401352</v>
          </cell>
          <cell r="BV412">
            <v>25.372651044039003</v>
          </cell>
          <cell r="BW412">
            <v>25.985135580000001</v>
          </cell>
          <cell r="BX412">
            <v>27.168044300000002</v>
          </cell>
          <cell r="BY412">
            <v>28.1747698</v>
          </cell>
          <cell r="BZ412">
            <v>29.595925430000001</v>
          </cell>
          <cell r="CA412">
            <v>31.127330090000001</v>
          </cell>
          <cell r="CB412">
            <v>33.08340492</v>
          </cell>
          <cell r="CC412">
            <v>35.599999999999994</v>
          </cell>
          <cell r="CD412">
            <v>39.895242080900005</v>
          </cell>
          <cell r="CE412">
            <v>50.592710968344505</v>
          </cell>
          <cell r="CF412">
            <v>50.908506130113082</v>
          </cell>
          <cell r="CG412">
            <v>44.603043669294827</v>
          </cell>
          <cell r="CH412">
            <v>48.86206164922573</v>
          </cell>
          <cell r="CI412">
            <v>50.318901386286015</v>
          </cell>
          <cell r="CJ412">
            <v>52.502529267343455</v>
          </cell>
          <cell r="CK412">
            <v>54.242664066314347</v>
          </cell>
          <cell r="CL412">
            <v>60.183134444028219</v>
          </cell>
          <cell r="CM412">
            <v>62.497337392911497</v>
          </cell>
          <cell r="CN412">
            <v>65.720141006093158</v>
          </cell>
          <cell r="CO412">
            <v>68.109758652943668</v>
          </cell>
          <cell r="CP412">
            <v>75.998653180933076</v>
          </cell>
          <cell r="CQ412">
            <v>78.932906287339009</v>
          </cell>
          <cell r="CR412">
            <v>82.997729627649292</v>
          </cell>
          <cell r="CS412">
            <v>86.007889300944612</v>
          </cell>
          <cell r="CT412">
            <v>95.924265959509128</v>
          </cell>
          <cell r="CU412">
            <v>98.66362661751927</v>
          </cell>
          <cell r="CV412">
            <v>102.5693128530789</v>
          </cell>
          <cell r="CW412">
            <v>105.35614377995174</v>
          </cell>
          <cell r="CX412">
            <v>115.33350263422301</v>
          </cell>
          <cell r="CY412">
            <v>117.8014737885462</v>
          </cell>
          <cell r="CZ412">
            <v>121.49803742491856</v>
          </cell>
          <cell r="DA412">
            <v>124.03128430734579</v>
          </cell>
          <cell r="DB412">
            <v>134.09736713352444</v>
          </cell>
          <cell r="DC412"/>
          <cell r="DD412"/>
          <cell r="DE412">
            <v>23.709292617679075</v>
          </cell>
          <cell r="DF412">
            <v>27.285819003810666</v>
          </cell>
          <cell r="DG412">
            <v>34.854136417196834</v>
          </cell>
          <cell r="DH412">
            <v>31.968354007186058</v>
          </cell>
          <cell r="DI412">
            <v>11.506035392954274</v>
          </cell>
          <cell r="DJ412">
            <v>18.516234401152978</v>
          </cell>
          <cell r="DK412">
            <v>22.430337392044084</v>
          </cell>
          <cell r="DL412">
            <v>27.349879370679986</v>
          </cell>
          <cell r="DM412">
            <v>31.467271739506259</v>
          </cell>
          <cell r="DN412">
            <v>35.846924112371141</v>
          </cell>
          <cell r="DO412">
            <v>45.148842332343598</v>
          </cell>
        </row>
        <row r="413">
          <cell r="A413" t="str">
            <v>% of WS recurring revenue</v>
          </cell>
          <cell r="B413"/>
          <cell r="C413" t="str">
            <v>NA</v>
          </cell>
          <cell r="D413" t="str">
            <v>NA</v>
          </cell>
          <cell r="E413" t="str">
            <v>NA</v>
          </cell>
          <cell r="F413">
            <v>6.4529391284567902E-2</v>
          </cell>
          <cell r="G413">
            <v>6.4529391284567916E-2</v>
          </cell>
          <cell r="H413">
            <v>6.4529391284567916E-2</v>
          </cell>
          <cell r="I413">
            <v>6.4529391284567916E-2</v>
          </cell>
          <cell r="J413">
            <v>6.4529391284567902E-2</v>
          </cell>
          <cell r="K413">
            <v>6.4529391284567902E-2</v>
          </cell>
          <cell r="L413">
            <v>6.4529391284567902E-2</v>
          </cell>
          <cell r="M413">
            <v>6.4529391284567902E-2</v>
          </cell>
          <cell r="N413">
            <v>6.4529391284567902E-2</v>
          </cell>
          <cell r="O413">
            <v>6.4529391284567916E-2</v>
          </cell>
          <cell r="P413">
            <v>6.4529391284567902E-2</v>
          </cell>
          <cell r="Q413">
            <v>6.4529391284567902E-2</v>
          </cell>
          <cell r="R413">
            <v>6.4529391284567916E-2</v>
          </cell>
          <cell r="S413">
            <v>6.4529391284567902E-2</v>
          </cell>
          <cell r="T413">
            <v>6.4529391284567902E-2</v>
          </cell>
          <cell r="U413">
            <v>6.4529391284567902E-2</v>
          </cell>
          <cell r="V413">
            <v>6.4529391284567902E-2</v>
          </cell>
          <cell r="W413">
            <v>6.4529391284567902E-2</v>
          </cell>
          <cell r="X413">
            <v>6.4529391284567902E-2</v>
          </cell>
          <cell r="Y413">
            <v>6.4529391284567902E-2</v>
          </cell>
          <cell r="Z413">
            <v>6.4529391284567916E-2</v>
          </cell>
          <cell r="AA413">
            <v>6.4529391284567902E-2</v>
          </cell>
          <cell r="AB413">
            <v>6.4529391284567889E-2</v>
          </cell>
          <cell r="AC413">
            <v>6.4529391284567902E-2</v>
          </cell>
          <cell r="AD413">
            <v>6.4529391284567902E-2</v>
          </cell>
          <cell r="AE413">
            <v>6.4529391284567902E-2</v>
          </cell>
          <cell r="AF413">
            <v>6.4529391284567889E-2</v>
          </cell>
          <cell r="AG413">
            <v>6.4529391284567889E-2</v>
          </cell>
          <cell r="AH413">
            <v>6.4529391284567889E-2</v>
          </cell>
          <cell r="AI413">
            <v>6.4529391284567889E-2</v>
          </cell>
          <cell r="AJ413">
            <v>6.4529391284567902E-2</v>
          </cell>
          <cell r="AK413">
            <v>6.4529391284567902E-2</v>
          </cell>
          <cell r="AL413">
            <v>6.4529391284567889E-2</v>
          </cell>
          <cell r="AM413">
            <v>6.4529391284567889E-2</v>
          </cell>
          <cell r="AN413">
            <v>6.4529391284567889E-2</v>
          </cell>
          <cell r="AO413">
            <v>6.4529391284567902E-2</v>
          </cell>
          <cell r="AP413">
            <v>6.4529391284567889E-2</v>
          </cell>
          <cell r="AQ413">
            <v>6.4529391284567902E-2</v>
          </cell>
          <cell r="AR413">
            <v>6.4529391284567889E-2</v>
          </cell>
          <cell r="AS413">
            <v>6.4529391284567902E-2</v>
          </cell>
          <cell r="AT413">
            <v>6.4529391284567889E-2</v>
          </cell>
          <cell r="AU413">
            <v>6.4529391284567889E-2</v>
          </cell>
          <cell r="AV413">
            <v>6.4529391284567902E-2</v>
          </cell>
          <cell r="AW413">
            <v>6.4529391284567889E-2</v>
          </cell>
          <cell r="AX413">
            <v>6.4529391284567889E-2</v>
          </cell>
          <cell r="AY413">
            <v>6.4529391284567902E-2</v>
          </cell>
          <cell r="AZ413">
            <v>6.4529391284567902E-2</v>
          </cell>
          <cell r="BA413">
            <v>6.4529391284567902E-2</v>
          </cell>
          <cell r="BB413">
            <v>6.4529391284567889E-2</v>
          </cell>
          <cell r="BC413">
            <v>6.4529391284567902E-2</v>
          </cell>
          <cell r="BD413">
            <v>6.4529391284567889E-2</v>
          </cell>
          <cell r="BE413">
            <v>6.4529391284567902E-2</v>
          </cell>
          <cell r="BF413">
            <v>6.4529391284567902E-2</v>
          </cell>
          <cell r="BG413">
            <v>6.4529391284567902E-2</v>
          </cell>
          <cell r="BH413">
            <v>6.4529391284567902E-2</v>
          </cell>
          <cell r="BI413">
            <v>6.4529391284567889E-2</v>
          </cell>
          <cell r="BJ413">
            <v>6.4529391284567902E-2</v>
          </cell>
          <cell r="BK413">
            <v>6.4529391284567889E-2</v>
          </cell>
          <cell r="BL413">
            <v>6.4529391284567902E-2</v>
          </cell>
          <cell r="BM413">
            <v>6.4529391284567889E-2</v>
          </cell>
          <cell r="BN413">
            <v>6.4529391284567889E-2</v>
          </cell>
          <cell r="BO413">
            <v>6.4529391284567889E-2</v>
          </cell>
          <cell r="BP413">
            <v>6.9640131790861939E-2</v>
          </cell>
          <cell r="BQ413">
            <v>7.049050733016593E-2</v>
          </cell>
          <cell r="BR413">
            <v>7.1738421238479635E-2</v>
          </cell>
          <cell r="BS413">
            <v>6.0727575415245587E-2</v>
          </cell>
          <cell r="BT413">
            <v>6.8633089571164665E-2</v>
          </cell>
          <cell r="BU413">
            <v>7.6832661540361391E-2</v>
          </cell>
          <cell r="BV413">
            <v>7.7206355320062037E-2</v>
          </cell>
          <cell r="BW413">
            <v>7.8319838323329366E-2</v>
          </cell>
          <cell r="BX413">
            <v>8.2867996175201616E-2</v>
          </cell>
          <cell r="BY413">
            <v>8.3442145878457247E-2</v>
          </cell>
          <cell r="BZ413">
            <v>8.7429023409375847E-2</v>
          </cell>
          <cell r="CA413">
            <v>9.2322172363659541E-2</v>
          </cell>
          <cell r="CB413">
            <v>9.5604307483242293E-2</v>
          </cell>
          <cell r="CC413">
            <v>0.10030125257587366</v>
          </cell>
          <cell r="CD413">
            <v>0.1101372855376327</v>
          </cell>
          <cell r="CE413">
            <v>0.13468421441089098</v>
          </cell>
          <cell r="CF413">
            <v>0.13171773295688219</v>
          </cell>
          <cell r="CG413">
            <v>0.11210499647863939</v>
          </cell>
          <cell r="CH413">
            <v>0.11848586424199832</v>
          </cell>
          <cell r="CI413">
            <v>0.1192118319590562</v>
          </cell>
          <cell r="CJ413">
            <v>0.12128012987003971</v>
          </cell>
          <cell r="CK413">
            <v>0.12177620121092382</v>
          </cell>
          <cell r="CL413">
            <v>0.12977634607053024</v>
          </cell>
          <cell r="CM413">
            <v>0.13038685503814229</v>
          </cell>
          <cell r="CN413">
            <v>0.13354071110594151</v>
          </cell>
          <cell r="CO413">
            <v>0.13491643337024545</v>
          </cell>
          <cell r="CP413">
            <v>0.14373794890891556</v>
          </cell>
          <cell r="CQ413">
            <v>0.14561675727323697</v>
          </cell>
          <cell r="CR413">
            <v>0.14941478748523976</v>
          </cell>
          <cell r="CS413">
            <v>0.15163799538893136</v>
          </cell>
          <cell r="CT413">
            <v>0.16061105432307726</v>
          </cell>
          <cell r="CU413">
            <v>0.16227429587076345</v>
          </cell>
          <cell r="CV413">
            <v>0.16485768457354108</v>
          </cell>
          <cell r="CW413">
            <v>0.16623122453278494</v>
          </cell>
          <cell r="CX413">
            <v>0.17271351462182921</v>
          </cell>
          <cell r="CY413">
            <v>0.1740546801232225</v>
          </cell>
          <cell r="CZ413">
            <v>0.17618931245143324</v>
          </cell>
          <cell r="DA413">
            <v>0.17705805027305802</v>
          </cell>
          <cell r="DB413">
            <v>0.18250183314908919</v>
          </cell>
          <cell r="DC413"/>
          <cell r="DD413" t="str">
            <v>NA</v>
          </cell>
          <cell r="DE413">
            <v>6.4529391284567902E-2</v>
          </cell>
          <cell r="DF413">
            <v>6.4529391284567902E-2</v>
          </cell>
          <cell r="DG413">
            <v>6.4529391284567902E-2</v>
          </cell>
          <cell r="DH413">
            <v>6.4529391284567916E-2</v>
          </cell>
          <cell r="DI413">
            <v>6.4529391284567916E-2</v>
          </cell>
          <cell r="DJ413">
            <v>6.4529391284567902E-2</v>
          </cell>
          <cell r="DK413">
            <v>6.4529391284567902E-2</v>
          </cell>
          <cell r="DL413">
            <v>6.4529391284567902E-2</v>
          </cell>
          <cell r="DM413">
            <v>6.4529391284567889E-2</v>
          </cell>
          <cell r="DN413">
            <v>6.4529391284567889E-2</v>
          </cell>
          <cell r="DO413">
            <v>6.4529391284567889E-2</v>
          </cell>
        </row>
        <row r="414">
          <cell r="A414" t="str">
            <v>% growth in revenue y-o-y</v>
          </cell>
          <cell r="B414"/>
          <cell r="C414" t="str">
            <v>NA</v>
          </cell>
          <cell r="D414" t="str">
            <v>NA</v>
          </cell>
          <cell r="E414" t="str">
            <v>NA</v>
          </cell>
          <cell r="F414" t="str">
            <v>NA</v>
          </cell>
          <cell r="G414" t="str">
            <v>NA</v>
          </cell>
          <cell r="H414" t="str">
            <v>NA</v>
          </cell>
          <cell r="I414" t="str">
            <v>NA</v>
          </cell>
          <cell r="J414">
            <v>1.4473640642368926</v>
          </cell>
          <cell r="K414">
            <v>0.53950745750953844</v>
          </cell>
          <cell r="L414">
            <v>9.8160879600903472E-2</v>
          </cell>
          <cell r="M414">
            <v>4.7165587358443339E-2</v>
          </cell>
          <cell r="N414">
            <v>1.2920745672951428E-2</v>
          </cell>
          <cell r="O414">
            <v>2.1755587599134873E-2</v>
          </cell>
          <cell r="P414">
            <v>0.43681914749355877</v>
          </cell>
          <cell r="Q414">
            <v>0.38176035040150169</v>
          </cell>
          <cell r="R414">
            <v>0.31785830137195448</v>
          </cell>
          <cell r="S414">
            <v>7.3658863584243006E-2</v>
          </cell>
          <cell r="T414">
            <v>-0.19755873123235312</v>
          </cell>
          <cell r="U414">
            <v>-0.18169467987954435</v>
          </cell>
          <cell r="V414">
            <v>-1.0707304712952004E-2</v>
          </cell>
          <cell r="W414">
            <v>-0.71049496816594759</v>
          </cell>
          <cell r="X414">
            <v>-0.61285137413259139</v>
          </cell>
          <cell r="Y414">
            <v>-0.59971592743237156</v>
          </cell>
          <cell r="Z414">
            <v>-0.62971365010135305</v>
          </cell>
          <cell r="AA414">
            <v>0.67131101021566275</v>
          </cell>
          <cell r="AB414">
            <v>0.69572151898734225</v>
          </cell>
          <cell r="AC414">
            <v>0.62225806451612864</v>
          </cell>
          <cell r="AD414">
            <v>0.48741106719367533</v>
          </cell>
          <cell r="AE414">
            <v>0.30069394026860441</v>
          </cell>
          <cell r="AF414">
            <v>0.19522542213463545</v>
          </cell>
          <cell r="AG414">
            <v>0.19010091469477031</v>
          </cell>
          <cell r="AH414">
            <v>0.17579777579952949</v>
          </cell>
          <cell r="AI414">
            <v>0.21843160983352283</v>
          </cell>
          <cell r="AJ414">
            <v>0.23402410525628659</v>
          </cell>
          <cell r="AK414">
            <v>0.20646257807218515</v>
          </cell>
          <cell r="AL414">
            <v>0.21898072874218011</v>
          </cell>
          <cell r="AM414">
            <v>0.15317831970962659</v>
          </cell>
          <cell r="AN414">
            <v>0.13267416353227657</v>
          </cell>
          <cell r="AO414">
            <v>0.17428272557086499</v>
          </cell>
          <cell r="AP414">
            <v>0.14238854627757114</v>
          </cell>
          <cell r="AQ414">
            <v>0.17879060439603811</v>
          </cell>
          <cell r="AR414">
            <v>0.17363103217158193</v>
          </cell>
          <cell r="AS414">
            <v>0.11086231656670154</v>
          </cell>
          <cell r="AT414">
            <v>0.1005814253580799</v>
          </cell>
          <cell r="AU414">
            <v>0.27446329313801443</v>
          </cell>
          <cell r="AV414">
            <v>0.24355857195012964</v>
          </cell>
          <cell r="AW414">
            <v>0.2663397577228106</v>
          </cell>
          <cell r="AX414">
            <v>0.25424875042653694</v>
          </cell>
          <cell r="AY414">
            <v>5.5064904834978723E-2</v>
          </cell>
          <cell r="AZ414">
            <v>9.2015242979147649E-2</v>
          </cell>
          <cell r="BA414">
            <v>8.7381453979280321E-2</v>
          </cell>
          <cell r="BB414">
            <v>7.9506645686818755E-2</v>
          </cell>
          <cell r="BC414">
            <v>0.10571130425808395</v>
          </cell>
          <cell r="BD414">
            <v>9.2173206195525159E-2</v>
          </cell>
          <cell r="BE414">
            <v>9.1904410765682787E-2</v>
          </cell>
          <cell r="BF414">
            <v>0.12443743684876618</v>
          </cell>
          <cell r="BG414">
            <v>0.16642688299551556</v>
          </cell>
          <cell r="BH414">
            <v>0.15971213532151585</v>
          </cell>
          <cell r="BI414">
            <v>0.18303323750441347</v>
          </cell>
          <cell r="BJ414">
            <v>0.18486937795721792</v>
          </cell>
          <cell r="BK414">
            <v>0.1439761380414506</v>
          </cell>
          <cell r="BL414">
            <v>0.15229489824724607</v>
          </cell>
          <cell r="BM414">
            <v>0.14131565484311048</v>
          </cell>
          <cell r="BN414">
            <v>0.11193114780006974</v>
          </cell>
          <cell r="BO414">
            <v>0.11067262124848742</v>
          </cell>
          <cell r="BP414">
            <v>0.17652288065915589</v>
          </cell>
          <cell r="BQ414">
            <v>0.19297491036911629</v>
          </cell>
          <cell r="BR414">
            <v>0.20939590884099113</v>
          </cell>
          <cell r="BS414">
            <v>7.7928947182370756E-4</v>
          </cell>
          <cell r="BT414">
            <v>4.2039736697112362E-2</v>
          </cell>
          <cell r="BU414">
            <v>0.12350764809284387</v>
          </cell>
          <cell r="BV414">
            <v>0.1309671915757602</v>
          </cell>
          <cell r="BW414">
            <v>0.36197025704655239</v>
          </cell>
          <cell r="BX414">
            <v>0.24854466220505644</v>
          </cell>
          <cell r="BY414">
            <v>0.15155754472368876</v>
          </cell>
          <cell r="BZ414">
            <v>0.1664498667731138</v>
          </cell>
          <cell r="CA414">
            <v>0.19788984722318692</v>
          </cell>
          <cell r="CB414">
            <v>0.21773229440736741</v>
          </cell>
          <cell r="CC414">
            <v>0.26354182315271291</v>
          </cell>
          <cell r="CD414">
            <v>0.34799779027893041</v>
          </cell>
          <cell r="CE414">
            <v>0.62534694823048675</v>
          </cell>
          <cell r="CF414">
            <v>0.53879282538228779</v>
          </cell>
          <cell r="CG414">
            <v>0.25289448509255141</v>
          </cell>
          <cell r="CH414">
            <v>0.22475912165522671</v>
          </cell>
          <cell r="CI414">
            <v>-5.4120361771048398E-3</v>
          </cell>
          <cell r="CJ414">
            <v>3.1311528434095681E-2</v>
          </cell>
          <cell r="CK414">
            <v>0.21612023763426547</v>
          </cell>
          <cell r="CL414">
            <v>0.23169453790294336</v>
          </cell>
          <cell r="CM414">
            <v>0.24202507747803503</v>
          </cell>
          <cell r="CN414">
            <v>0.2517519045881671</v>
          </cell>
          <cell r="CO414">
            <v>0.25564921681715536</v>
          </cell>
          <cell r="CP414">
            <v>0.26278988096928835</v>
          </cell>
          <cell r="CQ414">
            <v>0.26298030572245867</v>
          </cell>
          <cell r="CR414">
            <v>0.26289640218444243</v>
          </cell>
          <cell r="CS414">
            <v>0.2627836451337564</v>
          </cell>
          <cell r="CT414">
            <v>0.26218376174559754</v>
          </cell>
          <cell r="CU414">
            <v>0.2499682484559056</v>
          </cell>
          <cell r="CV414">
            <v>0.23580865781790816</v>
          </cell>
          <cell r="CW414">
            <v>0.22495906638642071</v>
          </cell>
          <cell r="CX414">
            <v>0.20233917331102402</v>
          </cell>
          <cell r="CY414">
            <v>0.19397064376334927</v>
          </cell>
          <cell r="CZ414">
            <v>0.18454568959580842</v>
          </cell>
          <cell r="DA414">
            <v>0.17725725199661069</v>
          </cell>
          <cell r="DB414">
            <v>0.16269222793666915</v>
          </cell>
          <cell r="DC414"/>
          <cell r="DD414" t="str">
            <v>NA</v>
          </cell>
          <cell r="DE414" t="str">
            <v>NA</v>
          </cell>
          <cell r="DF414">
            <v>0.15084913935663846</v>
          </cell>
          <cell r="DG414">
            <v>0.27737182498825486</v>
          </cell>
          <cell r="DH414">
            <v>-8.2795980811819714E-2</v>
          </cell>
          <cell r="DI414">
            <v>-0.64008045611707531</v>
          </cell>
          <cell r="DJ414">
            <v>0.60926277112717742</v>
          </cell>
          <cell r="DK414">
            <v>0.2113876345531347</v>
          </cell>
          <cell r="DL414">
            <v>0.2193253669193953</v>
          </cell>
          <cell r="DM414">
            <v>0.15054517473449125</v>
          </cell>
          <cell r="DN414">
            <v>0.13918119146523766</v>
          </cell>
          <cell r="DO414">
            <v>0.25948999670971129</v>
          </cell>
        </row>
        <row r="415">
          <cell r="A415" t="str">
            <v>% growth in revenue seq</v>
          </cell>
          <cell r="B415"/>
          <cell r="C415" t="str">
            <v>NA</v>
          </cell>
          <cell r="D415" t="str">
            <v>NA</v>
          </cell>
          <cell r="E415" t="str">
            <v>NA</v>
          </cell>
          <cell r="F415" t="str">
            <v>NA</v>
          </cell>
          <cell r="G415">
            <v>0.70466639861876601</v>
          </cell>
          <cell r="H415">
            <v>0.11802983003815459</v>
          </cell>
          <cell r="I415">
            <v>0.13637040530143185</v>
          </cell>
          <cell r="J415">
            <v>0.13001932926363158</v>
          </cell>
          <cell r="K415">
            <v>7.2315587038665585E-2</v>
          </cell>
          <cell r="L415">
            <v>-0.20248738284066314</v>
          </cell>
          <cell r="M415">
            <v>8.3600777471409815E-2</v>
          </cell>
          <cell r="N415">
            <v>9.3064970278443848E-2</v>
          </cell>
          <cell r="O415">
            <v>8.166847940160693E-2</v>
          </cell>
          <cell r="P415">
            <v>0.12148287967258797</v>
          </cell>
          <cell r="Q415">
            <v>4.2077280627934366E-2</v>
          </cell>
          <cell r="R415">
            <v>4.2514170132154305E-2</v>
          </cell>
          <cell r="S415">
            <v>-0.11876493158618728</v>
          </cell>
          <cell r="T415">
            <v>-0.16181556787841422</v>
          </cell>
          <cell r="U415">
            <v>6.2678872466381819E-2</v>
          </cell>
          <cell r="V415">
            <v>0.26035066360458536</v>
          </cell>
          <cell r="W415">
            <v>-0.74211677924054698</v>
          </cell>
          <cell r="X415">
            <v>0.12088535754823915</v>
          </cell>
          <cell r="Y415">
            <v>9.87341772151904E-2</v>
          </cell>
          <cell r="Z415">
            <v>0.16589861751152113</v>
          </cell>
          <cell r="AA415">
            <v>0.16397233201580996</v>
          </cell>
          <cell r="AB415">
            <v>0.13725656654838048</v>
          </cell>
          <cell r="AC415">
            <v>5.1133903644317025E-2</v>
          </cell>
          <cell r="AD415">
            <v>6.8985597818368216E-2</v>
          </cell>
          <cell r="AE415">
            <v>1.7856994804884341E-2</v>
          </cell>
          <cell r="AF415">
            <v>4.5040587755388328E-2</v>
          </cell>
          <cell r="AG415">
            <v>4.6627185991090059E-2</v>
          </cell>
          <cell r="AH415">
            <v>5.6138074306860242E-2</v>
          </cell>
          <cell r="AI415">
            <v>5.4763975818130861E-2</v>
          </cell>
          <cell r="AJ415">
            <v>5.8414166091397268E-2</v>
          </cell>
          <cell r="AK415">
            <v>2.325110807215669E-2</v>
          </cell>
          <cell r="AL415">
            <v>6.7096471013716297E-2</v>
          </cell>
          <cell r="AM415">
            <v>-2.1737664554525304E-3</v>
          </cell>
          <cell r="AN415">
            <v>3.9594969622873455E-2</v>
          </cell>
          <cell r="AO415">
            <v>6.0840035746202004E-2</v>
          </cell>
          <cell r="AP415">
            <v>3.8113530680325081E-2</v>
          </cell>
          <cell r="AQ415">
            <v>2.9621832917437363E-2</v>
          </cell>
          <cell r="AR415">
            <v>3.5044657370682852E-2</v>
          </cell>
          <cell r="AS415">
            <v>4.1036640239777711E-3</v>
          </cell>
          <cell r="AT415">
            <v>2.8505920347382752E-2</v>
          </cell>
          <cell r="AU415">
            <v>0.19229272967224542</v>
          </cell>
          <cell r="AV415">
            <v>9.945647673597291E-3</v>
          </cell>
          <cell r="AW415">
            <v>2.2498191327414707E-2</v>
          </cell>
          <cell r="AX415">
            <v>1.868574964568781E-2</v>
          </cell>
          <cell r="AY415">
            <v>2.947951863049747E-3</v>
          </cell>
          <cell r="AZ415">
            <v>4.5315825392292064E-2</v>
          </cell>
          <cell r="BA415">
            <v>1.8159386624990281E-2</v>
          </cell>
          <cell r="BB415">
            <v>1.1308435126145655E-2</v>
          </cell>
          <cell r="BC415">
            <v>2.7294174045498165E-2</v>
          </cell>
          <cell r="BD415">
            <v>3.2517196947409621E-2</v>
          </cell>
          <cell r="BE415">
            <v>1.7908806782504394E-2</v>
          </cell>
          <cell r="BF415">
            <v>4.1440123736991907E-2</v>
          </cell>
          <cell r="BG415">
            <v>6.5656035705707882E-2</v>
          </cell>
          <cell r="BH415">
            <v>2.6573324641618434E-2</v>
          </cell>
          <cell r="BI415">
            <v>3.8378330703856323E-2</v>
          </cell>
          <cell r="BJ415">
            <v>4.3056502955889364E-2</v>
          </cell>
          <cell r="BK415">
            <v>2.8877190082293946E-2</v>
          </cell>
          <cell r="BL415">
            <v>3.4038355630796602E-2</v>
          </cell>
          <cell r="BM415">
            <v>2.8484501914265214E-2</v>
          </cell>
          <cell r="BN415">
            <v>1.6201792756010525E-2</v>
          </cell>
          <cell r="BO415">
            <v>2.7712667202799413E-2</v>
          </cell>
          <cell r="BP415">
            <v>9.5345074330973389E-2</v>
          </cell>
          <cell r="BQ415">
            <v>4.2866421603109162E-2</v>
          </cell>
          <cell r="BR415">
            <v>3.0189553890735299E-2</v>
          </cell>
          <cell r="BS415">
            <v>-0.14956422016503024</v>
          </cell>
          <cell r="BT415">
            <v>0.14050430984709306</v>
          </cell>
          <cell r="BU415">
            <v>0.12439896421231755</v>
          </cell>
          <cell r="BV415">
            <v>3.7029510686702682E-2</v>
          </cell>
          <cell r="BW415">
            <v>2.4139556205534651E-2</v>
          </cell>
          <cell r="BX415">
            <v>4.552251483769254E-2</v>
          </cell>
          <cell r="BY415">
            <v>3.7055501267715396E-2</v>
          </cell>
          <cell r="BZ415">
            <v>5.0440718418931052E-2</v>
          </cell>
          <cell r="CA415">
            <v>5.1743766675654834E-2</v>
          </cell>
          <cell r="CB415">
            <v>6.2841073241562961E-2</v>
          </cell>
          <cell r="CC415">
            <v>7.60682005399822E-2</v>
          </cell>
          <cell r="CD415">
            <v>0.12065286744101145</v>
          </cell>
          <cell r="CE415">
            <v>0.26813896418405125</v>
          </cell>
          <cell r="CF415">
            <v>6.2419102618589406E-3</v>
          </cell>
          <cell r="CG415">
            <v>-0.12385872106917883</v>
          </cell>
          <cell r="CH415">
            <v>9.5487160282356598E-2</v>
          </cell>
          <cell r="CI415">
            <v>2.9815355469827276E-2</v>
          </cell>
          <cell r="CJ415">
            <v>4.3395778144960984E-2</v>
          </cell>
          <cell r="CK415">
            <v>3.3143827987983432E-2</v>
          </cell>
          <cell r="CL415">
            <v>0.10951656744682281</v>
          </cell>
          <cell r="CM415">
            <v>3.8452682304799923E-2</v>
          </cell>
          <cell r="CN415">
            <v>5.1567054655790701E-2</v>
          </cell>
          <cell r="CO415">
            <v>3.6360506996309772E-2</v>
          </cell>
          <cell r="CP415">
            <v>0.11582620000443145</v>
          </cell>
          <cell r="CQ415">
            <v>3.86092777120699E-2</v>
          </cell>
          <cell r="CR415">
            <v>5.1497195928819961E-2</v>
          </cell>
          <cell r="CS415">
            <v>3.6267976085607723E-2</v>
          </cell>
          <cell r="CT415">
            <v>0.11529612851987059</v>
          </cell>
          <cell r="CU415">
            <v>2.855753578731024E-2</v>
          </cell>
          <cell r="CV415">
            <v>3.9585877485534438E-2</v>
          </cell>
          <cell r="CW415">
            <v>2.7170221281141993E-2</v>
          </cell>
          <cell r="CX415">
            <v>9.4701253256859186E-2</v>
          </cell>
          <cell r="CY415">
            <v>2.1398562412088484E-2</v>
          </cell>
          <cell r="CZ415">
            <v>3.1379604324880406E-2</v>
          </cell>
          <cell r="DA415">
            <v>2.085010536892562E-2</v>
          </cell>
          <cell r="DB415">
            <v>8.1157611826667919E-2</v>
          </cell>
          <cell r="DC415"/>
          <cell r="DD415"/>
          <cell r="DE415"/>
          <cell r="DF415"/>
          <cell r="DG415"/>
          <cell r="DH415"/>
          <cell r="DI415"/>
          <cell r="DJ415"/>
          <cell r="DK415"/>
          <cell r="DL415"/>
          <cell r="DM415"/>
          <cell r="DN415"/>
          <cell r="DO415"/>
        </row>
        <row r="416">
          <cell r="A416"/>
          <cell r="B416"/>
          <cell r="C416"/>
          <cell r="D416"/>
          <cell r="E416"/>
          <cell r="F416"/>
          <cell r="G416"/>
          <cell r="H416"/>
          <cell r="I416"/>
          <cell r="J416"/>
          <cell r="K416"/>
          <cell r="L416"/>
          <cell r="M416"/>
          <cell r="N416"/>
          <cell r="O416"/>
          <cell r="P416"/>
          <cell r="Q416"/>
          <cell r="R416"/>
          <cell r="S416"/>
          <cell r="T416"/>
          <cell r="U416"/>
          <cell r="V416"/>
          <cell r="W416"/>
          <cell r="X416"/>
          <cell r="Y416"/>
          <cell r="Z416"/>
          <cell r="AA416"/>
          <cell r="AB416"/>
          <cell r="AC416"/>
          <cell r="AD416"/>
          <cell r="AE416"/>
          <cell r="AF416"/>
          <cell r="AG416"/>
          <cell r="AH416"/>
          <cell r="AI416"/>
          <cell r="AJ416"/>
          <cell r="AK416"/>
          <cell r="AL416"/>
          <cell r="AM416"/>
          <cell r="AN416"/>
          <cell r="AO416"/>
          <cell r="AP416"/>
          <cell r="AQ416"/>
          <cell r="AR416"/>
          <cell r="AS416"/>
          <cell r="AT416"/>
          <cell r="AU416"/>
          <cell r="AV416"/>
          <cell r="AW416"/>
          <cell r="AX416"/>
          <cell r="AY416"/>
          <cell r="AZ416"/>
          <cell r="BA416"/>
          <cell r="BB416"/>
          <cell r="BC416"/>
          <cell r="BD416"/>
          <cell r="BE416"/>
          <cell r="BF416"/>
          <cell r="BG416"/>
          <cell r="BH416"/>
          <cell r="BI416"/>
          <cell r="BJ416"/>
          <cell r="BK416"/>
          <cell r="BL416"/>
          <cell r="BM416"/>
          <cell r="BN416"/>
          <cell r="BO416"/>
          <cell r="BP416"/>
          <cell r="BQ416"/>
          <cell r="BR416"/>
          <cell r="BS416"/>
          <cell r="BT416"/>
          <cell r="BU416"/>
          <cell r="BV416"/>
          <cell r="BW416"/>
          <cell r="BX416"/>
          <cell r="BY416"/>
          <cell r="BZ416"/>
          <cell r="CA416"/>
          <cell r="CB416"/>
          <cell r="CC416"/>
          <cell r="CD416"/>
          <cell r="CE416"/>
          <cell r="CF416"/>
          <cell r="CG416"/>
          <cell r="CH416"/>
          <cell r="CI416"/>
          <cell r="CJ416"/>
          <cell r="CK416"/>
          <cell r="CL416"/>
          <cell r="CM416"/>
          <cell r="CN416"/>
          <cell r="CO416"/>
          <cell r="CP416"/>
          <cell r="CQ416"/>
          <cell r="CR416"/>
          <cell r="CS416"/>
          <cell r="CT416"/>
          <cell r="CU416"/>
          <cell r="CV416"/>
          <cell r="CW416"/>
          <cell r="CX416"/>
          <cell r="CY416"/>
          <cell r="CZ416"/>
          <cell r="DA416"/>
          <cell r="DB416"/>
          <cell r="DC416"/>
          <cell r="DD416"/>
          <cell r="DE416"/>
          <cell r="DF416"/>
          <cell r="DG416"/>
          <cell r="DH416"/>
          <cell r="DI416"/>
          <cell r="DJ416"/>
          <cell r="DK416"/>
          <cell r="DL416"/>
          <cell r="DM416"/>
          <cell r="DN416"/>
          <cell r="DO416"/>
        </row>
        <row r="417">
          <cell r="A417" t="str">
            <v>Citrix Cloud</v>
          </cell>
          <cell r="B417"/>
          <cell r="C417" t="e">
            <v>#DIV/0!</v>
          </cell>
          <cell r="D417" t="e">
            <v>#DIV/0!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0.5</v>
          </cell>
          <cell r="BV417">
            <v>1.9522390280845081</v>
          </cell>
          <cell r="BW417">
            <v>2.6151108609830458</v>
          </cell>
          <cell r="BX417">
            <v>2.6183736784745135</v>
          </cell>
          <cell r="BY417">
            <v>2.8595923334347564</v>
          </cell>
          <cell r="BZ417">
            <v>2.8613273931580157</v>
          </cell>
          <cell r="CA417">
            <v>4.1937459158725723</v>
          </cell>
          <cell r="CB417">
            <v>4.8238609128453733</v>
          </cell>
          <cell r="CC417">
            <v>5.1156668698205907</v>
          </cell>
          <cell r="CD417">
            <v>8.0982416137671507</v>
          </cell>
          <cell r="CE417">
            <v>11.457058739244786</v>
          </cell>
          <cell r="CF417">
            <v>17.367489524113996</v>
          </cell>
          <cell r="CG417">
            <v>24.004952120737819</v>
          </cell>
          <cell r="CH417">
            <v>37.336502232368382</v>
          </cell>
          <cell r="CI417">
            <v>44.941548400728195</v>
          </cell>
          <cell r="CJ417">
            <v>54.529054427549461</v>
          </cell>
          <cell r="CK417">
            <v>62.207642594388759</v>
          </cell>
          <cell r="CL417">
            <v>82.040582808460329</v>
          </cell>
          <cell r="CM417">
            <v>91.570532158177372</v>
          </cell>
          <cell r="CN417">
            <v>103.73337044658675</v>
          </cell>
          <cell r="CO417">
            <v>113.34913181698433</v>
          </cell>
          <cell r="CP417">
            <v>139.31276874541214</v>
          </cell>
          <cell r="CQ417">
            <v>150.68255818679137</v>
          </cell>
          <cell r="CR417">
            <v>165.42721435519366</v>
          </cell>
          <cell r="CS417">
            <v>176.90931590625851</v>
          </cell>
          <cell r="CT417">
            <v>209.31960390143902</v>
          </cell>
          <cell r="CU417">
            <v>221.16907877554806</v>
          </cell>
          <cell r="CV417">
            <v>236.85156275953867</v>
          </cell>
          <cell r="CW417">
            <v>248.78878591949001</v>
          </cell>
          <cell r="CX417">
            <v>284.5646913131456</v>
          </cell>
          <cell r="CY417">
            <v>295.38724762884783</v>
          </cell>
          <cell r="CZ417">
            <v>310.21251937066694</v>
          </cell>
          <cell r="DA417">
            <v>321.11531796974822</v>
          </cell>
          <cell r="DB417">
            <v>356.91202512326834</v>
          </cell>
          <cell r="DC417"/>
          <cell r="DD417"/>
          <cell r="DE417">
            <v>0</v>
          </cell>
          <cell r="DF417">
            <v>0</v>
          </cell>
          <cell r="DG417">
            <v>0</v>
          </cell>
          <cell r="DH417">
            <v>0</v>
          </cell>
          <cell r="DI417">
            <v>0</v>
          </cell>
          <cell r="DJ417">
            <v>0</v>
          </cell>
          <cell r="DK417">
            <v>0</v>
          </cell>
          <cell r="DL417">
            <v>0</v>
          </cell>
          <cell r="DM417">
            <v>0</v>
          </cell>
          <cell r="DN417">
            <v>0</v>
          </cell>
          <cell r="DO417">
            <v>0</v>
          </cell>
        </row>
        <row r="418">
          <cell r="A418" t="str">
            <v>% of WS recurring revenue</v>
          </cell>
          <cell r="B418"/>
          <cell r="C418" t="str">
            <v>NA</v>
          </cell>
          <cell r="D418" t="str">
            <v>NA</v>
          </cell>
          <cell r="E418" t="str">
            <v>NA</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cell r="BM418">
            <v>0</v>
          </cell>
          <cell r="BN418">
            <v>0</v>
          </cell>
          <cell r="BO418">
            <v>0</v>
          </cell>
          <cell r="BP418">
            <v>0</v>
          </cell>
          <cell r="BQ418">
            <v>0</v>
          </cell>
          <cell r="BR418">
            <v>0</v>
          </cell>
          <cell r="BS418">
            <v>0</v>
          </cell>
          <cell r="BT418">
            <v>0</v>
          </cell>
          <cell r="BU418">
            <v>1.5701500261770507E-3</v>
          </cell>
          <cell r="BV418">
            <v>5.9404616336847533E-3</v>
          </cell>
          <cell r="BW418">
            <v>7.8820085121054737E-3</v>
          </cell>
          <cell r="BX418">
            <v>7.9865660397599753E-3</v>
          </cell>
          <cell r="BY418">
            <v>8.4689430413511617E-3</v>
          </cell>
          <cell r="BZ418">
            <v>8.4526182575362877E-3</v>
          </cell>
          <cell r="CA418">
            <v>1.2438449818057648E-2</v>
          </cell>
          <cell r="CB418">
            <v>1.3939976344129664E-2</v>
          </cell>
          <cell r="CC418">
            <v>1.4413140303480454E-2</v>
          </cell>
          <cell r="CD418">
            <v>2.2356509258912891E-2</v>
          </cell>
          <cell r="CE418">
            <v>3.0500143720705426E-2</v>
          </cell>
          <cell r="CF418">
            <v>4.4935640842062453E-2</v>
          </cell>
          <cell r="CG418">
            <v>6.0333888712123536E-2</v>
          </cell>
          <cell r="CH418">
            <v>9.0537476018381802E-2</v>
          </cell>
          <cell r="CI418">
            <v>0.10647220365163931</v>
          </cell>
          <cell r="CJ418">
            <v>0.12596137547943095</v>
          </cell>
          <cell r="CK418">
            <v>0.13965778657497732</v>
          </cell>
          <cell r="CL418">
            <v>0.17690881614483944</v>
          </cell>
          <cell r="CM418">
            <v>0.19104163793749107</v>
          </cell>
          <cell r="CN418">
            <v>0.21078208054314615</v>
          </cell>
          <cell r="CO418">
            <v>0.22452965467526867</v>
          </cell>
          <cell r="CP418">
            <v>0.26348534872867291</v>
          </cell>
          <cell r="CQ418">
            <v>0.27798172565598195</v>
          </cell>
          <cell r="CR418">
            <v>0.29780660492817052</v>
          </cell>
          <cell r="CS418">
            <v>0.3119036433481876</v>
          </cell>
          <cell r="CT418">
            <v>0.35047484530442036</v>
          </cell>
          <cell r="CU418">
            <v>0.36376178088222266</v>
          </cell>
          <cell r="CV418">
            <v>0.38068696316697803</v>
          </cell>
          <cell r="CW418">
            <v>0.39253965691644316</v>
          </cell>
          <cell r="CX418">
            <v>0.42613955920372359</v>
          </cell>
          <cell r="CY418">
            <v>0.43644218739406926</v>
          </cell>
          <cell r="CZ418">
            <v>0.44985196189296683</v>
          </cell>
          <cell r="DA418">
            <v>0.4584008980480207</v>
          </cell>
          <cell r="DB418">
            <v>0.48574480059024155</v>
          </cell>
          <cell r="DC418"/>
          <cell r="DD418" t="str">
            <v>NA</v>
          </cell>
          <cell r="DE418">
            <v>0</v>
          </cell>
          <cell r="DF418">
            <v>0</v>
          </cell>
          <cell r="DG418">
            <v>0</v>
          </cell>
          <cell r="DH418">
            <v>0</v>
          </cell>
          <cell r="DI418">
            <v>0</v>
          </cell>
          <cell r="DJ418">
            <v>0</v>
          </cell>
          <cell r="DK418">
            <v>0</v>
          </cell>
          <cell r="DL418">
            <v>0</v>
          </cell>
          <cell r="DM418">
            <v>0</v>
          </cell>
          <cell r="DN418">
            <v>0</v>
          </cell>
          <cell r="DO418">
            <v>0</v>
          </cell>
        </row>
        <row r="419">
          <cell r="A419" t="str">
            <v>% growth in revenue y-o-y</v>
          </cell>
          <cell r="B419"/>
          <cell r="C419" t="str">
            <v>NA</v>
          </cell>
          <cell r="D419" t="str">
            <v>NA</v>
          </cell>
          <cell r="E419" t="str">
            <v>NA</v>
          </cell>
          <cell r="F419" t="str">
            <v>NA</v>
          </cell>
          <cell r="G419" t="str">
            <v>NA</v>
          </cell>
          <cell r="H419" t="str">
            <v>NA</v>
          </cell>
          <cell r="I419" t="str">
            <v>NA</v>
          </cell>
          <cell r="J419" t="str">
            <v>NA</v>
          </cell>
          <cell r="K419" t="str">
            <v>NA</v>
          </cell>
          <cell r="L419" t="str">
            <v>NA</v>
          </cell>
          <cell r="M419" t="str">
            <v>NA</v>
          </cell>
          <cell r="N419" t="str">
            <v>NA</v>
          </cell>
          <cell r="O419" t="str">
            <v>NA</v>
          </cell>
          <cell r="P419" t="str">
            <v>NA</v>
          </cell>
          <cell r="Q419" t="str">
            <v>NA</v>
          </cell>
          <cell r="R419" t="str">
            <v>NA</v>
          </cell>
          <cell r="S419" t="str">
            <v>NA</v>
          </cell>
          <cell r="T419" t="str">
            <v>NA</v>
          </cell>
          <cell r="U419" t="str">
            <v>NA</v>
          </cell>
          <cell r="V419" t="str">
            <v>NA</v>
          </cell>
          <cell r="W419" t="str">
            <v>NA</v>
          </cell>
          <cell r="X419" t="str">
            <v>NA</v>
          </cell>
          <cell r="Y419" t="str">
            <v>NA</v>
          </cell>
          <cell r="Z419" t="str">
            <v>NA</v>
          </cell>
          <cell r="AA419" t="str">
            <v>NA</v>
          </cell>
          <cell r="AB419" t="str">
            <v>NA</v>
          </cell>
          <cell r="AC419" t="str">
            <v>NA</v>
          </cell>
          <cell r="AD419" t="str">
            <v>NA</v>
          </cell>
          <cell r="AE419" t="str">
            <v>NA</v>
          </cell>
          <cell r="AF419" t="str">
            <v>NA</v>
          </cell>
          <cell r="AG419" t="str">
            <v>NA</v>
          </cell>
          <cell r="AH419" t="str">
            <v>NA</v>
          </cell>
          <cell r="AI419" t="str">
            <v>NA</v>
          </cell>
          <cell r="AJ419" t="str">
            <v>NA</v>
          </cell>
          <cell r="AK419" t="str">
            <v>NA</v>
          </cell>
          <cell r="AL419" t="str">
            <v>NA</v>
          </cell>
          <cell r="AM419" t="str">
            <v>NA</v>
          </cell>
          <cell r="AN419" t="str">
            <v>NA</v>
          </cell>
          <cell r="AO419" t="str">
            <v>NA</v>
          </cell>
          <cell r="AP419" t="str">
            <v>NA</v>
          </cell>
          <cell r="AQ419" t="str">
            <v>NA</v>
          </cell>
          <cell r="AR419" t="str">
            <v>NA</v>
          </cell>
          <cell r="AS419" t="str">
            <v>NA</v>
          </cell>
          <cell r="AT419" t="str">
            <v>NA</v>
          </cell>
          <cell r="AU419" t="str">
            <v>NA</v>
          </cell>
          <cell r="AV419" t="str">
            <v>NA</v>
          </cell>
          <cell r="AW419" t="str">
            <v>NA</v>
          </cell>
          <cell r="AX419" t="str">
            <v>NA</v>
          </cell>
          <cell r="AY419" t="str">
            <v>NA</v>
          </cell>
          <cell r="AZ419" t="str">
            <v>NA</v>
          </cell>
          <cell r="BA419" t="str">
            <v>NA</v>
          </cell>
          <cell r="BB419" t="str">
            <v>NA</v>
          </cell>
          <cell r="BC419" t="str">
            <v>NA</v>
          </cell>
          <cell r="BD419" t="str">
            <v>NA</v>
          </cell>
          <cell r="BE419" t="str">
            <v>NA</v>
          </cell>
          <cell r="BF419" t="str">
            <v>NA</v>
          </cell>
          <cell r="BG419" t="str">
            <v>NA</v>
          </cell>
          <cell r="BH419" t="str">
            <v>NA</v>
          </cell>
          <cell r="BI419" t="str">
            <v>NA</v>
          </cell>
          <cell r="BJ419" t="str">
            <v>NA</v>
          </cell>
          <cell r="BK419" t="str">
            <v>NA</v>
          </cell>
          <cell r="BL419" t="str">
            <v>NA</v>
          </cell>
          <cell r="BM419" t="str">
            <v>NA</v>
          </cell>
          <cell r="BN419" t="str">
            <v>NA</v>
          </cell>
          <cell r="BO419" t="str">
            <v>NA</v>
          </cell>
          <cell r="BP419" t="str">
            <v>NA</v>
          </cell>
          <cell r="BQ419" t="str">
            <v>NA</v>
          </cell>
          <cell r="BR419" t="str">
            <v>NA</v>
          </cell>
          <cell r="BS419" t="str">
            <v>NA</v>
          </cell>
          <cell r="BT419" t="str">
            <v>NA</v>
          </cell>
          <cell r="BU419" t="str">
            <v>NA</v>
          </cell>
          <cell r="BV419" t="str">
            <v>NA</v>
          </cell>
          <cell r="BW419" t="str">
            <v>NA</v>
          </cell>
          <cell r="BX419" t="str">
            <v>NA</v>
          </cell>
          <cell r="BY419">
            <v>4.7191846668695128</v>
          </cell>
          <cell r="BZ419">
            <v>0.46566447652953857</v>
          </cell>
          <cell r="CA419">
            <v>0.60365894174601142</v>
          </cell>
          <cell r="CB419">
            <v>0.8423118718699445</v>
          </cell>
          <cell r="CC419">
            <v>0.78894970797322861</v>
          </cell>
          <cell r="CD419">
            <v>1.8302394312274801</v>
          </cell>
          <cell r="CE419">
            <v>1.7319391706306968</v>
          </cell>
          <cell r="CF419">
            <v>2.6003296608047752</v>
          </cell>
          <cell r="CG419">
            <v>3.6924384897603169</v>
          </cell>
          <cell r="CH419">
            <v>3.6104455773331932</v>
          </cell>
          <cell r="CI419">
            <v>2.9226078371044997</v>
          </cell>
          <cell r="CJ419">
            <v>2.1397200126039095</v>
          </cell>
          <cell r="CK419">
            <v>1.5914503924649668</v>
          </cell>
          <cell r="CL419">
            <v>1.1973290989571148</v>
          </cell>
          <cell r="CM419">
            <v>1.0375473346328592</v>
          </cell>
          <cell r="CN419">
            <v>0.90235043566385431</v>
          </cell>
          <cell r="CO419">
            <v>0.82210942401486564</v>
          </cell>
          <cell r="CP419">
            <v>0.69809579571935587</v>
          </cell>
          <cell r="CQ419">
            <v>0.64553546468972023</v>
          </cell>
          <cell r="CR419">
            <v>0.59473478633737864</v>
          </cell>
          <cell r="CS419">
            <v>0.56074698650449029</v>
          </cell>
          <cell r="CT419">
            <v>0.5025155682890865</v>
          </cell>
          <cell r="CU419">
            <v>0.46778154974897057</v>
          </cell>
          <cell r="CV419">
            <v>0.43175694327408354</v>
          </cell>
          <cell r="CW419">
            <v>0.4063068677023165</v>
          </cell>
          <cell r="CX419">
            <v>0.35947463118235579</v>
          </cell>
          <cell r="CY419">
            <v>0.33557208477872069</v>
          </cell>
          <cell r="CZ419">
            <v>0.30973389306114596</v>
          </cell>
          <cell r="DA419">
            <v>0.29071459866227101</v>
          </cell>
          <cell r="DB419">
            <v>0.2542386178561733</v>
          </cell>
          <cell r="DC419"/>
          <cell r="DD419" t="str">
            <v>NA</v>
          </cell>
          <cell r="DE419" t="str">
            <v>NA</v>
          </cell>
          <cell r="DF419" t="str">
            <v>NA</v>
          </cell>
          <cell r="DG419" t="str">
            <v>NA</v>
          </cell>
          <cell r="DH419" t="str">
            <v>NA</v>
          </cell>
          <cell r="DI419" t="str">
            <v>NA</v>
          </cell>
          <cell r="DJ419" t="str">
            <v>NA</v>
          </cell>
          <cell r="DK419" t="str">
            <v>NA</v>
          </cell>
          <cell r="DL419" t="str">
            <v>NA</v>
          </cell>
          <cell r="DM419" t="str">
            <v>NA</v>
          </cell>
          <cell r="DN419" t="str">
            <v>NA</v>
          </cell>
          <cell r="DO419" t="str">
            <v>NA</v>
          </cell>
        </row>
        <row r="420">
          <cell r="A420" t="str">
            <v>% growth in revenue seq</v>
          </cell>
          <cell r="B420"/>
          <cell r="C420" t="str">
            <v>NA</v>
          </cell>
          <cell r="D420" t="str">
            <v>NA</v>
          </cell>
          <cell r="E420" t="str">
            <v>NA</v>
          </cell>
          <cell r="F420" t="str">
            <v>NA</v>
          </cell>
          <cell r="G420" t="str">
            <v>NA</v>
          </cell>
          <cell r="H420" t="str">
            <v>NA</v>
          </cell>
          <cell r="I420" t="str">
            <v>NA</v>
          </cell>
          <cell r="J420" t="str">
            <v>NA</v>
          </cell>
          <cell r="K420" t="str">
            <v>NA</v>
          </cell>
          <cell r="L420" t="str">
            <v>NA</v>
          </cell>
          <cell r="M420" t="str">
            <v>NA</v>
          </cell>
          <cell r="N420" t="str">
            <v>NA</v>
          </cell>
          <cell r="O420" t="str">
            <v>NA</v>
          </cell>
          <cell r="P420" t="str">
            <v>NA</v>
          </cell>
          <cell r="Q420" t="str">
            <v>NA</v>
          </cell>
          <cell r="R420" t="str">
            <v>NA</v>
          </cell>
          <cell r="S420" t="str">
            <v>NA</v>
          </cell>
          <cell r="T420" t="str">
            <v>NA</v>
          </cell>
          <cell r="U420" t="str">
            <v>NA</v>
          </cell>
          <cell r="V420" t="str">
            <v>NA</v>
          </cell>
          <cell r="W420" t="str">
            <v>NA</v>
          </cell>
          <cell r="X420" t="str">
            <v>NA</v>
          </cell>
          <cell r="Y420" t="str">
            <v>NA</v>
          </cell>
          <cell r="Z420" t="str">
            <v>NA</v>
          </cell>
          <cell r="AA420" t="str">
            <v>NA</v>
          </cell>
          <cell r="AB420" t="str">
            <v>NA</v>
          </cell>
          <cell r="AC420" t="str">
            <v>NA</v>
          </cell>
          <cell r="AD420" t="str">
            <v>NA</v>
          </cell>
          <cell r="AE420" t="str">
            <v>NA</v>
          </cell>
          <cell r="AF420" t="str">
            <v>NA</v>
          </cell>
          <cell r="AG420" t="str">
            <v>NA</v>
          </cell>
          <cell r="AH420" t="str">
            <v>NA</v>
          </cell>
          <cell r="AI420" t="str">
            <v>NA</v>
          </cell>
          <cell r="AJ420" t="str">
            <v>NA</v>
          </cell>
          <cell r="AK420" t="str">
            <v>NA</v>
          </cell>
          <cell r="AL420" t="str">
            <v>NA</v>
          </cell>
          <cell r="AM420" t="str">
            <v>NA</v>
          </cell>
          <cell r="AN420" t="str">
            <v>NA</v>
          </cell>
          <cell r="AO420" t="str">
            <v>NA</v>
          </cell>
          <cell r="AP420" t="str">
            <v>NA</v>
          </cell>
          <cell r="AQ420" t="str">
            <v>NA</v>
          </cell>
          <cell r="AR420" t="str">
            <v>NA</v>
          </cell>
          <cell r="AS420" t="str">
            <v>NA</v>
          </cell>
          <cell r="AT420" t="str">
            <v>NA</v>
          </cell>
          <cell r="AU420" t="str">
            <v>NA</v>
          </cell>
          <cell r="AV420" t="str">
            <v>NA</v>
          </cell>
          <cell r="AW420" t="str">
            <v>NA</v>
          </cell>
          <cell r="AX420" t="str">
            <v>NA</v>
          </cell>
          <cell r="AY420" t="str">
            <v>NA</v>
          </cell>
          <cell r="AZ420" t="str">
            <v>NA</v>
          </cell>
          <cell r="BA420" t="str">
            <v>NA</v>
          </cell>
          <cell r="BB420" t="str">
            <v>NA</v>
          </cell>
          <cell r="BC420" t="str">
            <v>NA</v>
          </cell>
          <cell r="BD420" t="str">
            <v>NA</v>
          </cell>
          <cell r="BE420" t="str">
            <v>NA</v>
          </cell>
          <cell r="BF420" t="str">
            <v>NA</v>
          </cell>
          <cell r="BG420" t="str">
            <v>NA</v>
          </cell>
          <cell r="BH420" t="str">
            <v>NA</v>
          </cell>
          <cell r="BI420" t="str">
            <v>NA</v>
          </cell>
          <cell r="BJ420" t="str">
            <v>NA</v>
          </cell>
          <cell r="BK420" t="str">
            <v>NA</v>
          </cell>
          <cell r="BL420" t="str">
            <v>NA</v>
          </cell>
          <cell r="BM420" t="str">
            <v>NA</v>
          </cell>
          <cell r="BN420" t="str">
            <v>NA</v>
          </cell>
          <cell r="BO420" t="str">
            <v>NA</v>
          </cell>
          <cell r="BP420" t="str">
            <v>NA</v>
          </cell>
          <cell r="BQ420" t="str">
            <v>NA</v>
          </cell>
          <cell r="BR420" t="str">
            <v>NA</v>
          </cell>
          <cell r="BS420" t="str">
            <v>NA</v>
          </cell>
          <cell r="BT420" t="str">
            <v>NA</v>
          </cell>
          <cell r="BU420" t="str">
            <v>NA</v>
          </cell>
          <cell r="BV420">
            <v>2.9044780561690162</v>
          </cell>
          <cell r="BW420">
            <v>0.33954440176771405</v>
          </cell>
          <cell r="BX420">
            <v>1.2476784598880464E-3</v>
          </cell>
          <cell r="BY420">
            <v>9.2125374213499978E-2</v>
          </cell>
          <cell r="BZ420">
            <v>6.0675072560956167E-4</v>
          </cell>
          <cell r="CA420">
            <v>0.46566447652953857</v>
          </cell>
          <cell r="CB420">
            <v>0.15025111430521565</v>
          </cell>
          <cell r="CC420">
            <v>6.0492199557033777E-2</v>
          </cell>
          <cell r="CD420">
            <v>0.58302755434330322</v>
          </cell>
          <cell r="CE420">
            <v>0.4147588187252389</v>
          </cell>
          <cell r="CF420">
            <v>0.51587679869561409</v>
          </cell>
          <cell r="CG420">
            <v>0.38217743487957767</v>
          </cell>
          <cell r="CH420">
            <v>0.55536666120293865</v>
          </cell>
          <cell r="CI420">
            <v>0.20368930439784805</v>
          </cell>
          <cell r="CJ420">
            <v>0.21333279266065341</v>
          </cell>
          <cell r="CK420">
            <v>0.14081645551073185</v>
          </cell>
          <cell r="CL420">
            <v>0.31881838608461499</v>
          </cell>
          <cell r="CM420">
            <v>0.11616140480092096</v>
          </cell>
          <cell r="CN420">
            <v>0.13282480730153989</v>
          </cell>
          <cell r="CO420">
            <v>9.269689521318325E-2</v>
          </cell>
          <cell r="CP420">
            <v>0.22905898362194077</v>
          </cell>
          <cell r="CQ420">
            <v>8.1613405172910047E-2</v>
          </cell>
          <cell r="CR420">
            <v>9.7852441223650333E-2</v>
          </cell>
          <cell r="CS420">
            <v>6.9408782562289328E-2</v>
          </cell>
          <cell r="CT420">
            <v>0.18320283377475843</v>
          </cell>
          <cell r="CU420">
            <v>5.6609484507186947E-2</v>
          </cell>
          <cell r="CV420">
            <v>7.0907217549637025E-2</v>
          </cell>
          <cell r="CW420">
            <v>5.0399596358460697E-2</v>
          </cell>
          <cell r="CX420">
            <v>0.14380031343226607</v>
          </cell>
          <cell r="CY420">
            <v>3.8031971801423037E-2</v>
          </cell>
          <cell r="CZ420">
            <v>5.0189274793768224E-2</v>
          </cell>
          <cell r="DA420">
            <v>3.5146223695935896E-2</v>
          </cell>
          <cell r="DB420">
            <v>0.1114761742910455</v>
          </cell>
          <cell r="DC420"/>
          <cell r="DD420"/>
          <cell r="DE420"/>
          <cell r="DF420"/>
          <cell r="DG420"/>
          <cell r="DH420"/>
          <cell r="DI420"/>
          <cell r="DJ420"/>
          <cell r="DK420"/>
          <cell r="DL420"/>
          <cell r="DM420"/>
          <cell r="DN420"/>
          <cell r="DO420"/>
        </row>
        <row r="421">
          <cell r="A421"/>
          <cell r="B421"/>
          <cell r="C421"/>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cell r="AD421"/>
          <cell r="AE421"/>
          <cell r="AF421"/>
          <cell r="AG421"/>
          <cell r="AH421"/>
          <cell r="AI421"/>
          <cell r="AJ421"/>
          <cell r="AK421"/>
          <cell r="AL421"/>
          <cell r="AM421"/>
          <cell r="AN421"/>
          <cell r="AO421"/>
          <cell r="AP421"/>
          <cell r="AQ421"/>
          <cell r="AR421"/>
          <cell r="AS421"/>
          <cell r="AT421"/>
          <cell r="AU421"/>
          <cell r="AV421"/>
          <cell r="AW421"/>
          <cell r="AX421"/>
          <cell r="AY421"/>
          <cell r="AZ421"/>
          <cell r="BA421"/>
          <cell r="BB421"/>
          <cell r="BC421"/>
          <cell r="BD421"/>
          <cell r="BE421"/>
          <cell r="BF421"/>
          <cell r="BG421"/>
          <cell r="BH421"/>
          <cell r="BI421"/>
          <cell r="BJ421"/>
          <cell r="BK421"/>
          <cell r="BL421"/>
          <cell r="BM421"/>
          <cell r="BN421"/>
          <cell r="BO421"/>
          <cell r="BP421"/>
          <cell r="BQ421"/>
          <cell r="BR421"/>
          <cell r="BS421"/>
          <cell r="BT421"/>
          <cell r="BU421"/>
          <cell r="BV421"/>
          <cell r="BW421"/>
          <cell r="BX421"/>
          <cell r="BY421"/>
          <cell r="BZ421"/>
          <cell r="CA421"/>
          <cell r="CB421"/>
          <cell r="CC421"/>
          <cell r="CD421"/>
          <cell r="CE421"/>
          <cell r="CF421"/>
          <cell r="CG421"/>
          <cell r="CH421"/>
          <cell r="CI421"/>
          <cell r="CJ421"/>
          <cell r="CK421"/>
          <cell r="CL421"/>
          <cell r="CM421"/>
          <cell r="CN421"/>
          <cell r="CO421"/>
          <cell r="CP421"/>
          <cell r="CQ421"/>
          <cell r="CR421"/>
          <cell r="CS421"/>
          <cell r="CT421"/>
          <cell r="CU421"/>
          <cell r="CV421"/>
          <cell r="CW421"/>
          <cell r="CX421"/>
          <cell r="CY421"/>
          <cell r="CZ421"/>
          <cell r="DA421"/>
          <cell r="DB421"/>
          <cell r="DC421"/>
          <cell r="DD421"/>
          <cell r="DE421"/>
          <cell r="DF421"/>
          <cell r="DG421"/>
          <cell r="DH421"/>
          <cell r="DI421"/>
          <cell r="DJ421"/>
          <cell r="DK421"/>
          <cell r="DL421"/>
          <cell r="DM421"/>
          <cell r="DN421"/>
          <cell r="DO421"/>
        </row>
        <row r="422">
          <cell r="A422" t="str">
            <v>Active users (in millions)</v>
          </cell>
          <cell r="B422"/>
          <cell r="C422" t="e">
            <v>#DIV/0!</v>
          </cell>
          <cell r="D422" t="e">
            <v>#DIV/0!</v>
          </cell>
          <cell r="E422">
            <v>0</v>
          </cell>
          <cell r="F422">
            <v>3.1125703635551245</v>
          </cell>
          <cell r="G422">
            <v>5.3058941120890166</v>
          </cell>
          <cell r="H422">
            <v>5.9321478923393292</v>
          </cell>
          <cell r="I422">
            <v>6.7411173047256785</v>
          </cell>
          <cell r="J422">
            <v>7.6175928551735712</v>
          </cell>
          <cell r="K422">
            <v>8.1684635543169914</v>
          </cell>
          <cell r="L422">
            <v>6.5144527473740039</v>
          </cell>
          <cell r="M422">
            <v>7.0590660618552317</v>
          </cell>
          <cell r="N422">
            <v>7.7160178350953608</v>
          </cell>
          <cell r="O422">
            <v>8.3461732787232776</v>
          </cell>
          <cell r="P422">
            <v>9.3600904428689855</v>
          </cell>
          <cell r="Q422">
            <v>9.7539375951364331</v>
          </cell>
          <cell r="R422">
            <v>10.168618157514477</v>
          </cell>
          <cell r="S422">
            <v>8.9609429177112094</v>
          </cell>
          <cell r="T422">
            <v>7.5109228507557155</v>
          </cell>
          <cell r="U422">
            <v>7.9816990262230654</v>
          </cell>
          <cell r="V422">
            <v>10.059739664392314</v>
          </cell>
          <cell r="W422">
            <v>2.5942380646551095</v>
          </cell>
          <cell r="X422">
            <v>2.9078434606661943</v>
          </cell>
          <cell r="Y422">
            <v>3.1949469922256424</v>
          </cell>
          <cell r="Z422">
            <v>3.7249842812584695</v>
          </cell>
          <cell r="AA422">
            <v>4.335778640578658</v>
          </cell>
          <cell r="AB422">
            <v>4.9308927300982894</v>
          </cell>
          <cell r="AC422">
            <v>5.1830285238395986</v>
          </cell>
          <cell r="AD422">
            <v>5.5405828450663268</v>
          </cell>
          <cell r="AE422">
            <v>5.6395210041467072</v>
          </cell>
          <cell r="AF422">
            <v>5.8935283448323332</v>
          </cell>
          <cell r="AG422">
            <v>6.168326987110591</v>
          </cell>
          <cell r="AH422">
            <v>6.5146049858620172</v>
          </cell>
          <cell r="AI422">
            <v>6.8713706557724379</v>
          </cell>
          <cell r="AJ422">
            <v>7.272756042534283</v>
          </cell>
          <cell r="AK422">
            <v>7.4418556792616783</v>
          </cell>
          <cell r="AL422">
            <v>7.9411779331335204</v>
          </cell>
          <cell r="AM422">
            <v>7.9239156669256952</v>
          </cell>
          <cell r="AN422">
            <v>8.2376628670518297</v>
          </cell>
          <cell r="AO422">
            <v>8.7388425703484245</v>
          </cell>
          <cell r="AP422">
            <v>9.0719107147639306</v>
          </cell>
          <cell r="AQ422">
            <v>9.3406373381985777</v>
          </cell>
          <cell r="AR422">
            <v>9.6679767733395519</v>
          </cell>
          <cell r="AS422">
            <v>9.7076509018089574</v>
          </cell>
          <cell r="AT422">
            <v>9.9843764251761229</v>
          </cell>
          <cell r="AU422">
            <v>11.904299422048453</v>
          </cell>
          <cell r="AV422">
            <v>12.022695389901155</v>
          </cell>
          <cell r="AW422">
            <v>12.293184291054379</v>
          </cell>
          <cell r="AX422">
            <v>12.492274352180811</v>
          </cell>
          <cell r="AY422">
            <v>12.424487279016223</v>
          </cell>
          <cell r="AZ422">
            <v>12.802010678801826</v>
          </cell>
          <cell r="BA422">
            <v>12.760093955249157</v>
          </cell>
          <cell r="BB422">
            <v>12</v>
          </cell>
          <cell r="BC422">
            <v>22.256364324320067</v>
          </cell>
          <cell r="BD422">
            <v>22.382197487863223</v>
          </cell>
          <cell r="BE422">
            <v>22.225241247204437</v>
          </cell>
          <cell r="BF422">
            <v>22.579039796568424</v>
          </cell>
          <cell r="BG422">
            <v>23.535237848136827</v>
          </cell>
          <cell r="BH422">
            <v>23.684247374683494</v>
          </cell>
          <cell r="BI422">
            <v>24.169418500460019</v>
          </cell>
          <cell r="BJ422">
            <v>24.838082625977727</v>
          </cell>
          <cell r="BK422">
            <v>25.239766937169534</v>
          </cell>
          <cell r="BL422">
            <v>25.819039926872463</v>
          </cell>
          <cell r="BM422">
            <v>26.313152042714727</v>
          </cell>
          <cell r="BN422">
            <v>26.551392888931368</v>
          </cell>
          <cell r="BO422">
            <v>27.157013601922785</v>
          </cell>
          <cell r="BP422">
            <v>27.395649465073557</v>
          </cell>
          <cell r="BQ422">
            <v>28.113582409609865</v>
          </cell>
          <cell r="BR422">
            <v>28.332853602677073</v>
          </cell>
          <cell r="BS422">
            <v>28.445728799969938</v>
          </cell>
          <cell r="BT422">
            <v>28.439924833609552</v>
          </cell>
          <cell r="BU422">
            <v>28.256003983651837</v>
          </cell>
          <cell r="BV422">
            <v>28.898778417818097</v>
          </cell>
          <cell r="BW422">
            <v>28.975229312701682</v>
          </cell>
          <cell r="BX422">
            <v>28.450595940013063</v>
          </cell>
          <cell r="BY422">
            <v>29.170382473278771</v>
          </cell>
          <cell r="BZ422">
            <v>29.0863992537315</v>
          </cell>
          <cell r="CA422">
            <v>28.730464785481573</v>
          </cell>
          <cell r="CB422">
            <v>29.314092205473145</v>
          </cell>
          <cell r="CC422">
            <v>30</v>
          </cell>
          <cell r="CD422">
            <v>30.158081443148813</v>
          </cell>
          <cell r="CE422">
            <v>30.717284602712425</v>
          </cell>
          <cell r="CF422">
            <v>31.213833364706446</v>
          </cell>
          <cell r="CG422">
            <v>31.914749386862013</v>
          </cell>
          <cell r="CH422">
            <v>32.246848160351199</v>
          </cell>
          <cell r="CI422">
            <v>32.548054930199363</v>
          </cell>
          <cell r="CJ422">
            <v>32.821981937630738</v>
          </cell>
          <cell r="CK422">
            <v>33.340750804500871</v>
          </cell>
          <cell r="CL422">
            <v>33.604367593075352</v>
          </cell>
          <cell r="CM422">
            <v>34.264754472912642</v>
          </cell>
          <cell r="CN422">
            <v>34.54318722687335</v>
          </cell>
          <cell r="CO422">
            <v>34.980498041357123</v>
          </cell>
          <cell r="CP422">
            <v>35.425100951877894</v>
          </cell>
          <cell r="CQ422">
            <v>35.862063818156273</v>
          </cell>
          <cell r="CR422">
            <v>36.134791929942864</v>
          </cell>
          <cell r="CS422">
            <v>36.465557202342836</v>
          </cell>
          <cell r="CT422">
            <v>37.118701815056539</v>
          </cell>
          <cell r="CU422">
            <v>37.362322790945875</v>
          </cell>
          <cell r="CV422">
            <v>37.670970594646619</v>
          </cell>
          <cell r="CW422">
            <v>37.981417305863651</v>
          </cell>
          <cell r="CX422">
            <v>38.796837076057145</v>
          </cell>
          <cell r="CY422">
            <v>38.95391452824061</v>
          </cell>
          <cell r="CZ422">
            <v>39.194631593683006</v>
          </cell>
          <cell r="DA422">
            <v>39.504222061087717</v>
          </cell>
          <cell r="DB422">
            <v>40.339688887851857</v>
          </cell>
          <cell r="DC422"/>
          <cell r="DD422">
            <v>0</v>
          </cell>
          <cell r="DE422">
            <v>7.6175928551735712</v>
          </cell>
          <cell r="DF422">
            <v>7.7160178350953608</v>
          </cell>
          <cell r="DG422">
            <v>10.168618157514477</v>
          </cell>
          <cell r="DH422">
            <v>10.059739664392314</v>
          </cell>
          <cell r="DI422">
            <v>3.7249842812584695</v>
          </cell>
          <cell r="DJ422">
            <v>5.5405828450663268</v>
          </cell>
          <cell r="DK422">
            <v>6.5146049858620172</v>
          </cell>
          <cell r="DL422">
            <v>7.9411779331335204</v>
          </cell>
          <cell r="DM422">
            <v>9.0719107147639306</v>
          </cell>
          <cell r="DN422">
            <v>9.9843764251761229</v>
          </cell>
          <cell r="DO422">
            <v>12.492274352180811</v>
          </cell>
        </row>
        <row r="423">
          <cell r="A423" t="str">
            <v>% growth in revenue y-o-y</v>
          </cell>
          <cell r="B423"/>
          <cell r="C423" t="str">
            <v>NA</v>
          </cell>
          <cell r="D423" t="str">
            <v>NA</v>
          </cell>
          <cell r="E423" t="str">
            <v>NA</v>
          </cell>
          <cell r="F423" t="str">
            <v>NA</v>
          </cell>
          <cell r="G423" t="str">
            <v>NA</v>
          </cell>
          <cell r="H423" t="str">
            <v>NA</v>
          </cell>
          <cell r="I423" t="str">
            <v>NA</v>
          </cell>
          <cell r="J423">
            <v>1.4473640642368926</v>
          </cell>
          <cell r="K423">
            <v>0.53950745750953844</v>
          </cell>
          <cell r="L423">
            <v>9.8160879600903472E-2</v>
          </cell>
          <cell r="M423">
            <v>4.7165587358443339E-2</v>
          </cell>
          <cell r="N423">
            <v>1.2920745672951428E-2</v>
          </cell>
          <cell r="O423">
            <v>2.1755587599135096E-2</v>
          </cell>
          <cell r="P423">
            <v>0.43681914749355832</v>
          </cell>
          <cell r="Q423">
            <v>0.38176035040150169</v>
          </cell>
          <cell r="R423">
            <v>0.31785830137195425</v>
          </cell>
          <cell r="S423">
            <v>7.3658863584243006E-2</v>
          </cell>
          <cell r="T423">
            <v>-0.19755873123235301</v>
          </cell>
          <cell r="U423">
            <v>-0.18169467987954446</v>
          </cell>
          <cell r="V423">
            <v>-1.0707304712951893E-2</v>
          </cell>
          <cell r="W423">
            <v>-0.71049496816594759</v>
          </cell>
          <cell r="X423">
            <v>-0.61285137413259139</v>
          </cell>
          <cell r="Y423">
            <v>-0.59971592743237156</v>
          </cell>
          <cell r="Z423">
            <v>-0.62971365010135305</v>
          </cell>
          <cell r="AA423">
            <v>0.6713110102156632</v>
          </cell>
          <cell r="AB423">
            <v>0.69572151898734247</v>
          </cell>
          <cell r="AC423">
            <v>0.62225806451612908</v>
          </cell>
          <cell r="AD423">
            <v>0.48741106719367555</v>
          </cell>
          <cell r="AE423">
            <v>0.30069394026860419</v>
          </cell>
          <cell r="AF423">
            <v>0.19522542213463545</v>
          </cell>
          <cell r="AG423">
            <v>0.19010091469477031</v>
          </cell>
          <cell r="AH423">
            <v>0.17579777579952971</v>
          </cell>
          <cell r="AI423">
            <v>0.21843160983352283</v>
          </cell>
          <cell r="AJ423">
            <v>0.23402410525628636</v>
          </cell>
          <cell r="AK423">
            <v>0.20646257807218515</v>
          </cell>
          <cell r="AL423">
            <v>0.21898072874217989</v>
          </cell>
          <cell r="AM423">
            <v>0.15317831970962659</v>
          </cell>
          <cell r="AN423">
            <v>0.13267416353227657</v>
          </cell>
          <cell r="AO423">
            <v>0.17428272557086499</v>
          </cell>
          <cell r="AP423">
            <v>0.14238854627757136</v>
          </cell>
          <cell r="AQ423">
            <v>0.17879060439603833</v>
          </cell>
          <cell r="AR423">
            <v>0.17363103217158193</v>
          </cell>
          <cell r="AS423">
            <v>0.11086231656670131</v>
          </cell>
          <cell r="AT423">
            <v>0.10058142535807968</v>
          </cell>
          <cell r="AU423">
            <v>0.27446329313801399</v>
          </cell>
          <cell r="AV423">
            <v>0.24355857195012964</v>
          </cell>
          <cell r="AW423">
            <v>0.2663397577228106</v>
          </cell>
          <cell r="AX423">
            <v>0.25118222913560162</v>
          </cell>
          <cell r="AY423">
            <v>4.3697477568844345E-2</v>
          </cell>
          <cell r="AZ423">
            <v>6.4820347154040059E-2</v>
          </cell>
          <cell r="BA423">
            <v>3.7981181534433084E-2</v>
          </cell>
          <cell r="BB423">
            <v>-3.9406303312164548E-2</v>
          </cell>
          <cell r="BC423">
            <v>0.79133060580366554</v>
          </cell>
          <cell r="BD423">
            <v>0.74833454286401446</v>
          </cell>
          <cell r="BE423">
            <v>0.74177724122960509</v>
          </cell>
          <cell r="BF423">
            <v>0.88158664971403522</v>
          </cell>
          <cell r="BG423">
            <v>5.7461025762383988E-2</v>
          </cell>
          <cell r="BH423">
            <v>5.8173460739335825E-2</v>
          </cell>
          <cell r="BI423">
            <v>8.747609223365016E-2</v>
          </cell>
          <cell r="BJ423">
            <v>0.10005043836065308</v>
          </cell>
          <cell r="BK423">
            <v>7.2424553345554754E-2</v>
          </cell>
          <cell r="BL423">
            <v>9.0135545302186149E-2</v>
          </cell>
          <cell r="BM423">
            <v>8.8696115804933751E-2</v>
          </cell>
          <cell r="BN423">
            <v>6.8979167544990672E-2</v>
          </cell>
          <cell r="BO423">
            <v>7.5961345820899862E-2</v>
          </cell>
          <cell r="BP423">
            <v>6.1063832840668741E-2</v>
          </cell>
          <cell r="BQ423">
            <v>6.8423211478900736E-2</v>
          </cell>
          <cell r="BR423">
            <v>6.7094811982099545E-2</v>
          </cell>
          <cell r="BS423">
            <v>4.7454231048288387E-2</v>
          </cell>
          <cell r="BT423">
            <v>3.8118292098434425E-2</v>
          </cell>
          <cell r="BU423">
            <v>5.0659347487955753E-3</v>
          </cell>
          <cell r="BV423">
            <v>1.9974155200786159E-2</v>
          </cell>
          <cell r="BW423">
            <v>1.8614411901877626E-2</v>
          </cell>
          <cell r="BX423">
            <v>3.7521570348530986E-4</v>
          </cell>
          <cell r="BY423">
            <v>3.2360502573398842E-2</v>
          </cell>
          <cell r="BZ423">
            <v>6.4923448735716427E-3</v>
          </cell>
          <cell r="CA423">
            <v>-8.4473715316831788E-3</v>
          </cell>
          <cell r="CB423">
            <v>3.0350726827681473E-2</v>
          </cell>
          <cell r="CC423">
            <v>2.8440406205890278E-2</v>
          </cell>
          <cell r="CD423">
            <v>3.6844787148406777E-2</v>
          </cell>
          <cell r="CE423">
            <v>6.9153765247642607E-2</v>
          </cell>
          <cell r="CF423">
            <v>6.4806412762753229E-2</v>
          </cell>
          <cell r="CG423">
            <v>6.3824979562067119E-2</v>
          </cell>
          <cell r="CH423">
            <v>6.9260596737227287E-2</v>
          </cell>
          <cell r="CI423">
            <v>5.9600656476167746E-2</v>
          </cell>
          <cell r="CJ423">
            <v>5.1520380535593935E-2</v>
          </cell>
          <cell r="CK423">
            <v>4.4681579678199856E-2</v>
          </cell>
          <cell r="CL423">
            <v>4.2097740094589442E-2</v>
          </cell>
          <cell r="CM423">
            <v>5.2743537099062099E-2</v>
          </cell>
          <cell r="CN423">
            <v>5.2440626300791271E-2</v>
          </cell>
          <cell r="CO423">
            <v>4.9181473040939894E-2</v>
          </cell>
          <cell r="CP423">
            <v>5.4181449889202149E-2</v>
          </cell>
          <cell r="CQ423">
            <v>4.6616687316593852E-2</v>
          </cell>
          <cell r="CR423">
            <v>4.6075791808559696E-2</v>
          </cell>
          <cell r="CS423">
            <v>4.24539170148448E-2</v>
          </cell>
          <cell r="CT423">
            <v>4.7807933292251192E-2</v>
          </cell>
          <cell r="CU423">
            <v>4.1834150438103013E-2</v>
          </cell>
          <cell r="CV423">
            <v>4.2512453584403032E-2</v>
          </cell>
          <cell r="CW423">
            <v>4.1569640499649951E-2</v>
          </cell>
          <cell r="CX423">
            <v>4.5209966376569266E-2</v>
          </cell>
          <cell r="CY423">
            <v>4.2598843390979635E-2</v>
          </cell>
          <cell r="CZ423">
            <v>4.0446555397564143E-2</v>
          </cell>
          <cell r="DA423">
            <v>4.0093415760684925E-2</v>
          </cell>
          <cell r="DB423">
            <v>3.9767463743761278E-2</v>
          </cell>
          <cell r="DC423"/>
          <cell r="DD423" t="str">
            <v>NA</v>
          </cell>
          <cell r="DE423" t="str">
            <v>NA</v>
          </cell>
          <cell r="DF423">
            <v>1.2920745672951428E-2</v>
          </cell>
          <cell r="DG423">
            <v>0.31785830137195425</v>
          </cell>
          <cell r="DH423">
            <v>-1.0707304712951893E-2</v>
          </cell>
          <cell r="DI423">
            <v>-0.62971365010135305</v>
          </cell>
          <cell r="DJ423">
            <v>0.48741106719367555</v>
          </cell>
          <cell r="DK423">
            <v>0.17579777579952971</v>
          </cell>
          <cell r="DL423">
            <v>0.21898072874217989</v>
          </cell>
          <cell r="DM423">
            <v>0.14238854627757136</v>
          </cell>
          <cell r="DN423">
            <v>0.10058142535807968</v>
          </cell>
          <cell r="DO423">
            <v>0.25118222913560162</v>
          </cell>
        </row>
        <row r="424">
          <cell r="A424" t="str">
            <v>% growth in revenue seq</v>
          </cell>
          <cell r="B424"/>
          <cell r="C424" t="str">
            <v>NA</v>
          </cell>
          <cell r="D424" t="str">
            <v>NA</v>
          </cell>
          <cell r="E424" t="str">
            <v>NA</v>
          </cell>
          <cell r="F424" t="str">
            <v>NA</v>
          </cell>
          <cell r="G424">
            <v>0.70466639861876579</v>
          </cell>
          <cell r="H424">
            <v>0.11802983003815481</v>
          </cell>
          <cell r="I424">
            <v>0.13637040530143185</v>
          </cell>
          <cell r="J424">
            <v>0.13001932926363158</v>
          </cell>
          <cell r="K424">
            <v>7.2315587038665363E-2</v>
          </cell>
          <cell r="L424">
            <v>-0.20248738284066303</v>
          </cell>
          <cell r="M424">
            <v>8.3600777471409815E-2</v>
          </cell>
          <cell r="N424">
            <v>9.3064970278443848E-2</v>
          </cell>
          <cell r="O424">
            <v>8.166847940160693E-2</v>
          </cell>
          <cell r="P424">
            <v>0.12148287967258775</v>
          </cell>
          <cell r="Q424">
            <v>4.2077280627934588E-2</v>
          </cell>
          <cell r="R424">
            <v>4.2514170132154083E-2</v>
          </cell>
          <cell r="S424">
            <v>-0.11876493158618717</v>
          </cell>
          <cell r="T424">
            <v>-0.16181556787841422</v>
          </cell>
          <cell r="U424">
            <v>6.2678872466381819E-2</v>
          </cell>
          <cell r="V424">
            <v>0.26035066360458536</v>
          </cell>
          <cell r="W424">
            <v>-0.74211677924054698</v>
          </cell>
          <cell r="X424">
            <v>0.12088535754823915</v>
          </cell>
          <cell r="Y424">
            <v>9.8734177215190178E-2</v>
          </cell>
          <cell r="Z424">
            <v>0.16589861751152135</v>
          </cell>
          <cell r="AA424">
            <v>0.16397233201581041</v>
          </cell>
          <cell r="AB424">
            <v>0.13725656654838048</v>
          </cell>
          <cell r="AC424">
            <v>5.1133903644317025E-2</v>
          </cell>
          <cell r="AD424">
            <v>6.8985597818367994E-2</v>
          </cell>
          <cell r="AE424">
            <v>1.7856994804884341E-2</v>
          </cell>
          <cell r="AF424">
            <v>4.5040587755388328E-2</v>
          </cell>
          <cell r="AG424">
            <v>4.6627185991090059E-2</v>
          </cell>
          <cell r="AH424">
            <v>5.6138074306860242E-2</v>
          </cell>
          <cell r="AI424">
            <v>5.4763975818130639E-2</v>
          </cell>
          <cell r="AJ424">
            <v>5.8414166091397268E-2</v>
          </cell>
          <cell r="AK424">
            <v>2.325110807215669E-2</v>
          </cell>
          <cell r="AL424">
            <v>6.7096471013716519E-2</v>
          </cell>
          <cell r="AM424">
            <v>-2.1737664554525304E-3</v>
          </cell>
          <cell r="AN424">
            <v>3.9594969622873455E-2</v>
          </cell>
          <cell r="AO424">
            <v>6.0840035746202004E-2</v>
          </cell>
          <cell r="AP424">
            <v>3.8113530680325081E-2</v>
          </cell>
          <cell r="AQ424">
            <v>2.9621832917437363E-2</v>
          </cell>
          <cell r="AR424">
            <v>3.504465737068263E-2</v>
          </cell>
          <cell r="AS424">
            <v>4.1036640239777711E-3</v>
          </cell>
          <cell r="AT424">
            <v>2.8505920347382752E-2</v>
          </cell>
          <cell r="AU424">
            <v>0.1922927296722452</v>
          </cell>
          <cell r="AV424">
            <v>9.945647673597291E-3</v>
          </cell>
          <cell r="AW424">
            <v>2.2498191327414707E-2</v>
          </cell>
          <cell r="AX424">
            <v>1.6195157935711357E-2</v>
          </cell>
          <cell r="AY424">
            <v>-5.4263195999016967E-3</v>
          </cell>
          <cell r="AZ424">
            <v>3.0385430908139277E-2</v>
          </cell>
          <cell r="BA424">
            <v>-3.2742296975331042E-3</v>
          </cell>
          <cell r="BB424">
            <v>-5.9568053175382385E-2</v>
          </cell>
          <cell r="BC424">
            <v>0.85469702702667227</v>
          </cell>
          <cell r="BD424">
            <v>5.6538058826460791E-3</v>
          </cell>
          <cell r="BE424">
            <v>-7.0125482872669398E-3</v>
          </cell>
          <cell r="BF424">
            <v>1.591877205870551E-2</v>
          </cell>
          <cell r="BG424">
            <v>4.2348924497388474E-2</v>
          </cell>
          <cell r="BH424">
            <v>6.3313371850399758E-3</v>
          </cell>
          <cell r="BI424">
            <v>2.0484971217414882E-2</v>
          </cell>
          <cell r="BJ424">
            <v>2.7665710099934016E-2</v>
          </cell>
          <cell r="BK424">
            <v>1.6172114298858675E-2</v>
          </cell>
          <cell r="BL424">
            <v>2.2950805811517094E-2</v>
          </cell>
          <cell r="BM424">
            <v>1.9137509266097474E-2</v>
          </cell>
          <cell r="BN424">
            <v>9.0540595756030129E-3</v>
          </cell>
          <cell r="BO424">
            <v>2.2809376348910337E-2</v>
          </cell>
          <cell r="BP424">
            <v>8.7872645589379683E-3</v>
          </cell>
          <cell r="BQ424">
            <v>2.6206093250375151E-2</v>
          </cell>
          <cell r="BR424">
            <v>7.7994753522501181E-3</v>
          </cell>
          <cell r="BS424">
            <v>3.9838979467357039E-3</v>
          </cell>
          <cell r="BT424">
            <v>-2.0403647947286885E-4</v>
          </cell>
          <cell r="BU424">
            <v>-6.4669949387616832E-3</v>
          </cell>
          <cell r="BV424">
            <v>2.2748242622635306E-2</v>
          </cell>
          <cell r="BW424">
            <v>2.6454715067281143E-3</v>
          </cell>
          <cell r="BX424">
            <v>-1.8106271637292615E-2</v>
          </cell>
          <cell r="BY424">
            <v>2.5299523946118674E-2</v>
          </cell>
          <cell r="BZ424">
            <v>-2.8790578808557399E-3</v>
          </cell>
          <cell r="CA424">
            <v>-1.2237144417395207E-2</v>
          </cell>
          <cell r="CB424">
            <v>2.0313887169917999E-2</v>
          </cell>
          <cell r="CC424">
            <v>2.3398568501425077E-2</v>
          </cell>
          <cell r="CD424">
            <v>5.2693814382938076E-3</v>
          </cell>
          <cell r="CE424">
            <v>1.8542398349104872E-2</v>
          </cell>
          <cell r="CF424">
            <v>1.6165125544663983E-2</v>
          </cell>
          <cell r="CG424">
            <v>2.2455300954739243E-2</v>
          </cell>
          <cell r="CH424">
            <v>1.0405808595379318E-2</v>
          </cell>
          <cell r="CI424">
            <v>9.3406576776240424E-3</v>
          </cell>
          <cell r="CJ424">
            <v>8.4160791795031553E-3</v>
          </cell>
          <cell r="CK424">
            <v>1.5805531422688368E-2</v>
          </cell>
          <cell r="CL424">
            <v>7.906744215816941E-3</v>
          </cell>
          <cell r="CM424">
            <v>1.9651816925528864E-2</v>
          </cell>
          <cell r="CN424">
            <v>8.1259229270362887E-3</v>
          </cell>
          <cell r="CO424">
            <v>1.2659828162687958E-2</v>
          </cell>
          <cell r="CP424">
            <v>1.2710022310006064E-2</v>
          </cell>
          <cell r="CQ424">
            <v>1.233483757384235E-2</v>
          </cell>
          <cell r="CR424">
            <v>7.6049195932921254E-3</v>
          </cell>
          <cell r="CS424">
            <v>9.1536509478524763E-3</v>
          </cell>
          <cell r="CT424">
            <v>1.7911274715740166E-2</v>
          </cell>
          <cell r="CU424">
            <v>6.5632946190621322E-3</v>
          </cell>
          <cell r="CV424">
            <v>8.2609372395749947E-3</v>
          </cell>
          <cell r="CW424">
            <v>8.2410064385531889E-3</v>
          </cell>
          <cell r="CX424">
            <v>2.1468913696056413E-2</v>
          </cell>
          <cell r="CY424">
            <v>4.0487179889312497E-3</v>
          </cell>
          <cell r="CZ424">
            <v>6.179534672128506E-3</v>
          </cell>
          <cell r="DA424">
            <v>7.8987977387854347E-3</v>
          </cell>
          <cell r="DB424">
            <v>2.1148798360646426E-2</v>
          </cell>
          <cell r="DC424"/>
          <cell r="DD424"/>
          <cell r="DE424"/>
          <cell r="DF424"/>
          <cell r="DG424"/>
          <cell r="DH424"/>
          <cell r="DI424"/>
          <cell r="DJ424"/>
          <cell r="DK424"/>
          <cell r="DL424"/>
          <cell r="DM424"/>
          <cell r="DN424"/>
          <cell r="DO424"/>
        </row>
        <row r="425">
          <cell r="A425"/>
          <cell r="B425"/>
          <cell r="C425"/>
          <cell r="D425"/>
          <cell r="E425"/>
          <cell r="F425"/>
          <cell r="G425"/>
          <cell r="H425"/>
          <cell r="I425"/>
          <cell r="J425"/>
          <cell r="K425"/>
          <cell r="L425"/>
          <cell r="M425"/>
          <cell r="N425"/>
          <cell r="O425"/>
          <cell r="P425"/>
          <cell r="Q425"/>
          <cell r="R425"/>
          <cell r="S425"/>
          <cell r="T425"/>
          <cell r="U425"/>
          <cell r="V425"/>
          <cell r="W425"/>
          <cell r="X425"/>
          <cell r="Y425"/>
          <cell r="Z425"/>
          <cell r="AA425"/>
          <cell r="AB425"/>
          <cell r="AC425"/>
          <cell r="AD425"/>
          <cell r="AE425"/>
          <cell r="AF425"/>
          <cell r="AG425"/>
          <cell r="AH425"/>
          <cell r="AI425"/>
          <cell r="AJ425"/>
          <cell r="AK425"/>
          <cell r="AL425"/>
          <cell r="AM425"/>
          <cell r="AN425"/>
          <cell r="AO425"/>
          <cell r="AP425"/>
          <cell r="AQ425"/>
          <cell r="AR425"/>
          <cell r="AS425"/>
          <cell r="AT425"/>
          <cell r="AU425"/>
          <cell r="AV425"/>
          <cell r="AW425"/>
          <cell r="AX425"/>
          <cell r="AY425"/>
          <cell r="AZ425"/>
          <cell r="BA425"/>
          <cell r="BB425"/>
          <cell r="BC425"/>
          <cell r="BD425"/>
          <cell r="BE425"/>
          <cell r="BF425"/>
          <cell r="BG425"/>
          <cell r="BH425"/>
          <cell r="BI425"/>
          <cell r="BJ425"/>
          <cell r="BK425"/>
          <cell r="BL425"/>
          <cell r="BM425"/>
          <cell r="BN425"/>
          <cell r="BO425"/>
          <cell r="BP425"/>
          <cell r="BQ425"/>
          <cell r="BR425"/>
          <cell r="BS425"/>
          <cell r="BT425"/>
          <cell r="BU425"/>
          <cell r="BV425"/>
          <cell r="BW425"/>
          <cell r="BX425"/>
          <cell r="BY425"/>
          <cell r="BZ425"/>
          <cell r="CA425"/>
          <cell r="CB425"/>
          <cell r="CC425"/>
          <cell r="CD425"/>
          <cell r="CE425"/>
          <cell r="CF425"/>
          <cell r="CG425"/>
          <cell r="CH425"/>
          <cell r="CI425"/>
          <cell r="CJ425"/>
          <cell r="CK425"/>
          <cell r="CL425"/>
          <cell r="CM425"/>
          <cell r="CN425"/>
          <cell r="CO425"/>
          <cell r="CP425"/>
          <cell r="CQ425"/>
          <cell r="CR425"/>
          <cell r="CS425"/>
          <cell r="CT425"/>
          <cell r="CU425"/>
          <cell r="CV425"/>
          <cell r="CW425"/>
          <cell r="CX425"/>
          <cell r="CY425"/>
          <cell r="CZ425"/>
          <cell r="DA425"/>
          <cell r="DB425"/>
          <cell r="DC425"/>
          <cell r="DD425"/>
          <cell r="DE425"/>
          <cell r="DF425"/>
          <cell r="DG425"/>
          <cell r="DH425"/>
          <cell r="DI425"/>
          <cell r="DJ425"/>
          <cell r="DK425"/>
          <cell r="DL425"/>
          <cell r="DM425"/>
          <cell r="DN425"/>
          <cell r="DO425"/>
        </row>
        <row r="426">
          <cell r="A426" t="str">
            <v>LUM</v>
          </cell>
          <cell r="B426"/>
          <cell r="C426" t="e">
            <v>#DIV/0!</v>
          </cell>
          <cell r="D426" t="e">
            <v>#DIV/0!</v>
          </cell>
          <cell r="E426">
            <v>0</v>
          </cell>
          <cell r="F426">
            <v>2.9481173539577239</v>
          </cell>
          <cell r="G426">
            <v>5.0255565924765984</v>
          </cell>
          <cell r="H426">
            <v>5.6187221829337393</v>
          </cell>
          <cell r="I426">
            <v>6.3849496042965592</v>
          </cell>
          <cell r="J426">
            <v>7.2151164692292884</v>
          </cell>
          <cell r="K426">
            <v>7.7368818522539478</v>
          </cell>
          <cell r="L426">
            <v>6.1702608946436239</v>
          </cell>
          <cell r="M426">
            <v>6.6860995026372674</v>
          </cell>
          <cell r="N426">
            <v>7.3083411541289234</v>
          </cell>
          <cell r="O426">
            <v>7.9052022631348162</v>
          </cell>
          <cell r="P426">
            <v>8.8655489984546936</v>
          </cell>
          <cell r="Q426">
            <v>9.2385871915833757</v>
          </cell>
          <cell r="R426">
            <v>9.6313580592270913</v>
          </cell>
          <cell r="S426">
            <v>8.4874904782409129</v>
          </cell>
          <cell r="T426">
            <v>7.1140823866417255</v>
          </cell>
          <cell r="U426">
            <v>7.5599850492693754</v>
          </cell>
          <cell r="V426">
            <v>9.5282321736874014</v>
          </cell>
          <cell r="W426">
            <v>2.4571712010943516</v>
          </cell>
          <cell r="X426">
            <v>2.7542072202958785</v>
          </cell>
          <cell r="Y426">
            <v>3.0261416040719284</v>
          </cell>
          <cell r="Z426">
            <v>3.5281743125815583</v>
          </cell>
          <cell r="AA426">
            <v>4.106697282373835</v>
          </cell>
          <cell r="AB426">
            <v>4.6703684512060333</v>
          </cell>
          <cell r="AC426">
            <v>4.9091826215734606</v>
          </cell>
          <cell r="AD426">
            <v>5.2478455195222491</v>
          </cell>
          <cell r="AE426">
            <v>5.3415562697011927</v>
          </cell>
          <cell r="AF426">
            <v>5.5821431036170148</v>
          </cell>
          <cell r="AG426">
            <v>5.8424227283382457</v>
          </cell>
          <cell r="AH426">
            <v>6.1704050895937872</v>
          </cell>
          <cell r="AI426">
            <v>6.5083210047083719</v>
          </cell>
          <cell r="AJ426">
            <v>6.888499148853537</v>
          </cell>
          <cell r="AK426">
            <v>7.0486643870184897</v>
          </cell>
          <cell r="AL426">
            <v>7.521604892747491</v>
          </cell>
          <cell r="AM426">
            <v>7.5052546803404692</v>
          </cell>
          <cell r="AN426">
            <v>7.8024250114204801</v>
          </cell>
          <cell r="AO426">
            <v>8.2771248280223624</v>
          </cell>
          <cell r="AP426">
            <v>8.5925952791000739</v>
          </cell>
          <cell r="AQ426">
            <v>8.8471237007847368</v>
          </cell>
          <cell r="AR426">
            <v>9.1571681195947843</v>
          </cell>
          <cell r="AS426">
            <v>9.1947460609686811</v>
          </cell>
          <cell r="AT426">
            <v>9.4568507597970672</v>
          </cell>
          <cell r="AU426">
            <v>11.275334406501491</v>
          </cell>
          <cell r="AV426">
            <v>11.387474909910544</v>
          </cell>
          <cell r="AW426">
            <v>11.643672499169847</v>
          </cell>
          <cell r="AX426">
            <v>11.830625945561202</v>
          </cell>
          <cell r="AY426">
            <v>11.760888364743636</v>
          </cell>
          <cell r="AZ426">
            <v>12.108340231999549</v>
          </cell>
          <cell r="BA426">
            <v>12.053826878613068</v>
          </cell>
          <cell r="BB426">
            <v>12</v>
          </cell>
          <cell r="BC426">
            <v>21.522615503315478</v>
          </cell>
          <cell r="BD426">
            <v>21.624589211936097</v>
          </cell>
          <cell r="BE426">
            <v>21.454065111046905</v>
          </cell>
          <cell r="BF426">
            <v>21.77590602590551</v>
          </cell>
          <cell r="BG426">
            <v>22.679373497950806</v>
          </cell>
          <cell r="BH426">
            <v>22.805639863270795</v>
          </cell>
          <cell r="BI426">
            <v>23.257091499415431</v>
          </cell>
          <cell r="BJ426">
            <v>23.886474014715922</v>
          </cell>
          <cell r="BK426">
            <v>24.260678543156377</v>
          </cell>
          <cell r="BL426">
            <v>24.806624973909898</v>
          </cell>
          <cell r="BM426">
            <v>25.27189895408647</v>
          </cell>
          <cell r="BN426">
            <v>25.493269633554601</v>
          </cell>
          <cell r="BO426">
            <v>26.06956692891022</v>
          </cell>
          <cell r="BP426">
            <v>26.204520108191637</v>
          </cell>
          <cell r="BQ426">
            <v>26.871393599532006</v>
          </cell>
          <cell r="BR426">
            <v>27.0531636665749</v>
          </cell>
          <cell r="BS426">
            <v>27.357434691213925</v>
          </cell>
          <cell r="BT426">
            <v>27.198720712192117</v>
          </cell>
          <cell r="BU426">
            <v>26.843181728233816</v>
          </cell>
          <cell r="BV426">
            <v>27.384280856119872</v>
          </cell>
          <cell r="BW426">
            <v>27.402974020225173</v>
          </cell>
          <cell r="BX426">
            <v>26.81075374423256</v>
          </cell>
          <cell r="BY426">
            <v>27.464810916507421</v>
          </cell>
          <cell r="BZ426">
            <v>27.299703492345095</v>
          </cell>
          <cell r="CA426">
            <v>26.810544301366459</v>
          </cell>
          <cell r="CB426">
            <v>27.260901669714066</v>
          </cell>
          <cell r="CC426">
            <v>27.793213696880969</v>
          </cell>
          <cell r="CD426">
            <v>27.603607372292199</v>
          </cell>
          <cell r="CE426">
            <v>27.436978852803129</v>
          </cell>
          <cell r="CF426">
            <v>27.712034368045817</v>
          </cell>
          <cell r="CG426">
            <v>28.544112142155051</v>
          </cell>
          <cell r="CH426">
            <v>28.174302613366255</v>
          </cell>
          <cell r="CI426">
            <v>28.130588591523093</v>
          </cell>
          <cell r="CJ426">
            <v>27.949887265676256</v>
          </cell>
          <cell r="CK426">
            <v>28.105043991801821</v>
          </cell>
          <cell r="CL426">
            <v>27.347015350532896</v>
          </cell>
          <cell r="CM426">
            <v>27.547307252386712</v>
          </cell>
          <cell r="CN426">
            <v>27.223174189156843</v>
          </cell>
          <cell r="CO426">
            <v>27.193134005981896</v>
          </cell>
          <cell r="CP426">
            <v>26.293887916175869</v>
          </cell>
          <cell r="CQ426">
            <v>26.172046736293794</v>
          </cell>
          <cell r="CR426">
            <v>25.705294286821744</v>
          </cell>
          <cell r="CS426">
            <v>25.469059111284601</v>
          </cell>
          <cell r="CT426">
            <v>24.440764147718298</v>
          </cell>
          <cell r="CU426">
            <v>24.120183731104117</v>
          </cell>
          <cell r="CV426">
            <v>23.666141514158944</v>
          </cell>
          <cell r="CW426">
            <v>23.406658137633023</v>
          </cell>
          <cell r="CX426">
            <v>22.421290867325872</v>
          </cell>
          <cell r="CY426">
            <v>22.065001305157004</v>
          </cell>
          <cell r="CZ426">
            <v>21.584468424588358</v>
          </cell>
          <cell r="DA426">
            <v>21.374205948080949</v>
          </cell>
          <cell r="DB426">
            <v>20.403108662007298</v>
          </cell>
          <cell r="DC426"/>
          <cell r="DD426">
            <v>0</v>
          </cell>
          <cell r="DE426">
            <v>7.2151164692292884</v>
          </cell>
          <cell r="DF426">
            <v>7.3083411541289234</v>
          </cell>
          <cell r="DG426">
            <v>9.6313580592270913</v>
          </cell>
          <cell r="DH426">
            <v>9.5282321736874014</v>
          </cell>
          <cell r="DI426">
            <v>3.5281743125815583</v>
          </cell>
          <cell r="DJ426">
            <v>5.2478455195222491</v>
          </cell>
          <cell r="DK426">
            <v>6.1704050895937872</v>
          </cell>
          <cell r="DL426">
            <v>7.521604892747491</v>
          </cell>
          <cell r="DM426">
            <v>8.5925952791000739</v>
          </cell>
          <cell r="DN426">
            <v>9.4568507597970672</v>
          </cell>
          <cell r="DO426">
            <v>11.830625945561202</v>
          </cell>
        </row>
        <row r="427">
          <cell r="A427" t="str">
            <v>% of active users</v>
          </cell>
          <cell r="B427"/>
          <cell r="C427" t="str">
            <v>NA</v>
          </cell>
          <cell r="D427" t="str">
            <v>NA</v>
          </cell>
          <cell r="E427" t="str">
            <v>NA</v>
          </cell>
          <cell r="F427">
            <v>0.94716488612660144</v>
          </cell>
          <cell r="G427">
            <v>0.94716488612660144</v>
          </cell>
          <cell r="H427">
            <v>0.94716488612660144</v>
          </cell>
          <cell r="I427">
            <v>0.94716488612660132</v>
          </cell>
          <cell r="J427">
            <v>0.94716488612660144</v>
          </cell>
          <cell r="K427">
            <v>0.94716488612660155</v>
          </cell>
          <cell r="L427">
            <v>0.94716488612660132</v>
          </cell>
          <cell r="M427">
            <v>0.94716488612660144</v>
          </cell>
          <cell r="N427">
            <v>0.94716488612660144</v>
          </cell>
          <cell r="O427">
            <v>0.94716488612660132</v>
          </cell>
          <cell r="P427">
            <v>0.94716488612660155</v>
          </cell>
          <cell r="Q427">
            <v>0.94716488612660132</v>
          </cell>
          <cell r="R427">
            <v>0.94716488612660144</v>
          </cell>
          <cell r="S427">
            <v>0.94716488612660144</v>
          </cell>
          <cell r="T427">
            <v>0.94716488612660144</v>
          </cell>
          <cell r="U427">
            <v>0.94716488612660144</v>
          </cell>
          <cell r="V427">
            <v>0.94716488612660144</v>
          </cell>
          <cell r="W427">
            <v>0.94716488612660144</v>
          </cell>
          <cell r="X427">
            <v>0.94716488612660144</v>
          </cell>
          <cell r="Y427">
            <v>0.94716488612660144</v>
          </cell>
          <cell r="Z427">
            <v>0.94716488612660144</v>
          </cell>
          <cell r="AA427">
            <v>0.94716488612660132</v>
          </cell>
          <cell r="AB427">
            <v>0.94716488612660144</v>
          </cell>
          <cell r="AC427">
            <v>0.94716488612660144</v>
          </cell>
          <cell r="AD427">
            <v>0.94716488612660144</v>
          </cell>
          <cell r="AE427">
            <v>0.94716488612660144</v>
          </cell>
          <cell r="AF427">
            <v>0.94716488612660144</v>
          </cell>
          <cell r="AG427">
            <v>0.94716488612660144</v>
          </cell>
          <cell r="AH427">
            <v>0.94716488612660144</v>
          </cell>
          <cell r="AI427">
            <v>0.94716488612660144</v>
          </cell>
          <cell r="AJ427">
            <v>0.94716488612660144</v>
          </cell>
          <cell r="AK427">
            <v>0.94716488612660144</v>
          </cell>
          <cell r="AL427">
            <v>0.94716488612660144</v>
          </cell>
          <cell r="AM427">
            <v>0.94716488612660144</v>
          </cell>
          <cell r="AN427">
            <v>0.94716488612660155</v>
          </cell>
          <cell r="AO427">
            <v>0.94716488612660144</v>
          </cell>
          <cell r="AP427">
            <v>0.94716488612660144</v>
          </cell>
          <cell r="AQ427">
            <v>0.94716488612660132</v>
          </cell>
          <cell r="AR427">
            <v>0.94716488612660144</v>
          </cell>
          <cell r="AS427">
            <v>0.94716488612660144</v>
          </cell>
          <cell r="AT427">
            <v>0.94716488612660155</v>
          </cell>
          <cell r="AU427">
            <v>0.94716488612660155</v>
          </cell>
          <cell r="AV427">
            <v>0.94716488612660144</v>
          </cell>
          <cell r="AW427">
            <v>0.94716488612660155</v>
          </cell>
          <cell r="AX427">
            <v>0.94703539259813785</v>
          </cell>
          <cell r="AY427">
            <v>0.94658943267676388</v>
          </cell>
          <cell r="AZ427">
            <v>0.94581550787558</v>
          </cell>
          <cell r="BA427">
            <v>0.94465032317841591</v>
          </cell>
          <cell r="BB427">
            <v>1</v>
          </cell>
          <cell r="BC427">
            <v>0.96703195498094885</v>
          </cell>
          <cell r="BD427">
            <v>0.96615130054419629</v>
          </cell>
          <cell r="BE427">
            <v>0.96530178783753207</v>
          </cell>
          <cell r="BF427">
            <v>0.96443011846832505</v>
          </cell>
          <cell r="BG427">
            <v>0.96363476945894666</v>
          </cell>
          <cell r="BH427">
            <v>0.96290329612281211</v>
          </cell>
          <cell r="BI427">
            <v>0.96225283611903101</v>
          </cell>
          <cell r="BJ427">
            <v>0.96168751728579349</v>
          </cell>
          <cell r="BK427">
            <v>0.96120850099565325</v>
          </cell>
          <cell r="BL427">
            <v>0.96078804805174634</v>
          </cell>
          <cell r="BM427">
            <v>0.96042841667399004</v>
          </cell>
          <cell r="BN427">
            <v>0.96014810749089274</v>
          </cell>
          <cell r="BO427">
            <v>0.95995705975065049</v>
          </cell>
          <cell r="BP427">
            <v>0.95652122215972724</v>
          </cell>
          <cell r="BQ427">
            <v>0.95581534960648595</v>
          </cell>
          <cell r="BR427">
            <v>0.95483370810269319</v>
          </cell>
          <cell r="BS427">
            <v>0.96174138773490792</v>
          </cell>
          <cell r="BT427">
            <v>0.95635698305536254</v>
          </cell>
          <cell r="BU427">
            <v>0.94999921941420162</v>
          </cell>
          <cell r="BV427">
            <v>0.94759302487455899</v>
          </cell>
          <cell r="BW427">
            <v>0.9457379516997545</v>
          </cell>
          <cell r="BX427">
            <v>0.94236176285241813</v>
          </cell>
          <cell r="BY427">
            <v>0.94153070984469533</v>
          </cell>
          <cell r="BZ427">
            <v>0.93857281041216578</v>
          </cell>
          <cell r="CA427">
            <v>0.93317475027117169</v>
          </cell>
          <cell r="CB427">
            <v>0.92995892482811615</v>
          </cell>
          <cell r="CC427">
            <v>0.92644045656269891</v>
          </cell>
          <cell r="CD427">
            <v>0.91529719568958423</v>
          </cell>
          <cell r="CE427">
            <v>0.89320977448574235</v>
          </cell>
          <cell r="CF427">
            <v>0.88781259399493939</v>
          </cell>
          <cell r="CG427">
            <v>0.89438622237483356</v>
          </cell>
          <cell r="CH427">
            <v>0.87370717514053653</v>
          </cell>
          <cell r="CI427">
            <v>0.86427863821203121</v>
          </cell>
          <cell r="CJ427">
            <v>0.8515600099587961</v>
          </cell>
          <cell r="CK427">
            <v>0.84296373997695784</v>
          </cell>
          <cell r="CL427">
            <v>0.81379348308783916</v>
          </cell>
          <cell r="CM427">
            <v>0.80395460805545005</v>
          </cell>
          <cell r="CN427">
            <v>0.78809097754529722</v>
          </cell>
          <cell r="CO427">
            <v>0.77737984101403312</v>
          </cell>
          <cell r="CP427">
            <v>0.74223889868073967</v>
          </cell>
          <cell r="CQ427">
            <v>0.72979756181916644</v>
          </cell>
          <cell r="CR427">
            <v>0.71137241738262824</v>
          </cell>
          <cell r="CS427">
            <v>0.69844151756573913</v>
          </cell>
          <cell r="CT427">
            <v>0.65844878599187262</v>
          </cell>
          <cell r="CU427">
            <v>0.64557505875810361</v>
          </cell>
          <cell r="CV427">
            <v>0.62823285783674798</v>
          </cell>
          <cell r="CW427">
            <v>0.61626605318963323</v>
          </cell>
          <cell r="CX427">
            <v>0.57791543221348884</v>
          </cell>
          <cell r="CY427">
            <v>0.56643861271401708</v>
          </cell>
          <cell r="CZ427">
            <v>0.55069961234352116</v>
          </cell>
          <cell r="DA427">
            <v>0.54106130516957784</v>
          </cell>
          <cell r="DB427">
            <v>0.50578249918411289</v>
          </cell>
          <cell r="DC427"/>
          <cell r="DD427" t="str">
            <v>NA</v>
          </cell>
          <cell r="DE427">
            <v>0.94716488612660144</v>
          </cell>
          <cell r="DF427">
            <v>0.94716488612660144</v>
          </cell>
          <cell r="DG427">
            <v>0.94716488612660144</v>
          </cell>
          <cell r="DH427">
            <v>0.94716488612660144</v>
          </cell>
          <cell r="DI427">
            <v>0.94716488612660144</v>
          </cell>
          <cell r="DJ427">
            <v>0.94716488612660144</v>
          </cell>
          <cell r="DK427">
            <v>0.94716488612660144</v>
          </cell>
          <cell r="DL427">
            <v>0.94716488612660144</v>
          </cell>
          <cell r="DM427">
            <v>0.94716488612660144</v>
          </cell>
          <cell r="DN427">
            <v>0.94716488612660155</v>
          </cell>
          <cell r="DO427">
            <v>0.94703539259813785</v>
          </cell>
        </row>
        <row r="428">
          <cell r="A428" t="str">
            <v>% growth in revenue y-o-y</v>
          </cell>
          <cell r="B428"/>
          <cell r="C428" t="str">
            <v>NA</v>
          </cell>
          <cell r="D428" t="str">
            <v>NA</v>
          </cell>
          <cell r="E428" t="str">
            <v>NA</v>
          </cell>
          <cell r="F428" t="str">
            <v>NA</v>
          </cell>
          <cell r="G428" t="str">
            <v>NA</v>
          </cell>
          <cell r="H428" t="str">
            <v>NA</v>
          </cell>
          <cell r="I428" t="str">
            <v>NA</v>
          </cell>
          <cell r="J428">
            <v>1.4473640642368926</v>
          </cell>
          <cell r="K428">
            <v>0.53950745750953844</v>
          </cell>
          <cell r="L428">
            <v>9.8160879600903472E-2</v>
          </cell>
          <cell r="M428">
            <v>4.7165587358443339E-2</v>
          </cell>
          <cell r="N428">
            <v>1.2920745672951428E-2</v>
          </cell>
          <cell r="O428">
            <v>2.1755587599134873E-2</v>
          </cell>
          <cell r="P428">
            <v>0.43681914749355855</v>
          </cell>
          <cell r="Q428">
            <v>0.38176035040150147</v>
          </cell>
          <cell r="R428">
            <v>0.31785830137195425</v>
          </cell>
          <cell r="S428">
            <v>7.3658863584243006E-2</v>
          </cell>
          <cell r="T428">
            <v>-0.19755873123235312</v>
          </cell>
          <cell r="U428">
            <v>-0.18169467987954435</v>
          </cell>
          <cell r="V428">
            <v>-1.0707304712951893E-2</v>
          </cell>
          <cell r="W428">
            <v>-0.71049496816594759</v>
          </cell>
          <cell r="X428">
            <v>-0.61285137413259139</v>
          </cell>
          <cell r="Y428">
            <v>-0.59971592743237156</v>
          </cell>
          <cell r="Z428">
            <v>-0.62971365010135305</v>
          </cell>
          <cell r="AA428">
            <v>0.6713110102156632</v>
          </cell>
          <cell r="AB428">
            <v>0.69572151898734247</v>
          </cell>
          <cell r="AC428">
            <v>0.62225806451612908</v>
          </cell>
          <cell r="AD428">
            <v>0.48741106719367577</v>
          </cell>
          <cell r="AE428">
            <v>0.30069394026860441</v>
          </cell>
          <cell r="AF428">
            <v>0.19522542213463545</v>
          </cell>
          <cell r="AG428">
            <v>0.19010091469477031</v>
          </cell>
          <cell r="AH428">
            <v>0.17579777579952949</v>
          </cell>
          <cell r="AI428">
            <v>0.21843160983352305</v>
          </cell>
          <cell r="AJ428">
            <v>0.23402410525628659</v>
          </cell>
          <cell r="AK428">
            <v>0.20646257807218515</v>
          </cell>
          <cell r="AL428">
            <v>0.21898072874217989</v>
          </cell>
          <cell r="AM428">
            <v>0.15317831970962659</v>
          </cell>
          <cell r="AN428">
            <v>0.13267416353227679</v>
          </cell>
          <cell r="AO428">
            <v>0.17428272557086499</v>
          </cell>
          <cell r="AP428">
            <v>0.14238854627757136</v>
          </cell>
          <cell r="AQ428">
            <v>0.17879060439603833</v>
          </cell>
          <cell r="AR428">
            <v>0.17363103217158193</v>
          </cell>
          <cell r="AS428">
            <v>0.11086231656670131</v>
          </cell>
          <cell r="AT428">
            <v>0.1005814253580799</v>
          </cell>
          <cell r="AU428">
            <v>0.27446329313801421</v>
          </cell>
          <cell r="AV428">
            <v>0.24355857195012964</v>
          </cell>
          <cell r="AW428">
            <v>0.2663397577228106</v>
          </cell>
          <cell r="AX428">
            <v>0.25101117127231398</v>
          </cell>
          <cell r="AY428">
            <v>4.3063375394185144E-2</v>
          </cell>
          <cell r="AZ428">
            <v>6.3303351075806313E-2</v>
          </cell>
          <cell r="BA428">
            <v>3.5225516646269606E-2</v>
          </cell>
          <cell r="BB428">
            <v>1.431657591222768E-2</v>
          </cell>
          <cell r="BC428">
            <v>0.83001613788250839</v>
          </cell>
          <cell r="BD428">
            <v>0.78592513900355221</v>
          </cell>
          <cell r="BE428">
            <v>0.7798550889354936</v>
          </cell>
          <cell r="BF428">
            <v>0.81465883549212581</v>
          </cell>
          <cell r="BG428">
            <v>5.3746162703001144E-2</v>
          </cell>
          <cell r="BH428">
            <v>5.4616096507525524E-2</v>
          </cell>
          <cell r="BI428">
            <v>8.4041247149945875E-2</v>
          </cell>
          <cell r="BJ428">
            <v>9.6922166466901327E-2</v>
          </cell>
          <cell r="BK428">
            <v>6.9724370708408312E-2</v>
          </cell>
          <cell r="BL428">
            <v>8.7740801075340658E-2</v>
          </cell>
          <cell r="BM428">
            <v>8.6631961469544994E-2</v>
          </cell>
          <cell r="BN428">
            <v>6.7268011923767634E-2</v>
          </cell>
          <cell r="BO428">
            <v>7.4560502606556556E-2</v>
          </cell>
          <cell r="BP428">
            <v>5.6351685719115752E-2</v>
          </cell>
          <cell r="BQ428">
            <v>6.3291430863642972E-2</v>
          </cell>
          <cell r="BR428">
            <v>6.118846485533358E-2</v>
          </cell>
          <cell r="BS428">
            <v>4.9401195110591045E-2</v>
          </cell>
          <cell r="BT428">
            <v>3.7940042400917307E-2</v>
          </cell>
          <cell r="BU428">
            <v>-1.0498849340914163E-3</v>
          </cell>
          <cell r="BV428">
            <v>1.2239499735628989E-2</v>
          </cell>
          <cell r="BW428">
            <v>1.6646052352955465E-3</v>
          </cell>
          <cell r="BX428">
            <v>-1.4264162350314025E-2</v>
          </cell>
          <cell r="BY428">
            <v>2.3157805753696081E-2</v>
          </cell>
          <cell r="BZ428">
            <v>-3.0885369683124608E-3</v>
          </cell>
          <cell r="CA428">
            <v>-2.1619176021604902E-2</v>
          </cell>
          <cell r="CB428">
            <v>1.6789827312420957E-2</v>
          </cell>
          <cell r="CC428">
            <v>1.1957219781045803E-2</v>
          </cell>
          <cell r="CD428">
            <v>1.1132131161509573E-2</v>
          </cell>
          <cell r="CE428">
            <v>2.3365230649373459E-2</v>
          </cell>
          <cell r="CF428">
            <v>1.6548707881989921E-2</v>
          </cell>
          <cell r="CG428">
            <v>2.7017330685956242E-2</v>
          </cell>
          <cell r="CH428">
            <v>2.0674661589590082E-2</v>
          </cell>
          <cell r="CI428">
            <v>2.5280106182284712E-2</v>
          </cell>
          <cell r="CJ428">
            <v>8.5830182826527324E-3</v>
          </cell>
          <cell r="CK428">
            <v>-1.5382091696059308E-2</v>
          </cell>
          <cell r="CL428">
            <v>-2.9363185104744449E-2</v>
          </cell>
          <cell r="CM428">
            <v>-2.0734771945445485E-2</v>
          </cell>
          <cell r="CN428">
            <v>-2.600057272545242E-2</v>
          </cell>
          <cell r="CO428">
            <v>-3.2446488469682788E-2</v>
          </cell>
          <cell r="CP428">
            <v>-3.8509775961218518E-2</v>
          </cell>
          <cell r="CQ428">
            <v>-4.9923591568964198E-2</v>
          </cell>
          <cell r="CR428">
            <v>-5.5756903724315854E-2</v>
          </cell>
          <cell r="CS428">
            <v>-6.340111052731312E-2</v>
          </cell>
          <cell r="CT428">
            <v>-7.0477358630464781E-2</v>
          </cell>
          <cell r="CU428">
            <v>-7.8399027247046726E-2</v>
          </cell>
          <cell r="CV428">
            <v>-7.9328124000829114E-2</v>
          </cell>
          <cell r="CW428">
            <v>-8.0976724135748968E-2</v>
          </cell>
          <cell r="CX428">
            <v>-8.2627256176888264E-2</v>
          </cell>
          <cell r="CY428">
            <v>-8.5205919194423774E-2</v>
          </cell>
          <cell r="CZ428">
            <v>-8.7959969660671766E-2</v>
          </cell>
          <cell r="DA428">
            <v>-8.683222430135451E-2</v>
          </cell>
          <cell r="DB428">
            <v>-9.0011864939481878E-2</v>
          </cell>
          <cell r="DC428"/>
          <cell r="DD428" t="str">
            <v>NA</v>
          </cell>
          <cell r="DE428" t="str">
            <v>NA</v>
          </cell>
          <cell r="DF428">
            <v>1.2920745672951428E-2</v>
          </cell>
          <cell r="DG428">
            <v>0.31785830137195425</v>
          </cell>
          <cell r="DH428">
            <v>-1.0707304712951893E-2</v>
          </cell>
          <cell r="DI428">
            <v>-0.62971365010135305</v>
          </cell>
          <cell r="DJ428">
            <v>0.48741106719367577</v>
          </cell>
          <cell r="DK428">
            <v>0.17579777579952949</v>
          </cell>
          <cell r="DL428">
            <v>0.21898072874217989</v>
          </cell>
          <cell r="DM428">
            <v>0.14238854627757136</v>
          </cell>
          <cell r="DN428">
            <v>0.1005814253580799</v>
          </cell>
          <cell r="DO428">
            <v>0.25101117127231398</v>
          </cell>
        </row>
        <row r="429">
          <cell r="A429" t="str">
            <v>% growth in revenue seq</v>
          </cell>
          <cell r="B429"/>
          <cell r="C429" t="str">
            <v>NA</v>
          </cell>
          <cell r="D429" t="str">
            <v>NA</v>
          </cell>
          <cell r="E429" t="str">
            <v>NA</v>
          </cell>
          <cell r="F429" t="str">
            <v>NA</v>
          </cell>
          <cell r="G429">
            <v>0.70466639861876579</v>
          </cell>
          <cell r="H429">
            <v>0.11802983003815481</v>
          </cell>
          <cell r="I429">
            <v>0.13637040530143185</v>
          </cell>
          <cell r="J429">
            <v>0.13001932926363158</v>
          </cell>
          <cell r="K429">
            <v>7.2315587038665585E-2</v>
          </cell>
          <cell r="L429">
            <v>-0.20248738284066314</v>
          </cell>
          <cell r="M429">
            <v>8.3600777471409815E-2</v>
          </cell>
          <cell r="N429">
            <v>9.3064970278443848E-2</v>
          </cell>
          <cell r="O429">
            <v>8.1668479401606708E-2</v>
          </cell>
          <cell r="P429">
            <v>0.12148287967258797</v>
          </cell>
          <cell r="Q429">
            <v>4.2077280627934588E-2</v>
          </cell>
          <cell r="R429">
            <v>4.2514170132154083E-2</v>
          </cell>
          <cell r="S429">
            <v>-0.11876493158618717</v>
          </cell>
          <cell r="T429">
            <v>-0.16181556787841433</v>
          </cell>
          <cell r="U429">
            <v>6.2678872466381819E-2</v>
          </cell>
          <cell r="V429">
            <v>0.26035066360458536</v>
          </cell>
          <cell r="W429">
            <v>-0.74211677924054698</v>
          </cell>
          <cell r="X429">
            <v>0.12088535754823915</v>
          </cell>
          <cell r="Y429">
            <v>9.87341772151904E-2</v>
          </cell>
          <cell r="Z429">
            <v>0.16589861751152113</v>
          </cell>
          <cell r="AA429">
            <v>0.16397233201581041</v>
          </cell>
          <cell r="AB429">
            <v>0.1372565665483807</v>
          </cell>
          <cell r="AC429">
            <v>5.1133903644317025E-2</v>
          </cell>
          <cell r="AD429">
            <v>6.8985597818367994E-2</v>
          </cell>
          <cell r="AE429">
            <v>1.7856994804884119E-2</v>
          </cell>
          <cell r="AF429">
            <v>4.504058775538855E-2</v>
          </cell>
          <cell r="AG429">
            <v>4.6627185991090059E-2</v>
          </cell>
          <cell r="AH429">
            <v>5.6138074306860242E-2</v>
          </cell>
          <cell r="AI429">
            <v>5.4763975818130639E-2</v>
          </cell>
          <cell r="AJ429">
            <v>5.8414166091397268E-2</v>
          </cell>
          <cell r="AK429">
            <v>2.325110807215669E-2</v>
          </cell>
          <cell r="AL429">
            <v>6.7096471013716519E-2</v>
          </cell>
          <cell r="AM429">
            <v>-2.1737664554525304E-3</v>
          </cell>
          <cell r="AN429">
            <v>3.9594969622873677E-2</v>
          </cell>
          <cell r="AO429">
            <v>6.0840035746202004E-2</v>
          </cell>
          <cell r="AP429">
            <v>3.8113530680325081E-2</v>
          </cell>
          <cell r="AQ429">
            <v>2.9621832917437363E-2</v>
          </cell>
          <cell r="AR429">
            <v>3.504465737068263E-2</v>
          </cell>
          <cell r="AS429">
            <v>4.1036640239777711E-3</v>
          </cell>
          <cell r="AT429">
            <v>2.8505920347382974E-2</v>
          </cell>
          <cell r="AU429">
            <v>0.1922927296722452</v>
          </cell>
          <cell r="AV429">
            <v>9.945647673597291E-3</v>
          </cell>
          <cell r="AW429">
            <v>2.2498191327414707E-2</v>
          </cell>
          <cell r="AX429">
            <v>1.605622679654406E-2</v>
          </cell>
          <cell r="AY429">
            <v>-5.8946653489396761E-3</v>
          </cell>
          <cell r="AZ429">
            <v>2.9542995093592817E-2</v>
          </cell>
          <cell r="BA429">
            <v>-4.5021326079370816E-3</v>
          </cell>
          <cell r="BB429">
            <v>-4.465542699022107E-3</v>
          </cell>
          <cell r="BC429">
            <v>0.79355129194295659</v>
          </cell>
          <cell r="BD429">
            <v>4.7379793875381715E-3</v>
          </cell>
          <cell r="BE429">
            <v>-7.8856573513576E-3</v>
          </cell>
          <cell r="BF429">
            <v>1.5001395455488176E-2</v>
          </cell>
          <cell r="BG429">
            <v>4.1489317182508589E-2</v>
          </cell>
          <cell r="BH429">
            <v>5.5674538510244176E-3</v>
          </cell>
          <cell r="BI429">
            <v>1.9795613666236722E-2</v>
          </cell>
          <cell r="BJ429">
            <v>2.7061961523276112E-2</v>
          </cell>
          <cell r="BK429">
            <v>1.5665959245802386E-2</v>
          </cell>
          <cell r="BL429">
            <v>2.2503345476605707E-2</v>
          </cell>
          <cell r="BM429">
            <v>1.8756037174179063E-2</v>
          </cell>
          <cell r="BN429">
            <v>8.7595585860134051E-3</v>
          </cell>
          <cell r="BO429">
            <v>2.2605860434516067E-2</v>
          </cell>
          <cell r="BP429">
            <v>5.1766559701365011E-3</v>
          </cell>
          <cell r="BQ429">
            <v>2.5448796184285083E-2</v>
          </cell>
          <cell r="BR429">
            <v>6.7644451103592296E-3</v>
          </cell>
          <cell r="BS429">
            <v>1.1247151290292967E-2</v>
          </cell>
          <cell r="BT429">
            <v>-5.8014934811406738E-3</v>
          </cell>
          <cell r="BU429">
            <v>-1.3071900980950457E-2</v>
          </cell>
          <cell r="BV429">
            <v>2.0157786560634383E-2</v>
          </cell>
          <cell r="BW429">
            <v>6.8262388205542202E-4</v>
          </cell>
          <cell r="BX429">
            <v>-2.1611532950967849E-2</v>
          </cell>
          <cell r="BY429">
            <v>2.4395329520176645E-2</v>
          </cell>
          <cell r="BZ429">
            <v>-6.0115987932430892E-3</v>
          </cell>
          <cell r="CA429">
            <v>-1.7918113693644933E-2</v>
          </cell>
          <cell r="CB429">
            <v>1.679777043260744E-2</v>
          </cell>
          <cell r="CC429">
            <v>1.9526574491785187E-2</v>
          </cell>
          <cell r="CD429">
            <v>-6.8220367265425796E-3</v>
          </cell>
          <cell r="CE429">
            <v>-6.0364762200003641E-3</v>
          </cell>
          <cell r="CF429">
            <v>1.0024992792331044E-2</v>
          </cell>
          <cell r="CG429">
            <v>3.0025863964310284E-2</v>
          </cell>
          <cell r="CH429">
            <v>-1.2955720148066785E-2</v>
          </cell>
          <cell r="CI429">
            <v>-1.5515564819135186E-3</v>
          </cell>
          <cell r="CJ429">
            <v>-6.4236596137661195E-3</v>
          </cell>
          <cell r="CK429">
            <v>5.551246938877874E-3</v>
          </cell>
          <cell r="CL429">
            <v>-2.6971266847689024E-2</v>
          </cell>
          <cell r="CM429">
            <v>7.3240863504291376E-3</v>
          </cell>
          <cell r="CN429">
            <v>-1.1766415506974326E-2</v>
          </cell>
          <cell r="CO429">
            <v>-1.1034783440835305E-3</v>
          </cell>
          <cell r="CP429">
            <v>-3.3068865457295704E-2</v>
          </cell>
          <cell r="CQ429">
            <v>-4.6338213759220537E-3</v>
          </cell>
          <cell r="CR429">
            <v>-1.7834006418183002E-2</v>
          </cell>
          <cell r="CS429">
            <v>-9.1901369772783292E-3</v>
          </cell>
          <cell r="CT429">
            <v>-4.0374281557605585E-2</v>
          </cell>
          <cell r="CU429">
            <v>-1.3116628214920545E-2</v>
          </cell>
          <cell r="CV429">
            <v>-1.8824160794416511E-2</v>
          </cell>
          <cell r="CW429">
            <v>-1.0964329625540281E-2</v>
          </cell>
          <cell r="CX429">
            <v>-4.2097734093996309E-2</v>
          </cell>
          <cell r="CY429">
            <v>-1.5890680169895255E-2</v>
          </cell>
          <cell r="CZ429">
            <v>-2.1778058107630227E-2</v>
          </cell>
          <cell r="DA429">
            <v>-9.7413784936155601E-3</v>
          </cell>
          <cell r="DB429">
            <v>-4.5433139758852104E-2</v>
          </cell>
          <cell r="DC429"/>
          <cell r="DD429"/>
          <cell r="DE429"/>
          <cell r="DF429"/>
          <cell r="DG429"/>
          <cell r="DH429"/>
          <cell r="DI429"/>
          <cell r="DJ429"/>
          <cell r="DK429"/>
          <cell r="DL429"/>
          <cell r="DM429"/>
          <cell r="DN429"/>
          <cell r="DO429"/>
        </row>
        <row r="430">
          <cell r="A430"/>
          <cell r="B430"/>
          <cell r="C430"/>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cell r="AD430"/>
          <cell r="AE430"/>
          <cell r="AF430"/>
          <cell r="AG430"/>
          <cell r="AH430"/>
          <cell r="AI430"/>
          <cell r="AJ430"/>
          <cell r="AK430"/>
          <cell r="AL430"/>
          <cell r="AM430"/>
          <cell r="AN430"/>
          <cell r="AO430"/>
          <cell r="AP430"/>
          <cell r="AQ430"/>
          <cell r="AR430"/>
          <cell r="AS430"/>
          <cell r="AT430"/>
          <cell r="AU430"/>
          <cell r="AV430"/>
          <cell r="AW430"/>
          <cell r="AX430"/>
          <cell r="AY430"/>
          <cell r="AZ430"/>
          <cell r="BA430"/>
          <cell r="BB430"/>
          <cell r="BC430"/>
          <cell r="BD430"/>
          <cell r="BE430"/>
          <cell r="BF430"/>
          <cell r="BG430"/>
          <cell r="BH430"/>
          <cell r="BI430"/>
          <cell r="BJ430"/>
          <cell r="BK430"/>
          <cell r="BL430"/>
          <cell r="BM430"/>
          <cell r="BN430"/>
          <cell r="BO430"/>
          <cell r="BP430"/>
          <cell r="BQ430"/>
          <cell r="BR430"/>
          <cell r="BS430"/>
          <cell r="BT430"/>
          <cell r="BU430"/>
          <cell r="BV430"/>
          <cell r="BW430"/>
          <cell r="BX430"/>
          <cell r="BY430"/>
          <cell r="BZ430"/>
          <cell r="CA430"/>
          <cell r="CB430"/>
          <cell r="CC430"/>
          <cell r="CD430"/>
          <cell r="CE430"/>
          <cell r="CF430"/>
          <cell r="CG430"/>
          <cell r="CH430"/>
          <cell r="CI430"/>
          <cell r="CJ430"/>
          <cell r="CK430"/>
          <cell r="CL430"/>
          <cell r="CM430"/>
          <cell r="CN430"/>
          <cell r="CO430"/>
          <cell r="CP430"/>
          <cell r="CQ430"/>
          <cell r="CR430"/>
          <cell r="CS430"/>
          <cell r="CT430"/>
          <cell r="CU430"/>
          <cell r="CV430"/>
          <cell r="CW430"/>
          <cell r="CX430"/>
          <cell r="CY430"/>
          <cell r="CZ430"/>
          <cell r="DA430"/>
          <cell r="DB430"/>
          <cell r="DC430"/>
          <cell r="DD430"/>
          <cell r="DE430"/>
          <cell r="DF430"/>
          <cell r="DG430"/>
          <cell r="DH430"/>
          <cell r="DI430"/>
          <cell r="DJ430"/>
          <cell r="DK430"/>
          <cell r="DL430"/>
          <cell r="DM430"/>
          <cell r="DN430"/>
          <cell r="DO430"/>
        </row>
        <row r="431">
          <cell r="A431" t="str">
            <v>CSP + Term Based</v>
          </cell>
          <cell r="B431"/>
          <cell r="C431" t="e">
            <v>#DIV/0!</v>
          </cell>
          <cell r="D431" t="e">
            <v>#DIV/0!</v>
          </cell>
          <cell r="E431">
            <v>0</v>
          </cell>
          <cell r="F431">
            <v>0.16445300959740058</v>
          </cell>
          <cell r="G431">
            <v>0.28033751961241821</v>
          </cell>
          <cell r="H431">
            <v>0.31342570940558973</v>
          </cell>
          <cell r="I431">
            <v>0.35616770042911883</v>
          </cell>
          <cell r="J431">
            <v>0.40247638594428298</v>
          </cell>
          <cell r="K431">
            <v>0.4315817020630443</v>
          </cell>
          <cell r="L431">
            <v>0.34419185273037961</v>
          </cell>
          <cell r="M431">
            <v>0.37296655921796429</v>
          </cell>
          <cell r="N431">
            <v>0.40767668096643767</v>
          </cell>
          <cell r="O431">
            <v>0.44097101558846064</v>
          </cell>
          <cell r="P431">
            <v>0.49454144441429254</v>
          </cell>
          <cell r="Q431">
            <v>0.51535040355305672</v>
          </cell>
          <cell r="R431">
            <v>0.53726009828738575</v>
          </cell>
          <cell r="S431">
            <v>0.47345243947029614</v>
          </cell>
          <cell r="T431">
            <v>0.3968404641139896</v>
          </cell>
          <cell r="U431">
            <v>0.42171397695369012</v>
          </cell>
          <cell r="V431">
            <v>0.53150749070491221</v>
          </cell>
          <cell r="W431">
            <v>0.13706686356075781</v>
          </cell>
          <cell r="X431">
            <v>0.15363624037031573</v>
          </cell>
          <cell r="Y431">
            <v>0.16880538815371407</v>
          </cell>
          <cell r="Z431">
            <v>0.19680996867691095</v>
          </cell>
          <cell r="AA431">
            <v>0.22908135820482256</v>
          </cell>
          <cell r="AB431">
            <v>0.26052427889225621</v>
          </cell>
          <cell r="AC431">
            <v>0.27384590226613803</v>
          </cell>
          <cell r="AD431">
            <v>0.29273732554407794</v>
          </cell>
          <cell r="AE431">
            <v>0.29796473444551425</v>
          </cell>
          <cell r="AF431">
            <v>0.31138524121531841</v>
          </cell>
          <cell r="AG431">
            <v>0.32590425877234552</v>
          </cell>
          <cell r="AH431">
            <v>0.34419989626822967</v>
          </cell>
          <cell r="AI431">
            <v>0.36304965106406611</v>
          </cell>
          <cell r="AJ431">
            <v>0.38425689368074628</v>
          </cell>
          <cell r="AK431">
            <v>0.39319129224318855</v>
          </cell>
          <cell r="AL431">
            <v>0.41957304038602933</v>
          </cell>
          <cell r="AM431">
            <v>0.41866098658522599</v>
          </cell>
          <cell r="AN431">
            <v>0.43523785563135026</v>
          </cell>
          <cell r="AO431">
            <v>0.46171774232606194</v>
          </cell>
          <cell r="AP431">
            <v>0.4793154356638567</v>
          </cell>
          <cell r="AQ431">
            <v>0.49351363741384019</v>
          </cell>
          <cell r="AR431">
            <v>0.51080865374476758</v>
          </cell>
          <cell r="AS431">
            <v>0.51290484084027654</v>
          </cell>
          <cell r="AT431">
            <v>0.52752566537905643</v>
          </cell>
          <cell r="AU431">
            <v>0.62896501554696271</v>
          </cell>
          <cell r="AV431">
            <v>0.63522047999061149</v>
          </cell>
          <cell r="AW431">
            <v>0.64951179188453245</v>
          </cell>
          <cell r="AX431">
            <v>0.661648406619609</v>
          </cell>
          <cell r="AY431">
            <v>0.66359891427258721</v>
          </cell>
          <cell r="AZ431">
            <v>0.6936704468022783</v>
          </cell>
          <cell r="BA431">
            <v>0.70626707663609067</v>
          </cell>
          <cell r="BB431">
            <v>0</v>
          </cell>
          <cell r="BC431">
            <v>0.73374882100459082</v>
          </cell>
          <cell r="BD431">
            <v>0.75760827592712676</v>
          </cell>
          <cell r="BE431">
            <v>0.77117613615753189</v>
          </cell>
          <cell r="BF431">
            <v>0.80313377066291525</v>
          </cell>
          <cell r="BG431">
            <v>0.85586435018601936</v>
          </cell>
          <cell r="BH431">
            <v>0.87860751141270033</v>
          </cell>
          <cell r="BI431">
            <v>0.9123270010445893</v>
          </cell>
          <cell r="BJ431">
            <v>0.95160861126180329</v>
          </cell>
          <cell r="BK431">
            <v>0.97908839401315817</v>
          </cell>
          <cell r="BL431">
            <v>1.0124149529625637</v>
          </cell>
          <cell r="BM431">
            <v>1.0412530886282565</v>
          </cell>
          <cell r="BN431">
            <v>1.0581232553767672</v>
          </cell>
          <cell r="BO431">
            <v>1.0874466730125663</v>
          </cell>
          <cell r="BP431">
            <v>1.1911293568819192</v>
          </cell>
          <cell r="BQ431">
            <v>1.2421888100778598</v>
          </cell>
          <cell r="BR431">
            <v>1.2796899361021736</v>
          </cell>
          <cell r="BS431">
            <v>1.0882941087560147</v>
          </cell>
          <cell r="BT431">
            <v>1.2412041214174359</v>
          </cell>
          <cell r="BU431">
            <v>1.3956086284978244</v>
          </cell>
          <cell r="BV431">
            <v>1.4472873331212393</v>
          </cell>
          <cell r="BW431">
            <v>1.4822242070446778</v>
          </cell>
          <cell r="BX431">
            <v>1.5496987805026561</v>
          </cell>
          <cell r="BY431">
            <v>1.6071236456281492</v>
          </cell>
          <cell r="BZ431">
            <v>1.6881881169016848</v>
          </cell>
          <cell r="CA431">
            <v>1.7755413289272586</v>
          </cell>
          <cell r="CB431">
            <v>1.8871182516217986</v>
          </cell>
          <cell r="CC431">
            <v>2.0306679412288262</v>
          </cell>
          <cell r="CD431">
            <v>2.2756738511586194</v>
          </cell>
          <cell r="CE431">
            <v>2.8858706804290226</v>
          </cell>
          <cell r="CF431">
            <v>2.9038840262435905</v>
          </cell>
          <cell r="CG431">
            <v>2.5442126646198417</v>
          </cell>
          <cell r="CH431">
            <v>2.7871523071187982</v>
          </cell>
          <cell r="CI431">
            <v>2.8702522439040945</v>
          </cell>
          <cell r="CJ431">
            <v>2.9948090735006332</v>
          </cell>
          <cell r="CK431">
            <v>3.0940685102895902</v>
          </cell>
          <cell r="CL431">
            <v>3.4329202729818107</v>
          </cell>
          <cell r="CM431">
            <v>3.5649252656164871</v>
          </cell>
          <cell r="CN431">
            <v>3.7487579616323421</v>
          </cell>
          <cell r="CO431">
            <v>3.8850647017237465</v>
          </cell>
          <cell r="CP431">
            <v>4.3350569828957575</v>
          </cell>
          <cell r="CQ431">
            <v>4.5024304018460279</v>
          </cell>
          <cell r="CR431">
            <v>4.7342929424057685</v>
          </cell>
          <cell r="CS431">
            <v>4.9059961656232023</v>
          </cell>
          <cell r="CT431">
            <v>5.4716385300528882</v>
          </cell>
          <cell r="CU431">
            <v>5.6278950431900983</v>
          </cell>
          <cell r="CV431">
            <v>5.8506802068712682</v>
          </cell>
          <cell r="CW431">
            <v>6.0096444827371585</v>
          </cell>
          <cell r="CX431">
            <v>6.5787653468805356</v>
          </cell>
          <cell r="CY431">
            <v>6.7195414677502443</v>
          </cell>
          <cell r="CZ431">
            <v>6.9303980202528734</v>
          </cell>
          <cell r="DA431">
            <v>7.0748975492237394</v>
          </cell>
          <cell r="DB431">
            <v>7.6490793382370841</v>
          </cell>
          <cell r="DC431"/>
          <cell r="DD431">
            <v>0</v>
          </cell>
          <cell r="DE431">
            <v>0.40247638594428298</v>
          </cell>
          <cell r="DF431">
            <v>0.40767668096643767</v>
          </cell>
          <cell r="DG431">
            <v>0.53726009828738575</v>
          </cell>
          <cell r="DH431">
            <v>0.53150749070491221</v>
          </cell>
          <cell r="DI431">
            <v>0.19680996867691095</v>
          </cell>
          <cell r="DJ431">
            <v>0.29273732554407794</v>
          </cell>
          <cell r="DK431">
            <v>0.34419989626822967</v>
          </cell>
          <cell r="DL431">
            <v>0.41957304038602933</v>
          </cell>
          <cell r="DM431">
            <v>0.4793154356638567</v>
          </cell>
          <cell r="DN431">
            <v>0.52752566537905643</v>
          </cell>
          <cell r="DO431">
            <v>0.661648406619609</v>
          </cell>
        </row>
        <row r="432">
          <cell r="A432" t="str">
            <v>% of active users</v>
          </cell>
          <cell r="B432"/>
          <cell r="C432" t="str">
            <v>NA</v>
          </cell>
          <cell r="D432" t="str">
            <v>NA</v>
          </cell>
          <cell r="E432" t="str">
            <v>NA</v>
          </cell>
          <cell r="F432">
            <v>5.2835113873398572E-2</v>
          </cell>
          <cell r="G432">
            <v>5.2835113873398572E-2</v>
          </cell>
          <cell r="H432">
            <v>5.2835113873398565E-2</v>
          </cell>
          <cell r="I432">
            <v>5.2835113873398565E-2</v>
          </cell>
          <cell r="J432">
            <v>5.2835113873398572E-2</v>
          </cell>
          <cell r="K432">
            <v>5.2835113873398572E-2</v>
          </cell>
          <cell r="L432">
            <v>5.2835113873398565E-2</v>
          </cell>
          <cell r="M432">
            <v>5.2835113873398558E-2</v>
          </cell>
          <cell r="N432">
            <v>5.2835113873398565E-2</v>
          </cell>
          <cell r="O432">
            <v>5.2835113873398565E-2</v>
          </cell>
          <cell r="P432">
            <v>5.2835113873398572E-2</v>
          </cell>
          <cell r="Q432">
            <v>5.2835113873398558E-2</v>
          </cell>
          <cell r="R432">
            <v>5.2835113873398572E-2</v>
          </cell>
          <cell r="S432">
            <v>5.2835113873398565E-2</v>
          </cell>
          <cell r="T432">
            <v>5.2835113873398565E-2</v>
          </cell>
          <cell r="U432">
            <v>5.2835113873398565E-2</v>
          </cell>
          <cell r="V432">
            <v>5.2835113873398572E-2</v>
          </cell>
          <cell r="W432">
            <v>5.2835113873398565E-2</v>
          </cell>
          <cell r="X432">
            <v>5.2835113873398565E-2</v>
          </cell>
          <cell r="Y432">
            <v>5.2835113873398572E-2</v>
          </cell>
          <cell r="Z432">
            <v>5.2835113873398565E-2</v>
          </cell>
          <cell r="AA432">
            <v>5.2835113873398551E-2</v>
          </cell>
          <cell r="AB432">
            <v>5.2835113873398558E-2</v>
          </cell>
          <cell r="AC432">
            <v>5.2835113873398558E-2</v>
          </cell>
          <cell r="AD432">
            <v>5.2835113873398558E-2</v>
          </cell>
          <cell r="AE432">
            <v>5.2835113873398558E-2</v>
          </cell>
          <cell r="AF432">
            <v>5.2835113873398551E-2</v>
          </cell>
          <cell r="AG432">
            <v>5.2835113873398558E-2</v>
          </cell>
          <cell r="AH432">
            <v>5.2835113873398558E-2</v>
          </cell>
          <cell r="AI432">
            <v>5.2835113873398565E-2</v>
          </cell>
          <cell r="AJ432">
            <v>5.2835113873398558E-2</v>
          </cell>
          <cell r="AK432">
            <v>5.2835113873398558E-2</v>
          </cell>
          <cell r="AL432">
            <v>5.2835113873398558E-2</v>
          </cell>
          <cell r="AM432">
            <v>5.2835113873398558E-2</v>
          </cell>
          <cell r="AN432">
            <v>5.2835113873398558E-2</v>
          </cell>
          <cell r="AO432">
            <v>5.2835113873398558E-2</v>
          </cell>
          <cell r="AP432">
            <v>5.2835113873398551E-2</v>
          </cell>
          <cell r="AQ432">
            <v>5.2835113873398551E-2</v>
          </cell>
          <cell r="AR432">
            <v>5.2835113873398558E-2</v>
          </cell>
          <cell r="AS432">
            <v>5.2835113873398565E-2</v>
          </cell>
          <cell r="AT432">
            <v>5.2835113873398551E-2</v>
          </cell>
          <cell r="AU432">
            <v>5.2835113873398565E-2</v>
          </cell>
          <cell r="AV432">
            <v>5.2835113873398565E-2</v>
          </cell>
          <cell r="AW432">
            <v>5.2835113873398558E-2</v>
          </cell>
          <cell r="AX432">
            <v>5.2964607401862193E-2</v>
          </cell>
          <cell r="AY432">
            <v>5.3410567323236159E-2</v>
          </cell>
          <cell r="AZ432">
            <v>5.4184492124420003E-2</v>
          </cell>
          <cell r="BA432">
            <v>5.5349676821584176E-2</v>
          </cell>
          <cell r="BB432">
            <v>0</v>
          </cell>
          <cell r="BC432">
            <v>3.2968045019051283E-2</v>
          </cell>
          <cell r="BD432">
            <v>3.3848699455803696E-2</v>
          </cell>
          <cell r="BE432">
            <v>3.4698212162467885E-2</v>
          </cell>
          <cell r="BF432">
            <v>3.5569881531675056E-2</v>
          </cell>
          <cell r="BG432">
            <v>3.6365230541053319E-2</v>
          </cell>
          <cell r="BH432">
            <v>3.7096703877187977E-2</v>
          </cell>
          <cell r="BI432">
            <v>3.7747163880969041E-2</v>
          </cell>
          <cell r="BJ432">
            <v>3.8312482714206453E-2</v>
          </cell>
          <cell r="BK432">
            <v>3.8791499004346836E-2</v>
          </cell>
          <cell r="BL432">
            <v>3.9211951948253582E-2</v>
          </cell>
          <cell r="BM432">
            <v>3.9571583326010018E-2</v>
          </cell>
          <cell r="BN432">
            <v>3.9851892509107242E-2</v>
          </cell>
          <cell r="BO432">
            <v>4.0042940249349519E-2</v>
          </cell>
          <cell r="BP432">
            <v>4.3478777840272716E-2</v>
          </cell>
          <cell r="BQ432">
            <v>4.4184650393514102E-2</v>
          </cell>
          <cell r="BR432">
            <v>4.5166291897306816E-2</v>
          </cell>
          <cell r="BS432">
            <v>3.8258612265092147E-2</v>
          </cell>
          <cell r="BT432">
            <v>4.3643016944637403E-2</v>
          </cell>
          <cell r="BU432">
            <v>4.9391578133457438E-2</v>
          </cell>
          <cell r="BV432">
            <v>5.0081263373710168E-2</v>
          </cell>
          <cell r="BW432">
            <v>5.1154874083944694E-2</v>
          </cell>
          <cell r="BX432">
            <v>5.4469817917703153E-2</v>
          </cell>
          <cell r="BY432">
            <v>5.5094363164430164E-2</v>
          </cell>
          <cell r="BZ432">
            <v>5.8040464279369569E-2</v>
          </cell>
          <cell r="CA432">
            <v>6.1799951451690288E-2</v>
          </cell>
          <cell r="CB432">
            <v>6.4375803910088694E-2</v>
          </cell>
          <cell r="CC432">
            <v>6.7688931374294201E-2</v>
          </cell>
          <cell r="CD432">
            <v>7.5458177120733175E-2</v>
          </cell>
          <cell r="CE432">
            <v>9.3949407239407867E-2</v>
          </cell>
          <cell r="CF432">
            <v>9.3031957732145107E-2</v>
          </cell>
          <cell r="CG432">
            <v>7.9719023758563157E-2</v>
          </cell>
          <cell r="CH432">
            <v>8.6431774456199859E-2</v>
          </cell>
          <cell r="CI432">
            <v>8.8185062058530619E-2</v>
          </cell>
          <cell r="CJ432">
            <v>9.1244004679286408E-2</v>
          </cell>
          <cell r="CK432">
            <v>9.2801404756365086E-2</v>
          </cell>
          <cell r="CL432">
            <v>0.10215696705118807</v>
          </cell>
          <cell r="CM432">
            <v>0.10404058982633807</v>
          </cell>
          <cell r="CN432">
            <v>0.10852380056915953</v>
          </cell>
          <cell r="CO432">
            <v>0.11106373320158193</v>
          </cell>
          <cell r="CP432">
            <v>0.12237246659606076</v>
          </cell>
          <cell r="CQ432">
            <v>0.12554855807173412</v>
          </cell>
          <cell r="CR432">
            <v>0.13101757861466271</v>
          </cell>
          <cell r="CS432">
            <v>0.13453780888086916</v>
          </cell>
          <cell r="CT432">
            <v>0.14740921051914094</v>
          </cell>
          <cell r="CU432">
            <v>0.15063022378667321</v>
          </cell>
          <cell r="CV432">
            <v>0.15531004682164207</v>
          </cell>
          <cell r="CW432">
            <v>0.15822591438180419</v>
          </cell>
          <cell r="CX432">
            <v>0.1695696309981031</v>
          </cell>
          <cell r="CY432">
            <v>0.17249977439054925</v>
          </cell>
          <cell r="CZ432">
            <v>0.17682008322205647</v>
          </cell>
          <cell r="DA432">
            <v>0.17909218762195611</v>
          </cell>
          <cell r="DB432">
            <v>0.18961671617007872</v>
          </cell>
          <cell r="DC432"/>
          <cell r="DD432" t="str">
            <v>NA</v>
          </cell>
          <cell r="DE432">
            <v>5.2835113873398572E-2</v>
          </cell>
          <cell r="DF432">
            <v>5.2835113873398565E-2</v>
          </cell>
          <cell r="DG432">
            <v>5.2835113873398572E-2</v>
          </cell>
          <cell r="DH432">
            <v>5.2835113873398572E-2</v>
          </cell>
          <cell r="DI432">
            <v>5.2835113873398565E-2</v>
          </cell>
          <cell r="DJ432">
            <v>5.2835113873398558E-2</v>
          </cell>
          <cell r="DK432">
            <v>5.2835113873398558E-2</v>
          </cell>
          <cell r="DL432">
            <v>5.2835113873398558E-2</v>
          </cell>
          <cell r="DM432">
            <v>5.2835113873398551E-2</v>
          </cell>
          <cell r="DN432">
            <v>5.2835113873398551E-2</v>
          </cell>
          <cell r="DO432">
            <v>5.2964607401862193E-2</v>
          </cell>
        </row>
        <row r="433">
          <cell r="A433" t="str">
            <v>% growth in revenue y-o-y</v>
          </cell>
          <cell r="B433"/>
          <cell r="C433" t="str">
            <v>NA</v>
          </cell>
          <cell r="D433" t="str">
            <v>NA</v>
          </cell>
          <cell r="E433" t="str">
            <v>NA</v>
          </cell>
          <cell r="F433" t="str">
            <v>NA</v>
          </cell>
          <cell r="G433" t="str">
            <v>NA</v>
          </cell>
          <cell r="H433" t="str">
            <v>NA</v>
          </cell>
          <cell r="I433" t="str">
            <v>NA</v>
          </cell>
          <cell r="J433">
            <v>1.4473640642368926</v>
          </cell>
          <cell r="K433">
            <v>0.53950745750953844</v>
          </cell>
          <cell r="L433">
            <v>9.8160879600903472E-2</v>
          </cell>
          <cell r="M433">
            <v>4.7165587358443339E-2</v>
          </cell>
          <cell r="N433">
            <v>1.2920745672951428E-2</v>
          </cell>
          <cell r="O433">
            <v>2.1755587599134873E-2</v>
          </cell>
          <cell r="P433">
            <v>0.43681914749355877</v>
          </cell>
          <cell r="Q433">
            <v>0.38176035040150147</v>
          </cell>
          <cell r="R433">
            <v>0.31785830137195448</v>
          </cell>
          <cell r="S433">
            <v>7.3658863584243006E-2</v>
          </cell>
          <cell r="T433">
            <v>-0.19755873123235312</v>
          </cell>
          <cell r="U433">
            <v>-0.18169467987954424</v>
          </cell>
          <cell r="V433">
            <v>-1.0707304712951893E-2</v>
          </cell>
          <cell r="W433">
            <v>-0.7104949681659477</v>
          </cell>
          <cell r="X433">
            <v>-0.61285137413259139</v>
          </cell>
          <cell r="Y433">
            <v>-0.59971592743237156</v>
          </cell>
          <cell r="Z433">
            <v>-0.62971365010135316</v>
          </cell>
          <cell r="AA433">
            <v>0.67131101021566275</v>
          </cell>
          <cell r="AB433">
            <v>0.69572151898734225</v>
          </cell>
          <cell r="AC433">
            <v>0.62225806451612864</v>
          </cell>
          <cell r="AD433">
            <v>0.48741106719367533</v>
          </cell>
          <cell r="AE433">
            <v>0.30069394026860441</v>
          </cell>
          <cell r="AF433">
            <v>0.19522542213463545</v>
          </cell>
          <cell r="AG433">
            <v>0.19010091469477031</v>
          </cell>
          <cell r="AH433">
            <v>0.17579777579952971</v>
          </cell>
          <cell r="AI433">
            <v>0.21843160983352305</v>
          </cell>
          <cell r="AJ433">
            <v>0.23402410525628659</v>
          </cell>
          <cell r="AK433">
            <v>0.20646257807218515</v>
          </cell>
          <cell r="AL433">
            <v>0.21898072874217989</v>
          </cell>
          <cell r="AM433">
            <v>0.15317831970962659</v>
          </cell>
          <cell r="AN433">
            <v>0.13267416353227657</v>
          </cell>
          <cell r="AO433">
            <v>0.17428272557086499</v>
          </cell>
          <cell r="AP433">
            <v>0.14238854627757114</v>
          </cell>
          <cell r="AQ433">
            <v>0.17879060439603811</v>
          </cell>
          <cell r="AR433">
            <v>0.17363103217158193</v>
          </cell>
          <cell r="AS433">
            <v>0.11086231656670154</v>
          </cell>
          <cell r="AT433">
            <v>0.1005814253580799</v>
          </cell>
          <cell r="AU433">
            <v>0.27446329313801421</v>
          </cell>
          <cell r="AV433">
            <v>0.24355857195012987</v>
          </cell>
          <cell r="AW433">
            <v>0.26633975772281038</v>
          </cell>
          <cell r="AX433">
            <v>0.25424875042653694</v>
          </cell>
          <cell r="AY433">
            <v>5.5064904834978945E-2</v>
          </cell>
          <cell r="AZ433">
            <v>9.2015242979147427E-2</v>
          </cell>
          <cell r="BA433">
            <v>8.7381453979280321E-2</v>
          </cell>
          <cell r="BB433">
            <v>-1</v>
          </cell>
          <cell r="BC433">
            <v>0.10571130425808395</v>
          </cell>
          <cell r="BD433">
            <v>9.2173206195525159E-2</v>
          </cell>
          <cell r="BE433">
            <v>9.1904410765682787E-2</v>
          </cell>
          <cell r="BF433" t="str">
            <v>NA</v>
          </cell>
          <cell r="BG433">
            <v>0.16642688299551556</v>
          </cell>
          <cell r="BH433">
            <v>0.15971213532151585</v>
          </cell>
          <cell r="BI433">
            <v>0.18303323750441347</v>
          </cell>
          <cell r="BJ433">
            <v>0.18486937795721792</v>
          </cell>
          <cell r="BK433">
            <v>0.1439761380414506</v>
          </cell>
          <cell r="BL433">
            <v>0.15229489824724607</v>
          </cell>
          <cell r="BM433">
            <v>0.14131565484311048</v>
          </cell>
          <cell r="BN433">
            <v>0.11193114780006974</v>
          </cell>
          <cell r="BO433">
            <v>0.11067262124848742</v>
          </cell>
          <cell r="BP433">
            <v>0.17652288065915589</v>
          </cell>
          <cell r="BQ433">
            <v>0.19297491036911629</v>
          </cell>
          <cell r="BR433">
            <v>0.20939590884099113</v>
          </cell>
          <cell r="BS433">
            <v>7.7928947182370756E-4</v>
          </cell>
          <cell r="BT433">
            <v>4.2039736697112362E-2</v>
          </cell>
          <cell r="BU433">
            <v>0.12350764809284387</v>
          </cell>
          <cell r="BV433">
            <v>0.1309671915757602</v>
          </cell>
          <cell r="BW433">
            <v>0.36197025704655217</v>
          </cell>
          <cell r="BX433">
            <v>0.24854466220505622</v>
          </cell>
          <cell r="BY433">
            <v>0.15155754472368876</v>
          </cell>
          <cell r="BZ433">
            <v>0.1664498667731138</v>
          </cell>
          <cell r="CA433">
            <v>0.19788984722318692</v>
          </cell>
          <cell r="CB433">
            <v>0.21773229440736741</v>
          </cell>
          <cell r="CC433">
            <v>0.26354182315271291</v>
          </cell>
          <cell r="CD433">
            <v>0.34799779027893019</v>
          </cell>
          <cell r="CE433">
            <v>0.62534694823048675</v>
          </cell>
          <cell r="CF433">
            <v>0.53879282538228779</v>
          </cell>
          <cell r="CG433">
            <v>0.25289448509255141</v>
          </cell>
          <cell r="CH433">
            <v>0.22475912165522693</v>
          </cell>
          <cell r="CI433">
            <v>-5.4120361771048398E-3</v>
          </cell>
          <cell r="CJ433">
            <v>3.1311528434095681E-2</v>
          </cell>
          <cell r="CK433">
            <v>0.21612023763426569</v>
          </cell>
          <cell r="CL433">
            <v>0.23169453790294336</v>
          </cell>
          <cell r="CM433">
            <v>0.24202507747803503</v>
          </cell>
          <cell r="CN433">
            <v>0.25175190458816732</v>
          </cell>
          <cell r="CO433">
            <v>0.25564921681715536</v>
          </cell>
          <cell r="CP433">
            <v>0.26278988096928835</v>
          </cell>
          <cell r="CQ433">
            <v>0.26298030572245867</v>
          </cell>
          <cell r="CR433">
            <v>0.26289640218444221</v>
          </cell>
          <cell r="CS433">
            <v>0.2627836451337564</v>
          </cell>
          <cell r="CT433">
            <v>0.26218376174559777</v>
          </cell>
          <cell r="CU433">
            <v>0.2499682484559056</v>
          </cell>
          <cell r="CV433">
            <v>0.23580865781790816</v>
          </cell>
          <cell r="CW433">
            <v>0.22495906638642094</v>
          </cell>
          <cell r="CX433">
            <v>0.2023391733110238</v>
          </cell>
          <cell r="CY433">
            <v>0.19397064376334927</v>
          </cell>
          <cell r="CZ433">
            <v>0.18454568959580842</v>
          </cell>
          <cell r="DA433">
            <v>0.17725725199661047</v>
          </cell>
          <cell r="DB433">
            <v>0.16269222793666915</v>
          </cell>
          <cell r="DC433"/>
          <cell r="DD433" t="str">
            <v>NA</v>
          </cell>
          <cell r="DE433" t="str">
            <v>NA</v>
          </cell>
          <cell r="DF433">
            <v>1.2920745672951428E-2</v>
          </cell>
          <cell r="DG433">
            <v>0.31785830137195448</v>
          </cell>
          <cell r="DH433">
            <v>-1.0707304712951893E-2</v>
          </cell>
          <cell r="DI433">
            <v>-0.62971365010135316</v>
          </cell>
          <cell r="DJ433">
            <v>0.48741106719367533</v>
          </cell>
          <cell r="DK433">
            <v>0.17579777579952971</v>
          </cell>
          <cell r="DL433">
            <v>0.21898072874217989</v>
          </cell>
          <cell r="DM433">
            <v>0.14238854627757114</v>
          </cell>
          <cell r="DN433">
            <v>0.1005814253580799</v>
          </cell>
          <cell r="DO433">
            <v>0.25424875042653694</v>
          </cell>
        </row>
        <row r="434">
          <cell r="A434" t="str">
            <v>% growth in revenue seq</v>
          </cell>
          <cell r="B434"/>
          <cell r="C434" t="str">
            <v>NA</v>
          </cell>
          <cell r="D434" t="str">
            <v>NA</v>
          </cell>
          <cell r="E434" t="str">
            <v>NA</v>
          </cell>
          <cell r="F434" t="str">
            <v>NA</v>
          </cell>
          <cell r="G434">
            <v>0.70466639861876601</v>
          </cell>
          <cell r="H434">
            <v>0.11802983003815437</v>
          </cell>
          <cell r="I434">
            <v>0.13637040530143185</v>
          </cell>
          <cell r="J434">
            <v>0.1300193292636318</v>
          </cell>
          <cell r="K434">
            <v>7.2315587038665585E-2</v>
          </cell>
          <cell r="L434">
            <v>-0.20248738284066314</v>
          </cell>
          <cell r="M434">
            <v>8.3600777471409593E-2</v>
          </cell>
          <cell r="N434">
            <v>9.306497027844407E-2</v>
          </cell>
          <cell r="O434">
            <v>8.166847940160693E-2</v>
          </cell>
          <cell r="P434">
            <v>0.12148287967258797</v>
          </cell>
          <cell r="Q434">
            <v>4.2077280627934366E-2</v>
          </cell>
          <cell r="R434">
            <v>4.2514170132154305E-2</v>
          </cell>
          <cell r="S434">
            <v>-0.11876493158618728</v>
          </cell>
          <cell r="T434">
            <v>-0.16181556787841433</v>
          </cell>
          <cell r="U434">
            <v>6.2678872466381819E-2</v>
          </cell>
          <cell r="V434">
            <v>0.26035066360458559</v>
          </cell>
          <cell r="W434">
            <v>-0.74211677924054698</v>
          </cell>
          <cell r="X434">
            <v>0.12088535754823915</v>
          </cell>
          <cell r="Y434">
            <v>9.87341772151904E-2</v>
          </cell>
          <cell r="Z434">
            <v>0.16589861751152113</v>
          </cell>
          <cell r="AA434">
            <v>0.16397233201580996</v>
          </cell>
          <cell r="AB434">
            <v>0.1372565665483807</v>
          </cell>
          <cell r="AC434">
            <v>5.1133903644317025E-2</v>
          </cell>
          <cell r="AD434">
            <v>6.8985597818367994E-2</v>
          </cell>
          <cell r="AE434">
            <v>1.7856994804884341E-2</v>
          </cell>
          <cell r="AF434">
            <v>4.5040587755388328E-2</v>
          </cell>
          <cell r="AG434">
            <v>4.6627185991090059E-2</v>
          </cell>
          <cell r="AH434">
            <v>5.6138074306860242E-2</v>
          </cell>
          <cell r="AI434">
            <v>5.4763975818130861E-2</v>
          </cell>
          <cell r="AJ434">
            <v>5.8414166091397268E-2</v>
          </cell>
          <cell r="AK434">
            <v>2.325110807215669E-2</v>
          </cell>
          <cell r="AL434">
            <v>6.7096471013716297E-2</v>
          </cell>
          <cell r="AM434">
            <v>-2.1737664554524194E-3</v>
          </cell>
          <cell r="AN434">
            <v>3.9594969622873455E-2</v>
          </cell>
          <cell r="AO434">
            <v>6.0840035746202004E-2</v>
          </cell>
          <cell r="AP434">
            <v>3.8113530680325081E-2</v>
          </cell>
          <cell r="AQ434">
            <v>2.9621832917437363E-2</v>
          </cell>
          <cell r="AR434">
            <v>3.5044657370682852E-2</v>
          </cell>
          <cell r="AS434">
            <v>4.1036640239777711E-3</v>
          </cell>
          <cell r="AT434">
            <v>2.850592034738253E-2</v>
          </cell>
          <cell r="AU434">
            <v>0.19229272967224542</v>
          </cell>
          <cell r="AV434">
            <v>9.945647673597291E-3</v>
          </cell>
          <cell r="AW434">
            <v>2.2498191327414707E-2</v>
          </cell>
          <cell r="AX434">
            <v>1.8685749645688032E-2</v>
          </cell>
          <cell r="AY434">
            <v>2.947951863049747E-3</v>
          </cell>
          <cell r="AZ434">
            <v>4.5315825392292064E-2</v>
          </cell>
          <cell r="BA434">
            <v>1.8159386624990281E-2</v>
          </cell>
          <cell r="BB434">
            <v>-1</v>
          </cell>
          <cell r="BC434" t="str">
            <v>NA</v>
          </cell>
          <cell r="BD434">
            <v>3.2517196947409621E-2</v>
          </cell>
          <cell r="BE434">
            <v>1.7908806782504394E-2</v>
          </cell>
          <cell r="BF434">
            <v>4.1440123736991907E-2</v>
          </cell>
          <cell r="BG434">
            <v>6.5656035705707882E-2</v>
          </cell>
          <cell r="BH434">
            <v>2.6573324641618434E-2</v>
          </cell>
          <cell r="BI434">
            <v>3.8378330703856545E-2</v>
          </cell>
          <cell r="BJ434">
            <v>4.3056502955889364E-2</v>
          </cell>
          <cell r="BK434">
            <v>2.8877190082293946E-2</v>
          </cell>
          <cell r="BL434">
            <v>3.4038355630796824E-2</v>
          </cell>
          <cell r="BM434">
            <v>2.8484501914265214E-2</v>
          </cell>
          <cell r="BN434">
            <v>1.6201792756010303E-2</v>
          </cell>
          <cell r="BO434">
            <v>2.7712667202799413E-2</v>
          </cell>
          <cell r="BP434">
            <v>9.5345074330973612E-2</v>
          </cell>
          <cell r="BQ434">
            <v>4.2866421603109162E-2</v>
          </cell>
          <cell r="BR434">
            <v>3.0189553890735299E-2</v>
          </cell>
          <cell r="BS434">
            <v>-0.14956422016503013</v>
          </cell>
          <cell r="BT434">
            <v>0.14050430984709306</v>
          </cell>
          <cell r="BU434">
            <v>0.12439896421231755</v>
          </cell>
          <cell r="BV434">
            <v>3.7029510686702904E-2</v>
          </cell>
          <cell r="BW434">
            <v>2.4139556205534651E-2</v>
          </cell>
          <cell r="BX434">
            <v>4.552251483769254E-2</v>
          </cell>
          <cell r="BY434">
            <v>3.7055501267715396E-2</v>
          </cell>
          <cell r="BZ434">
            <v>5.0440718418931052E-2</v>
          </cell>
          <cell r="CA434">
            <v>5.1743766675654834E-2</v>
          </cell>
          <cell r="CB434">
            <v>6.2841073241562961E-2</v>
          </cell>
          <cell r="CC434">
            <v>7.60682005399822E-2</v>
          </cell>
          <cell r="CD434">
            <v>0.12065286744101145</v>
          </cell>
          <cell r="CE434">
            <v>0.26813896418405125</v>
          </cell>
          <cell r="CF434">
            <v>6.2419102618589406E-3</v>
          </cell>
          <cell r="CG434">
            <v>-0.12385872106917883</v>
          </cell>
          <cell r="CH434">
            <v>9.5487160282356598E-2</v>
          </cell>
          <cell r="CI434">
            <v>2.9815355469827276E-2</v>
          </cell>
          <cell r="CJ434">
            <v>4.3395778144960984E-2</v>
          </cell>
          <cell r="CK434">
            <v>3.3143827987983432E-2</v>
          </cell>
          <cell r="CL434">
            <v>0.10951656744682281</v>
          </cell>
          <cell r="CM434">
            <v>3.8452682304799923E-2</v>
          </cell>
          <cell r="CN434">
            <v>5.1567054655790701E-2</v>
          </cell>
          <cell r="CO434">
            <v>3.6360506996309772E-2</v>
          </cell>
          <cell r="CP434">
            <v>0.11582620000443122</v>
          </cell>
          <cell r="CQ434">
            <v>3.86092777120699E-2</v>
          </cell>
          <cell r="CR434">
            <v>5.1497195928819961E-2</v>
          </cell>
          <cell r="CS434">
            <v>3.6267976085607723E-2</v>
          </cell>
          <cell r="CT434">
            <v>0.11529612851987081</v>
          </cell>
          <cell r="CU434">
            <v>2.8557535787310018E-2</v>
          </cell>
          <cell r="CV434">
            <v>3.9585877485534438E-2</v>
          </cell>
          <cell r="CW434">
            <v>2.7170221281141993E-2</v>
          </cell>
          <cell r="CX434">
            <v>9.4701253256858964E-2</v>
          </cell>
          <cell r="CY434">
            <v>2.1398562412088484E-2</v>
          </cell>
          <cell r="CZ434">
            <v>3.1379604324880406E-2</v>
          </cell>
          <cell r="DA434">
            <v>2.085010536892562E-2</v>
          </cell>
          <cell r="DB434">
            <v>8.1157611826667919E-2</v>
          </cell>
          <cell r="DC434"/>
          <cell r="DD434"/>
          <cell r="DE434"/>
          <cell r="DF434"/>
          <cell r="DG434"/>
          <cell r="DH434"/>
          <cell r="DI434"/>
          <cell r="DJ434"/>
          <cell r="DK434"/>
          <cell r="DL434"/>
          <cell r="DM434"/>
          <cell r="DN434"/>
          <cell r="DO434"/>
        </row>
        <row r="435">
          <cell r="A435"/>
          <cell r="B435"/>
          <cell r="C435"/>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cell r="AD435"/>
          <cell r="AE435"/>
          <cell r="AF435"/>
          <cell r="AG435"/>
          <cell r="AH435"/>
          <cell r="AI435"/>
          <cell r="AJ435"/>
          <cell r="AK435"/>
          <cell r="AL435"/>
          <cell r="AM435"/>
          <cell r="AN435"/>
          <cell r="AO435"/>
          <cell r="AP435"/>
          <cell r="AQ435"/>
          <cell r="AR435"/>
          <cell r="AS435"/>
          <cell r="AT435"/>
          <cell r="AU435"/>
          <cell r="AV435"/>
          <cell r="AW435"/>
          <cell r="AX435"/>
          <cell r="AY435"/>
          <cell r="AZ435"/>
          <cell r="BA435"/>
          <cell r="BB435"/>
          <cell r="BC435"/>
          <cell r="BD435"/>
          <cell r="BE435"/>
          <cell r="BF435"/>
          <cell r="BG435"/>
          <cell r="BH435"/>
          <cell r="BI435"/>
          <cell r="BJ435"/>
          <cell r="BK435"/>
          <cell r="BL435"/>
          <cell r="BM435"/>
          <cell r="BN435"/>
          <cell r="BO435"/>
          <cell r="BP435"/>
          <cell r="BQ435"/>
          <cell r="BR435"/>
          <cell r="BS435"/>
          <cell r="BT435"/>
          <cell r="BU435"/>
          <cell r="BV435"/>
          <cell r="BW435"/>
          <cell r="BX435"/>
          <cell r="BY435"/>
          <cell r="BZ435"/>
          <cell r="CA435"/>
          <cell r="CB435"/>
          <cell r="CC435"/>
          <cell r="CD435"/>
          <cell r="CE435"/>
          <cell r="CF435"/>
          <cell r="CG435"/>
          <cell r="CH435"/>
          <cell r="CI435"/>
          <cell r="CJ435"/>
          <cell r="CK435"/>
          <cell r="CL435"/>
          <cell r="CM435"/>
          <cell r="CN435"/>
          <cell r="CO435"/>
          <cell r="CP435"/>
          <cell r="CQ435"/>
          <cell r="CR435"/>
          <cell r="CS435"/>
          <cell r="CT435"/>
          <cell r="CU435"/>
          <cell r="CV435"/>
          <cell r="CW435"/>
          <cell r="CX435"/>
          <cell r="CY435"/>
          <cell r="CZ435"/>
          <cell r="DA435"/>
          <cell r="DB435"/>
          <cell r="DC435"/>
          <cell r="DD435"/>
          <cell r="DE435"/>
          <cell r="DF435"/>
          <cell r="DG435"/>
          <cell r="DH435"/>
          <cell r="DI435"/>
          <cell r="DJ435"/>
          <cell r="DK435"/>
          <cell r="DL435"/>
          <cell r="DM435"/>
          <cell r="DN435"/>
          <cell r="DO435"/>
        </row>
        <row r="436">
          <cell r="A436" t="str">
            <v>Citrix Cloud</v>
          </cell>
          <cell r="B436"/>
          <cell r="C436" t="e">
            <v>#DIV/0!</v>
          </cell>
          <cell r="D436" t="e">
            <v>#DIV/0!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0</v>
          </cell>
          <cell r="BQ436">
            <v>0</v>
          </cell>
          <cell r="BR436">
            <v>0</v>
          </cell>
          <cell r="BS436">
            <v>0</v>
          </cell>
          <cell r="BT436">
            <v>0</v>
          </cell>
          <cell r="BU436">
            <v>1.7213626920196488E-2</v>
          </cell>
          <cell r="BV436">
            <v>6.7210228576987441E-2</v>
          </cell>
          <cell r="BW436">
            <v>9.0031085431831942E-2</v>
          </cell>
          <cell r="BX436">
            <v>9.0143415277845584E-2</v>
          </cell>
          <cell r="BY436">
            <v>9.8447911143200034E-2</v>
          </cell>
          <cell r="BZ436">
            <v>9.8507644484720921E-2</v>
          </cell>
          <cell r="CA436">
            <v>0.14437915518785638</v>
          </cell>
          <cell r="CB436">
            <v>0.16607228413727745</v>
          </cell>
          <cell r="CC436">
            <v>0.17611836189020205</v>
          </cell>
          <cell r="CD436">
            <v>0.27880021969799534</v>
          </cell>
          <cell r="CE436">
            <v>0.39443506948027302</v>
          </cell>
          <cell r="CF436">
            <v>0.59791497041703834</v>
          </cell>
          <cell r="CG436">
            <v>0.82642458008712061</v>
          </cell>
          <cell r="CH436">
            <v>1.2853932398661454</v>
          </cell>
          <cell r="CI436">
            <v>1.5472140947721766</v>
          </cell>
          <cell r="CJ436">
            <v>1.8772855984538499</v>
          </cell>
          <cell r="CK436">
            <v>2.1416383024094641</v>
          </cell>
          <cell r="CL436">
            <v>2.8244319695606439</v>
          </cell>
          <cell r="CM436">
            <v>3.1525219549094405</v>
          </cell>
          <cell r="CN436">
            <v>3.571255076084161</v>
          </cell>
          <cell r="CO436">
            <v>3.9022993336514835</v>
          </cell>
          <cell r="CP436">
            <v>4.7961560528062686</v>
          </cell>
          <cell r="CQ436">
            <v>5.1875866800164516</v>
          </cell>
          <cell r="CR436">
            <v>5.6952047007153528</v>
          </cell>
          <cell r="CS436">
            <v>6.0905019254350332</v>
          </cell>
          <cell r="CT436">
            <v>7.2062991372853533</v>
          </cell>
          <cell r="CU436">
            <v>7.6142440166516634</v>
          </cell>
          <cell r="CV436">
            <v>8.1541488736164052</v>
          </cell>
          <cell r="CW436">
            <v>8.5651146854934694</v>
          </cell>
          <cell r="CX436">
            <v>9.7967808618507348</v>
          </cell>
          <cell r="CY436">
            <v>10.169371755333362</v>
          </cell>
          <cell r="CZ436">
            <v>10.679765148841774</v>
          </cell>
          <cell r="DA436">
            <v>11.055118563783026</v>
          </cell>
          <cell r="DB436">
            <v>12.287500887607475</v>
          </cell>
          <cell r="DC436"/>
          <cell r="DD436">
            <v>0</v>
          </cell>
          <cell r="DE436">
            <v>0</v>
          </cell>
          <cell r="DF436">
            <v>0</v>
          </cell>
          <cell r="DG436">
            <v>0</v>
          </cell>
          <cell r="DH436">
            <v>0</v>
          </cell>
          <cell r="DI436">
            <v>0</v>
          </cell>
          <cell r="DJ436">
            <v>0</v>
          </cell>
          <cell r="DK436">
            <v>0</v>
          </cell>
          <cell r="DL436">
            <v>0</v>
          </cell>
          <cell r="DM436">
            <v>0</v>
          </cell>
          <cell r="DN436">
            <v>0</v>
          </cell>
          <cell r="DO436">
            <v>0</v>
          </cell>
        </row>
        <row r="437">
          <cell r="A437" t="str">
            <v>% of active users</v>
          </cell>
          <cell r="B437"/>
          <cell r="C437" t="str">
            <v>NA</v>
          </cell>
          <cell r="D437" t="str">
            <v>NA</v>
          </cell>
          <cell r="E437" t="str">
            <v>NA</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6.0920245234095483E-4</v>
          </cell>
          <cell r="BV437">
            <v>2.3257117517309204E-3</v>
          </cell>
          <cell r="BW437">
            <v>3.1071742163008734E-3</v>
          </cell>
          <cell r="BX437">
            <v>3.1684192298786764E-3</v>
          </cell>
          <cell r="BY437">
            <v>3.3749269908744679E-3</v>
          </cell>
          <cell r="BZ437">
            <v>3.3867253084646893E-3</v>
          </cell>
          <cell r="CA437">
            <v>5.0252982771380643E-3</v>
          </cell>
          <cell r="CB437">
            <v>5.6652712617950556E-3</v>
          </cell>
          <cell r="CC437">
            <v>5.8706120630067351E-3</v>
          </cell>
          <cell r="CD437">
            <v>9.2446271896825857E-3</v>
          </cell>
          <cell r="CE437">
            <v>1.2840818274849831E-2</v>
          </cell>
          <cell r="CF437">
            <v>1.9155448272915501E-2</v>
          </cell>
          <cell r="CG437">
            <v>2.5894753866603306E-2</v>
          </cell>
          <cell r="CH437">
            <v>3.9861050403263543E-2</v>
          </cell>
          <cell r="CI437">
            <v>4.7536299729438229E-2</v>
          </cell>
          <cell r="CJ437">
            <v>5.7195985361917549E-2</v>
          </cell>
          <cell r="CK437">
            <v>6.4234855266677174E-2</v>
          </cell>
          <cell r="CL437">
            <v>8.4049549860972753E-2</v>
          </cell>
          <cell r="CM437">
            <v>9.2004802118211812E-2</v>
          </cell>
          <cell r="CN437">
            <v>0.10338522188554314</v>
          </cell>
          <cell r="CO437">
            <v>0.11155642578438509</v>
          </cell>
          <cell r="CP437">
            <v>0.13538863472319965</v>
          </cell>
          <cell r="CQ437">
            <v>0.14465388010909946</v>
          </cell>
          <cell r="CR437">
            <v>0.15761000400270903</v>
          </cell>
          <cell r="CS437">
            <v>0.16702067355339167</v>
          </cell>
          <cell r="CT437">
            <v>0.19414200348898641</v>
          </cell>
          <cell r="CU437">
            <v>0.20379471745522326</v>
          </cell>
          <cell r="CV437">
            <v>0.21645709534160987</v>
          </cell>
          <cell r="CW437">
            <v>0.2255080324285626</v>
          </cell>
          <cell r="CX437">
            <v>0.25251493678840803</v>
          </cell>
          <cell r="CY437">
            <v>0.26106161289543373</v>
          </cell>
          <cell r="CZ437">
            <v>0.27248030443442234</v>
          </cell>
          <cell r="DA437">
            <v>0.27984650720846599</v>
          </cell>
          <cell r="DB437">
            <v>0.30460078464580842</v>
          </cell>
          <cell r="DC437"/>
          <cell r="DD437" t="str">
            <v>NA</v>
          </cell>
          <cell r="DE437">
            <v>0</v>
          </cell>
          <cell r="DF437">
            <v>0</v>
          </cell>
          <cell r="DG437">
            <v>0</v>
          </cell>
          <cell r="DH437">
            <v>0</v>
          </cell>
          <cell r="DI437">
            <v>0</v>
          </cell>
          <cell r="DJ437">
            <v>0</v>
          </cell>
          <cell r="DK437">
            <v>0</v>
          </cell>
          <cell r="DL437">
            <v>0</v>
          </cell>
          <cell r="DM437">
            <v>0</v>
          </cell>
          <cell r="DN437">
            <v>0</v>
          </cell>
          <cell r="DO437">
            <v>0</v>
          </cell>
        </row>
        <row r="438">
          <cell r="A438" t="str">
            <v>% growth in revenue y-o-y</v>
          </cell>
          <cell r="B438"/>
          <cell r="C438" t="str">
            <v>NA</v>
          </cell>
          <cell r="D438" t="str">
            <v>NA</v>
          </cell>
          <cell r="E438" t="str">
            <v>NA</v>
          </cell>
          <cell r="F438" t="str">
            <v>NA</v>
          </cell>
          <cell r="G438" t="str">
            <v>NA</v>
          </cell>
          <cell r="H438" t="str">
            <v>NA</v>
          </cell>
          <cell r="I438" t="str">
            <v>NA</v>
          </cell>
          <cell r="J438" t="str">
            <v>NA</v>
          </cell>
          <cell r="K438" t="str">
            <v>NA</v>
          </cell>
          <cell r="L438" t="str">
            <v>NA</v>
          </cell>
          <cell r="M438" t="str">
            <v>NA</v>
          </cell>
          <cell r="N438" t="str">
            <v>NA</v>
          </cell>
          <cell r="O438" t="str">
            <v>NA</v>
          </cell>
          <cell r="P438" t="str">
            <v>NA</v>
          </cell>
          <cell r="Q438" t="str">
            <v>NA</v>
          </cell>
          <cell r="R438" t="str">
            <v>NA</v>
          </cell>
          <cell r="S438" t="str">
            <v>NA</v>
          </cell>
          <cell r="T438" t="str">
            <v>NA</v>
          </cell>
          <cell r="U438" t="str">
            <v>NA</v>
          </cell>
          <cell r="V438" t="str">
            <v>NA</v>
          </cell>
          <cell r="W438" t="str">
            <v>NA</v>
          </cell>
          <cell r="X438" t="str">
            <v>NA</v>
          </cell>
          <cell r="Y438" t="str">
            <v>NA</v>
          </cell>
          <cell r="Z438" t="str">
            <v>NA</v>
          </cell>
          <cell r="AA438" t="str">
            <v>NA</v>
          </cell>
          <cell r="AB438" t="str">
            <v>NA</v>
          </cell>
          <cell r="AC438" t="str">
            <v>NA</v>
          </cell>
          <cell r="AD438" t="str">
            <v>NA</v>
          </cell>
          <cell r="AE438" t="str">
            <v>NA</v>
          </cell>
          <cell r="AF438" t="str">
            <v>NA</v>
          </cell>
          <cell r="AG438" t="str">
            <v>NA</v>
          </cell>
          <cell r="AH438" t="str">
            <v>NA</v>
          </cell>
          <cell r="AI438" t="str">
            <v>NA</v>
          </cell>
          <cell r="AJ438" t="str">
            <v>NA</v>
          </cell>
          <cell r="AK438" t="str">
            <v>NA</v>
          </cell>
          <cell r="AL438" t="str">
            <v>NA</v>
          </cell>
          <cell r="AM438" t="str">
            <v>NA</v>
          </cell>
          <cell r="AN438" t="str">
            <v>NA</v>
          </cell>
          <cell r="AO438" t="str">
            <v>NA</v>
          </cell>
          <cell r="AP438" t="str">
            <v>NA</v>
          </cell>
          <cell r="AQ438" t="str">
            <v>NA</v>
          </cell>
          <cell r="AR438" t="str">
            <v>NA</v>
          </cell>
          <cell r="AS438" t="str">
            <v>NA</v>
          </cell>
          <cell r="AT438" t="str">
            <v>NA</v>
          </cell>
          <cell r="AU438" t="str">
            <v>NA</v>
          </cell>
          <cell r="AV438" t="str">
            <v>NA</v>
          </cell>
          <cell r="AW438" t="str">
            <v>NA</v>
          </cell>
          <cell r="AX438" t="str">
            <v>NA</v>
          </cell>
          <cell r="AY438" t="str">
            <v>NA</v>
          </cell>
          <cell r="AZ438" t="str">
            <v>NA</v>
          </cell>
          <cell r="BA438" t="str">
            <v>NA</v>
          </cell>
          <cell r="BB438" t="str">
            <v>NA</v>
          </cell>
          <cell r="BC438" t="str">
            <v>NA</v>
          </cell>
          <cell r="BD438" t="str">
            <v>NA</v>
          </cell>
          <cell r="BE438" t="str">
            <v>NA</v>
          </cell>
          <cell r="BF438" t="str">
            <v>NA</v>
          </cell>
          <cell r="BG438" t="str">
            <v>NA</v>
          </cell>
          <cell r="BH438" t="str">
            <v>NA</v>
          </cell>
          <cell r="BI438" t="str">
            <v>NA</v>
          </cell>
          <cell r="BJ438" t="str">
            <v>NA</v>
          </cell>
          <cell r="BK438" t="str">
            <v>NA</v>
          </cell>
          <cell r="BL438" t="str">
            <v>NA</v>
          </cell>
          <cell r="BM438" t="str">
            <v>NA</v>
          </cell>
          <cell r="BN438" t="str">
            <v>NA</v>
          </cell>
          <cell r="BO438" t="str">
            <v>NA</v>
          </cell>
          <cell r="BP438" t="str">
            <v>NA</v>
          </cell>
          <cell r="BQ438" t="str">
            <v>NA</v>
          </cell>
          <cell r="BR438" t="str">
            <v>NA</v>
          </cell>
          <cell r="BS438" t="str">
            <v>NA</v>
          </cell>
          <cell r="BT438" t="str">
            <v>NA</v>
          </cell>
          <cell r="BU438" t="str">
            <v>NA</v>
          </cell>
          <cell r="BV438" t="str">
            <v>NA</v>
          </cell>
          <cell r="BW438" t="str">
            <v>NA</v>
          </cell>
          <cell r="BX438" t="str">
            <v>NA</v>
          </cell>
          <cell r="BY438">
            <v>4.7191846668695137</v>
          </cell>
          <cell r="BZ438">
            <v>0.46566447652953835</v>
          </cell>
          <cell r="CA438">
            <v>0.60365894174601165</v>
          </cell>
          <cell r="CB438">
            <v>0.8423118718699445</v>
          </cell>
          <cell r="CC438">
            <v>0.78894970797322861</v>
          </cell>
          <cell r="CD438">
            <v>1.8302394312274801</v>
          </cell>
          <cell r="CE438">
            <v>1.7319391706306968</v>
          </cell>
          <cell r="CF438">
            <v>2.6003296608047748</v>
          </cell>
          <cell r="CG438">
            <v>3.6924384897603169</v>
          </cell>
          <cell r="CH438">
            <v>3.610445577333194</v>
          </cell>
          <cell r="CI438">
            <v>2.9226078371044992</v>
          </cell>
          <cell r="CJ438">
            <v>2.1397200126039095</v>
          </cell>
          <cell r="CK438">
            <v>1.5914503924649668</v>
          </cell>
          <cell r="CL438">
            <v>1.1973290989571148</v>
          </cell>
          <cell r="CM438">
            <v>1.0375473346328592</v>
          </cell>
          <cell r="CN438">
            <v>0.90235043566385453</v>
          </cell>
          <cell r="CO438">
            <v>0.82210942401486586</v>
          </cell>
          <cell r="CP438">
            <v>0.69809579571935565</v>
          </cell>
          <cell r="CQ438">
            <v>0.64553546468972023</v>
          </cell>
          <cell r="CR438">
            <v>0.59473478633737842</v>
          </cell>
          <cell r="CS438">
            <v>0.56074698650449029</v>
          </cell>
          <cell r="CT438">
            <v>0.50251556828908672</v>
          </cell>
          <cell r="CU438">
            <v>0.46778154974897035</v>
          </cell>
          <cell r="CV438">
            <v>0.43175694327408354</v>
          </cell>
          <cell r="CW438">
            <v>0.4063068677023165</v>
          </cell>
          <cell r="CX438">
            <v>0.35947463118235579</v>
          </cell>
          <cell r="CY438">
            <v>0.33557208477872069</v>
          </cell>
          <cell r="CZ438">
            <v>0.30973389306114618</v>
          </cell>
          <cell r="DA438">
            <v>0.29071459866227078</v>
          </cell>
          <cell r="DB438">
            <v>0.2542386178561733</v>
          </cell>
          <cell r="DC438"/>
          <cell r="DD438" t="str">
            <v>NA</v>
          </cell>
          <cell r="DE438" t="str">
            <v>NA</v>
          </cell>
          <cell r="DF438" t="str">
            <v>NA</v>
          </cell>
          <cell r="DG438" t="str">
            <v>NA</v>
          </cell>
          <cell r="DH438" t="str">
            <v>NA</v>
          </cell>
          <cell r="DI438" t="str">
            <v>NA</v>
          </cell>
          <cell r="DJ438" t="str">
            <v>NA</v>
          </cell>
          <cell r="DK438" t="str">
            <v>NA</v>
          </cell>
          <cell r="DL438" t="str">
            <v>NA</v>
          </cell>
          <cell r="DM438" t="str">
            <v>NA</v>
          </cell>
          <cell r="DN438" t="str">
            <v>NA</v>
          </cell>
          <cell r="DO438" t="str">
            <v>NA</v>
          </cell>
        </row>
        <row r="439">
          <cell r="A439" t="str">
            <v>% growth in revenue seq</v>
          </cell>
          <cell r="B439"/>
          <cell r="C439" t="str">
            <v>NA</v>
          </cell>
          <cell r="D439" t="str">
            <v>NA</v>
          </cell>
          <cell r="E439" t="str">
            <v>NA</v>
          </cell>
          <cell r="F439" t="str">
            <v>NA</v>
          </cell>
          <cell r="G439" t="str">
            <v>NA</v>
          </cell>
          <cell r="H439" t="str">
            <v>NA</v>
          </cell>
          <cell r="I439" t="str">
            <v>NA</v>
          </cell>
          <cell r="J439" t="str">
            <v>NA</v>
          </cell>
          <cell r="K439" t="str">
            <v>NA</v>
          </cell>
          <cell r="L439" t="str">
            <v>NA</v>
          </cell>
          <cell r="M439" t="str">
            <v>NA</v>
          </cell>
          <cell r="N439" t="str">
            <v>NA</v>
          </cell>
          <cell r="O439" t="str">
            <v>NA</v>
          </cell>
          <cell r="P439" t="str">
            <v>NA</v>
          </cell>
          <cell r="Q439" t="str">
            <v>NA</v>
          </cell>
          <cell r="R439" t="str">
            <v>NA</v>
          </cell>
          <cell r="S439" t="str">
            <v>NA</v>
          </cell>
          <cell r="T439" t="str">
            <v>NA</v>
          </cell>
          <cell r="U439" t="str">
            <v>NA</v>
          </cell>
          <cell r="V439" t="str">
            <v>NA</v>
          </cell>
          <cell r="W439" t="str">
            <v>NA</v>
          </cell>
          <cell r="X439" t="str">
            <v>NA</v>
          </cell>
          <cell r="Y439" t="str">
            <v>NA</v>
          </cell>
          <cell r="Z439" t="str">
            <v>NA</v>
          </cell>
          <cell r="AA439" t="str">
            <v>NA</v>
          </cell>
          <cell r="AB439" t="str">
            <v>NA</v>
          </cell>
          <cell r="AC439" t="str">
            <v>NA</v>
          </cell>
          <cell r="AD439" t="str">
            <v>NA</v>
          </cell>
          <cell r="AE439" t="str">
            <v>NA</v>
          </cell>
          <cell r="AF439" t="str">
            <v>NA</v>
          </cell>
          <cell r="AG439" t="str">
            <v>NA</v>
          </cell>
          <cell r="AH439" t="str">
            <v>NA</v>
          </cell>
          <cell r="AI439" t="str">
            <v>NA</v>
          </cell>
          <cell r="AJ439" t="str">
            <v>NA</v>
          </cell>
          <cell r="AK439" t="str">
            <v>NA</v>
          </cell>
          <cell r="AL439" t="str">
            <v>NA</v>
          </cell>
          <cell r="AM439" t="str">
            <v>NA</v>
          </cell>
          <cell r="AN439" t="str">
            <v>NA</v>
          </cell>
          <cell r="AO439" t="str">
            <v>NA</v>
          </cell>
          <cell r="AP439" t="str">
            <v>NA</v>
          </cell>
          <cell r="AQ439" t="str">
            <v>NA</v>
          </cell>
          <cell r="AR439" t="str">
            <v>NA</v>
          </cell>
          <cell r="AS439" t="str">
            <v>NA</v>
          </cell>
          <cell r="AT439" t="str">
            <v>NA</v>
          </cell>
          <cell r="AU439" t="str">
            <v>NA</v>
          </cell>
          <cell r="AV439" t="str">
            <v>NA</v>
          </cell>
          <cell r="AW439" t="str">
            <v>NA</v>
          </cell>
          <cell r="AX439" t="str">
            <v>NA</v>
          </cell>
          <cell r="AY439" t="str">
            <v>NA</v>
          </cell>
          <cell r="AZ439" t="str">
            <v>NA</v>
          </cell>
          <cell r="BA439" t="str">
            <v>NA</v>
          </cell>
          <cell r="BB439" t="str">
            <v>NA</v>
          </cell>
          <cell r="BC439" t="str">
            <v>NA</v>
          </cell>
          <cell r="BD439" t="str">
            <v>NA</v>
          </cell>
          <cell r="BE439" t="str">
            <v>NA</v>
          </cell>
          <cell r="BF439" t="str">
            <v>NA</v>
          </cell>
          <cell r="BG439" t="str">
            <v>NA</v>
          </cell>
          <cell r="BH439" t="str">
            <v>NA</v>
          </cell>
          <cell r="BI439" t="str">
            <v>NA</v>
          </cell>
          <cell r="BJ439" t="str">
            <v>NA</v>
          </cell>
          <cell r="BK439" t="str">
            <v>NA</v>
          </cell>
          <cell r="BL439" t="str">
            <v>NA</v>
          </cell>
          <cell r="BM439" t="str">
            <v>NA</v>
          </cell>
          <cell r="BN439" t="str">
            <v>NA</v>
          </cell>
          <cell r="BO439" t="str">
            <v>NA</v>
          </cell>
          <cell r="BP439" t="str">
            <v>NA</v>
          </cell>
          <cell r="BQ439" t="str">
            <v>NA</v>
          </cell>
          <cell r="BR439" t="str">
            <v>NA</v>
          </cell>
          <cell r="BS439" t="str">
            <v>NA</v>
          </cell>
          <cell r="BT439" t="str">
            <v>NA</v>
          </cell>
          <cell r="BU439" t="str">
            <v>NA</v>
          </cell>
          <cell r="BV439">
            <v>2.9044780561690167</v>
          </cell>
          <cell r="BW439">
            <v>0.33954440176771383</v>
          </cell>
          <cell r="BX439">
            <v>1.2476784598880464E-3</v>
          </cell>
          <cell r="BY439">
            <v>9.2125374213499978E-2</v>
          </cell>
          <cell r="BZ439">
            <v>6.0675072560956167E-4</v>
          </cell>
          <cell r="CA439">
            <v>0.46566447652953857</v>
          </cell>
          <cell r="CB439">
            <v>0.15025111430521565</v>
          </cell>
          <cell r="CC439">
            <v>6.0492199557033777E-2</v>
          </cell>
          <cell r="CD439">
            <v>0.583027554343303</v>
          </cell>
          <cell r="CE439">
            <v>0.41475881872523912</v>
          </cell>
          <cell r="CF439">
            <v>0.51587679869561409</v>
          </cell>
          <cell r="CG439">
            <v>0.38217743487957767</v>
          </cell>
          <cell r="CH439">
            <v>0.55536666120293865</v>
          </cell>
          <cell r="CI439">
            <v>0.20368930439784783</v>
          </cell>
          <cell r="CJ439">
            <v>0.21333279266065341</v>
          </cell>
          <cell r="CK439">
            <v>0.14081645551073185</v>
          </cell>
          <cell r="CL439">
            <v>0.31881838608461499</v>
          </cell>
          <cell r="CM439">
            <v>0.11616140480092096</v>
          </cell>
          <cell r="CN439">
            <v>0.13282480730153989</v>
          </cell>
          <cell r="CO439">
            <v>9.269689521318325E-2</v>
          </cell>
          <cell r="CP439">
            <v>0.22905898362194055</v>
          </cell>
          <cell r="CQ439">
            <v>8.1613405172910047E-2</v>
          </cell>
          <cell r="CR439">
            <v>9.7852441223650333E-2</v>
          </cell>
          <cell r="CS439">
            <v>6.9408782562289328E-2</v>
          </cell>
          <cell r="CT439">
            <v>0.18320283377475843</v>
          </cell>
          <cell r="CU439">
            <v>5.6609484507186947E-2</v>
          </cell>
          <cell r="CV439">
            <v>7.0907217549637025E-2</v>
          </cell>
          <cell r="CW439">
            <v>5.0399596358460697E-2</v>
          </cell>
          <cell r="CX439">
            <v>0.14380031343226607</v>
          </cell>
          <cell r="CY439">
            <v>3.8031971801423037E-2</v>
          </cell>
          <cell r="CZ439">
            <v>5.0189274793768224E-2</v>
          </cell>
          <cell r="DA439">
            <v>3.5146223695935674E-2</v>
          </cell>
          <cell r="DB439">
            <v>0.1114761742910455</v>
          </cell>
          <cell r="DC439"/>
          <cell r="DD439"/>
          <cell r="DE439"/>
          <cell r="DF439"/>
          <cell r="DG439"/>
          <cell r="DH439"/>
          <cell r="DI439"/>
          <cell r="DJ439"/>
          <cell r="DK439"/>
          <cell r="DL439"/>
          <cell r="DM439"/>
          <cell r="DN439"/>
          <cell r="DO439"/>
        </row>
        <row r="440">
          <cell r="A440"/>
          <cell r="B440"/>
          <cell r="C440"/>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cell r="AD440"/>
          <cell r="AE440"/>
          <cell r="AF440"/>
          <cell r="AG440"/>
          <cell r="AH440"/>
          <cell r="AI440"/>
          <cell r="AJ440"/>
          <cell r="AK440"/>
          <cell r="AL440"/>
          <cell r="AM440"/>
          <cell r="AN440"/>
          <cell r="AO440"/>
          <cell r="AP440"/>
          <cell r="AQ440"/>
          <cell r="AR440"/>
          <cell r="AS440"/>
          <cell r="AT440"/>
          <cell r="AU440"/>
          <cell r="AV440"/>
          <cell r="AW440"/>
          <cell r="AX440"/>
          <cell r="AY440"/>
          <cell r="AZ440"/>
          <cell r="BA440"/>
          <cell r="BB440">
            <v>61.211745111111092</v>
          </cell>
          <cell r="BC440"/>
          <cell r="BD440"/>
          <cell r="BE440"/>
          <cell r="BF440"/>
          <cell r="BG440"/>
          <cell r="BH440"/>
          <cell r="BI440"/>
          <cell r="BJ440"/>
          <cell r="BK440"/>
          <cell r="BL440"/>
          <cell r="BM440"/>
          <cell r="BN440"/>
          <cell r="BO440"/>
          <cell r="BP440"/>
          <cell r="BQ440"/>
          <cell r="BR440"/>
          <cell r="BS440"/>
          <cell r="BT440"/>
          <cell r="BU440"/>
          <cell r="BV440"/>
          <cell r="BW440"/>
          <cell r="BX440"/>
          <cell r="BY440"/>
          <cell r="BZ440"/>
          <cell r="CA440"/>
          <cell r="CB440"/>
          <cell r="CC440">
            <v>47.465817312183688</v>
          </cell>
          <cell r="CD440"/>
          <cell r="CE440"/>
          <cell r="CF440"/>
          <cell r="CG440"/>
          <cell r="CH440"/>
          <cell r="CI440"/>
          <cell r="CJ440"/>
          <cell r="CK440"/>
          <cell r="CL440"/>
          <cell r="CM440"/>
          <cell r="CN440"/>
          <cell r="CO440"/>
          <cell r="CP440"/>
          <cell r="CQ440"/>
          <cell r="CR440"/>
          <cell r="CS440"/>
          <cell r="CT440"/>
          <cell r="CU440"/>
          <cell r="CV440"/>
          <cell r="CW440"/>
          <cell r="CX440"/>
          <cell r="CY440"/>
          <cell r="CZ440"/>
          <cell r="DA440"/>
          <cell r="DB440"/>
          <cell r="DC440"/>
          <cell r="DD440"/>
          <cell r="DE440"/>
          <cell r="DF440"/>
          <cell r="DG440"/>
          <cell r="DH440"/>
          <cell r="DI440"/>
          <cell r="DJ440"/>
          <cell r="DK440"/>
          <cell r="DL440"/>
          <cell r="DM440"/>
          <cell r="DN440"/>
          <cell r="DO440"/>
        </row>
        <row r="441">
          <cell r="A441" t="str">
            <v>ARPAU</v>
          </cell>
          <cell r="B441"/>
          <cell r="C441" t="e">
            <v>#DIV/0!</v>
          </cell>
          <cell r="D441" t="e">
            <v>#DIV/0!</v>
          </cell>
          <cell r="E441" t="e">
            <v>#DIV/0!</v>
          </cell>
          <cell r="F441">
            <v>57.416426093839675</v>
          </cell>
          <cell r="G441">
            <v>57.416426093839675</v>
          </cell>
          <cell r="H441">
            <v>57.416426093839668</v>
          </cell>
          <cell r="I441">
            <v>57.416426093839675</v>
          </cell>
          <cell r="J441">
            <v>57.416426093839675</v>
          </cell>
          <cell r="K441">
            <v>57.416426093839682</v>
          </cell>
          <cell r="L441">
            <v>57.416426093839668</v>
          </cell>
          <cell r="M441">
            <v>57.416426093839675</v>
          </cell>
          <cell r="N441">
            <v>57.416426093839675</v>
          </cell>
          <cell r="O441">
            <v>57.416426093839668</v>
          </cell>
          <cell r="P441">
            <v>57.416426093839675</v>
          </cell>
          <cell r="Q441">
            <v>57.416426093839668</v>
          </cell>
          <cell r="R441">
            <v>57.416426093839675</v>
          </cell>
          <cell r="S441">
            <v>57.416426093839675</v>
          </cell>
          <cell r="T441">
            <v>57.416426093839668</v>
          </cell>
          <cell r="U441">
            <v>57.416426093839675</v>
          </cell>
          <cell r="V441">
            <v>57.416426093839675</v>
          </cell>
          <cell r="W441">
            <v>57.416426093839668</v>
          </cell>
          <cell r="X441">
            <v>57.416426093839675</v>
          </cell>
          <cell r="Y441">
            <v>57.416426093839675</v>
          </cell>
          <cell r="Z441">
            <v>57.416426093839675</v>
          </cell>
          <cell r="AA441">
            <v>57.416426093839668</v>
          </cell>
          <cell r="AB441">
            <v>57.416426093839668</v>
          </cell>
          <cell r="AC441">
            <v>57.416426093839668</v>
          </cell>
          <cell r="AD441">
            <v>57.416426093839675</v>
          </cell>
          <cell r="AE441">
            <v>57.416426093839675</v>
          </cell>
          <cell r="AF441">
            <v>57.416426093839675</v>
          </cell>
          <cell r="AG441">
            <v>57.416426093839675</v>
          </cell>
          <cell r="AH441">
            <v>57.416426093839675</v>
          </cell>
          <cell r="AI441">
            <v>57.416426093839675</v>
          </cell>
          <cell r="AJ441">
            <v>57.416426093839675</v>
          </cell>
          <cell r="AK441">
            <v>57.416426093839675</v>
          </cell>
          <cell r="AL441">
            <v>57.416426093839675</v>
          </cell>
          <cell r="AM441">
            <v>57.416426093839675</v>
          </cell>
          <cell r="AN441">
            <v>57.416426093839675</v>
          </cell>
          <cell r="AO441">
            <v>57.416426093839675</v>
          </cell>
          <cell r="AP441">
            <v>57.416426093839668</v>
          </cell>
          <cell r="AQ441">
            <v>57.416426093839668</v>
          </cell>
          <cell r="AR441">
            <v>57.416426093839675</v>
          </cell>
          <cell r="AS441">
            <v>57.416426093839675</v>
          </cell>
          <cell r="AT441">
            <v>57.416426093839675</v>
          </cell>
          <cell r="AU441">
            <v>57.416426093839682</v>
          </cell>
          <cell r="AV441">
            <v>57.416426093839675</v>
          </cell>
          <cell r="AW441">
            <v>57.416426093839682</v>
          </cell>
          <cell r="AX441">
            <v>57.557147955904327</v>
          </cell>
          <cell r="AY441">
            <v>58.041776888998669</v>
          </cell>
          <cell r="AZ441">
            <v>58.882808409359114</v>
          </cell>
          <cell r="BA441">
            <v>60.149025819445612</v>
          </cell>
          <cell r="BB441">
            <v>61.211745111111121</v>
          </cell>
          <cell r="BC441">
            <v>35.826691408869635</v>
          </cell>
          <cell r="BD441">
            <v>36.783707050080643</v>
          </cell>
          <cell r="BE441">
            <v>37.706880673872519</v>
          </cell>
          <cell r="BF441">
            <v>38.654132155818239</v>
          </cell>
          <cell r="BG441">
            <v>39.518445569151638</v>
          </cell>
          <cell r="BH441">
            <v>40.313344674402458</v>
          </cell>
          <cell r="BI441">
            <v>41.020205812689838</v>
          </cell>
          <cell r="BJ441">
            <v>41.634543222576148</v>
          </cell>
          <cell r="BK441">
            <v>42.15509482934457</v>
          </cell>
          <cell r="BL441">
            <v>42.612005084853898</v>
          </cell>
          <cell r="BM441">
            <v>43.002819959814822</v>
          </cell>
          <cell r="BN441">
            <v>43.307434643399901</v>
          </cell>
          <cell r="BO441">
            <v>43.51504805905941</v>
          </cell>
          <cell r="BP441">
            <v>43.781316870223549</v>
          </cell>
          <cell r="BQ441">
            <v>43.955362248021927</v>
          </cell>
          <cell r="BR441">
            <v>44.150304057547217</v>
          </cell>
          <cell r="BS441">
            <v>44.17884400307365</v>
          </cell>
          <cell r="BT441">
            <v>44.591521603752433</v>
          </cell>
          <cell r="BU441">
            <v>45.07939737888389</v>
          </cell>
          <cell r="BV441">
            <v>45.487629146534218</v>
          </cell>
          <cell r="BW441">
            <v>45.80219743555935</v>
          </cell>
          <cell r="BX441">
            <v>46.093550568635358</v>
          </cell>
          <cell r="BY441">
            <v>46.301256825419806</v>
          </cell>
          <cell r="BZ441">
            <v>46.552855714025142</v>
          </cell>
          <cell r="CA441">
            <v>46.941092782501762</v>
          </cell>
          <cell r="CB441">
            <v>47.218945293116093</v>
          </cell>
          <cell r="CC441">
            <v>47.324101591612852</v>
          </cell>
          <cell r="CD441">
            <v>48.04442695195101</v>
          </cell>
          <cell r="CE441">
            <v>48.915716988177614</v>
          </cell>
          <cell r="CF441">
            <v>49.528935003887597</v>
          </cell>
          <cell r="CG441">
            <v>49.866407199601134</v>
          </cell>
          <cell r="CH441">
            <v>51.153807558895501</v>
          </cell>
          <cell r="CI441">
            <v>51.873641907036713</v>
          </cell>
          <cell r="CJ441">
            <v>52.757688769289068</v>
          </cell>
          <cell r="CK441">
            <v>53.439600753336073</v>
          </cell>
          <cell r="CL441">
            <v>55.200565291408822</v>
          </cell>
          <cell r="CM441">
            <v>55.955151022083115</v>
          </cell>
          <cell r="CN441">
            <v>56.987865004364686</v>
          </cell>
          <cell r="CO441">
            <v>57.726934082082408</v>
          </cell>
          <cell r="CP441">
            <v>59.701239428747144</v>
          </cell>
          <cell r="CQ441">
            <v>60.460460461941913</v>
          </cell>
          <cell r="CR441">
            <v>61.490364030221144</v>
          </cell>
          <cell r="CS441">
            <v>62.216760222117912</v>
          </cell>
          <cell r="CT441">
            <v>64.360626653914267</v>
          </cell>
          <cell r="CU441">
            <v>65.092876648277709</v>
          </cell>
          <cell r="CV441">
            <v>66.063477626390011</v>
          </cell>
          <cell r="CW441">
            <v>66.747666414095846</v>
          </cell>
          <cell r="CX441">
            <v>68.84823798582525</v>
          </cell>
          <cell r="CY441">
            <v>69.498255401361092</v>
          </cell>
          <cell r="CZ441">
            <v>70.375761408978448</v>
          </cell>
          <cell r="DA441">
            <v>70.930339841176291</v>
          </cell>
          <cell r="DB441">
            <v>72.858540420424092</v>
          </cell>
          <cell r="DC441"/>
          <cell r="DD441" t="e">
            <v>#DIV/0!</v>
          </cell>
          <cell r="DE441">
            <v>57.416426093839675</v>
          </cell>
          <cell r="DF441">
            <v>57.416426093839675</v>
          </cell>
          <cell r="DG441">
            <v>57.416426093839675</v>
          </cell>
          <cell r="DH441">
            <v>57.416426093839675</v>
          </cell>
          <cell r="DI441">
            <v>57.416426093839675</v>
          </cell>
          <cell r="DJ441">
            <v>57.416426093839668</v>
          </cell>
          <cell r="DK441">
            <v>57.416426093839675</v>
          </cell>
          <cell r="DL441">
            <v>57.416426093839675</v>
          </cell>
          <cell r="DM441">
            <v>57.416426093839675</v>
          </cell>
          <cell r="DN441">
            <v>57.416426093839675</v>
          </cell>
          <cell r="DO441">
            <v>57.451606559355838</v>
          </cell>
        </row>
        <row r="442">
          <cell r="A442" t="str">
            <v>% growth y-o-y</v>
          </cell>
          <cell r="B442"/>
          <cell r="C442" t="str">
            <v>NA</v>
          </cell>
          <cell r="D442" t="str">
            <v>NA</v>
          </cell>
          <cell r="E442" t="str">
            <v>NA</v>
          </cell>
          <cell r="F442" t="str">
            <v>NA</v>
          </cell>
          <cell r="G442" t="str">
            <v>NA</v>
          </cell>
          <cell r="H442" t="str">
            <v>NA</v>
          </cell>
          <cell r="I442" t="str">
            <v>NA</v>
          </cell>
          <cell r="J442">
            <v>0</v>
          </cell>
          <cell r="K442">
            <v>2.2204460492503131E-16</v>
          </cell>
          <cell r="L442">
            <v>0</v>
          </cell>
          <cell r="M442">
            <v>0</v>
          </cell>
          <cell r="N442">
            <v>0</v>
          </cell>
          <cell r="O442">
            <v>-2.2204460492503131E-16</v>
          </cell>
          <cell r="P442">
            <v>2.2204460492503131E-16</v>
          </cell>
          <cell r="Q442">
            <v>-1.1102230246251565E-16</v>
          </cell>
          <cell r="R442">
            <v>0</v>
          </cell>
          <cell r="S442">
            <v>2.2204460492503131E-16</v>
          </cell>
          <cell r="T442">
            <v>-1.1102230246251565E-16</v>
          </cell>
          <cell r="U442">
            <v>2.2204460492503131E-16</v>
          </cell>
          <cell r="V442">
            <v>0</v>
          </cell>
          <cell r="W442">
            <v>-1.1102230246251565E-16</v>
          </cell>
          <cell r="X442">
            <v>2.2204460492503131E-16</v>
          </cell>
          <cell r="Y442">
            <v>0</v>
          </cell>
          <cell r="Z442">
            <v>0</v>
          </cell>
          <cell r="AA442">
            <v>0</v>
          </cell>
          <cell r="AB442">
            <v>-1.1102230246251565E-16</v>
          </cell>
          <cell r="AC442">
            <v>-1.1102230246251565E-16</v>
          </cell>
          <cell r="AD442">
            <v>0</v>
          </cell>
          <cell r="AE442">
            <v>2.2204460492503131E-16</v>
          </cell>
          <cell r="AF442">
            <v>2.2204460492503131E-16</v>
          </cell>
          <cell r="AG442">
            <v>2.2204460492503131E-16</v>
          </cell>
          <cell r="AH442">
            <v>0</v>
          </cell>
          <cell r="AI442">
            <v>0</v>
          </cell>
          <cell r="AJ442">
            <v>0</v>
          </cell>
          <cell r="AK442">
            <v>0</v>
          </cell>
          <cell r="AL442">
            <v>0</v>
          </cell>
          <cell r="AM442">
            <v>0</v>
          </cell>
          <cell r="AN442">
            <v>0</v>
          </cell>
          <cell r="AO442">
            <v>0</v>
          </cell>
          <cell r="AP442">
            <v>-1.1102230246251565E-16</v>
          </cell>
          <cell r="AQ442">
            <v>-1.1102230246251565E-16</v>
          </cell>
          <cell r="AR442">
            <v>0</v>
          </cell>
          <cell r="AS442">
            <v>0</v>
          </cell>
          <cell r="AT442">
            <v>2.2204460492503131E-16</v>
          </cell>
          <cell r="AU442">
            <v>2.2204460492503131E-16</v>
          </cell>
          <cell r="AV442">
            <v>0</v>
          </cell>
          <cell r="AW442">
            <v>2.2204460492503131E-16</v>
          </cell>
          <cell r="AX442">
            <v>2.4508990133704778E-3</v>
          </cell>
          <cell r="AY442">
            <v>1.089149634874409E-2</v>
          </cell>
          <cell r="AZ442">
            <v>2.5539421647784666E-2</v>
          </cell>
          <cell r="BA442">
            <v>4.7592647461892623E-2</v>
          </cell>
          <cell r="BB442">
            <v>6.3495105039024002E-2</v>
          </cell>
          <cell r="BC442">
            <v>-0.3827430287431417</v>
          </cell>
          <cell r="BD442">
            <v>-0.37530651061415632</v>
          </cell>
          <cell r="BE442">
            <v>-0.37310903775797744</v>
          </cell>
          <cell r="BF442">
            <v>-0.36851772342622258</v>
          </cell>
          <cell r="BG442">
            <v>0.1030447974709725</v>
          </cell>
          <cell r="BH442">
            <v>9.5956549988728712E-2</v>
          </cell>
          <cell r="BI442">
            <v>8.7870571089513572E-2</v>
          </cell>
          <cell r="BJ442">
            <v>7.7104591424886015E-2</v>
          </cell>
          <cell r="BK442">
            <v>6.6719457767618229E-2</v>
          </cell>
          <cell r="BL442">
            <v>5.7019838691553915E-2</v>
          </cell>
          <cell r="BM442">
            <v>4.833262310233577E-2</v>
          </cell>
          <cell r="BN442">
            <v>4.0180371665915926E-2</v>
          </cell>
          <cell r="BO442">
            <v>3.2260708586240971E-2</v>
          </cell>
          <cell r="BP442">
            <v>2.7440900352874387E-2</v>
          </cell>
          <cell r="BQ442">
            <v>2.2150693584682024E-2</v>
          </cell>
          <cell r="BR442">
            <v>1.9462464611160524E-2</v>
          </cell>
          <cell r="BS442">
            <v>1.5254399882848046E-2</v>
          </cell>
          <cell r="BT442">
            <v>1.8505718682023442E-2</v>
          </cell>
          <cell r="BU442">
            <v>2.557219582265069E-2</v>
          </cell>
          <cell r="BV442">
            <v>3.0290280385020241E-2</v>
          </cell>
          <cell r="BW442">
            <v>3.6745040960618036E-2</v>
          </cell>
          <cell r="BX442">
            <v>3.3684182796680506E-2</v>
          </cell>
          <cell r="BY442">
            <v>2.7104609146977099E-2</v>
          </cell>
          <cell r="BZ442">
            <v>2.3417939942734556E-2</v>
          </cell>
          <cell r="CA442">
            <v>2.4865517610694665E-2</v>
          </cell>
          <cell r="CB442">
            <v>2.4415448812192819E-2</v>
          </cell>
          <cell r="CC442">
            <v>2.2091079947348158E-2</v>
          </cell>
          <cell r="CD442">
            <v>3.2040381090445047E-2</v>
          </cell>
          <cell r="CE442">
            <v>4.2066004190084216E-2</v>
          </cell>
          <cell r="CF442">
            <v>4.8920823970802774E-2</v>
          </cell>
          <cell r="CG442">
            <v>5.3721159461775247E-2</v>
          </cell>
          <cell r="CH442">
            <v>6.4718861358345814E-2</v>
          </cell>
          <cell r="CI442">
            <v>6.0469826488978917E-2</v>
          </cell>
          <cell r="CJ442">
            <v>6.5189242715355089E-2</v>
          </cell>
          <cell r="CK442">
            <v>7.1655323782049418E-2</v>
          </cell>
          <cell r="CL442">
            <v>7.9109609345386911E-2</v>
          </cell>
          <cell r="CM442">
            <v>7.86817536806248E-2</v>
          </cell>
          <cell r="CN442">
            <v>8.0181227300807345E-2</v>
          </cell>
          <cell r="CO442">
            <v>8.0227645197717745E-2</v>
          </cell>
          <cell r="CP442">
            <v>8.1533116800142302E-2</v>
          </cell>
          <cell r="CQ442">
            <v>8.0516437853607847E-2</v>
          </cell>
          <cell r="CR442">
            <v>7.9008031367934439E-2</v>
          </cell>
          <cell r="CS442">
            <v>7.7776972074272699E-2</v>
          </cell>
          <cell r="CT442">
            <v>7.8045066898955406E-2</v>
          </cell>
          <cell r="CU442">
            <v>7.6618936590001185E-2</v>
          </cell>
          <cell r="CV442">
            <v>7.4371223333810299E-2</v>
          </cell>
          <cell r="CW442">
            <v>7.2824527921452331E-2</v>
          </cell>
          <cell r="CX442">
            <v>6.9726035391826979E-2</v>
          </cell>
          <cell r="CY442">
            <v>6.7678354067640445E-2</v>
          </cell>
          <cell r="CZ442">
            <v>6.5274852876740397E-2</v>
          </cell>
          <cell r="DA442">
            <v>6.2663964926227722E-2</v>
          </cell>
          <cell r="DB442">
            <v>5.8248439639435601E-2</v>
          </cell>
          <cell r="DC442"/>
          <cell r="DD442" t="str">
            <v>NA</v>
          </cell>
          <cell r="DE442" t="str">
            <v>NA</v>
          </cell>
          <cell r="DF442">
            <v>0</v>
          </cell>
          <cell r="DG442">
            <v>0</v>
          </cell>
          <cell r="DH442">
            <v>0</v>
          </cell>
          <cell r="DI442">
            <v>0</v>
          </cell>
          <cell r="DJ442">
            <v>-1.1102230246251565E-16</v>
          </cell>
          <cell r="DK442">
            <v>2.2204460492503131E-16</v>
          </cell>
          <cell r="DL442">
            <v>0</v>
          </cell>
          <cell r="DM442">
            <v>0</v>
          </cell>
          <cell r="DN442">
            <v>0</v>
          </cell>
          <cell r="DO442">
            <v>6.1272475334273047E-4</v>
          </cell>
        </row>
        <row r="443">
          <cell r="A443" t="str">
            <v>% growth seq</v>
          </cell>
          <cell r="B443"/>
          <cell r="C443" t="str">
            <v>NA</v>
          </cell>
          <cell r="D443" t="str">
            <v>NA</v>
          </cell>
          <cell r="E443" t="str">
            <v>NA</v>
          </cell>
          <cell r="F443" t="str">
            <v>NA</v>
          </cell>
          <cell r="G443">
            <v>0</v>
          </cell>
          <cell r="H443">
            <v>-1.1102230246251565E-16</v>
          </cell>
          <cell r="I443">
            <v>2.2204460492503131E-16</v>
          </cell>
          <cell r="J443">
            <v>0</v>
          </cell>
          <cell r="K443">
            <v>2.2204460492503131E-16</v>
          </cell>
          <cell r="L443">
            <v>-2.2204460492503131E-16</v>
          </cell>
          <cell r="M443">
            <v>2.2204460492503131E-16</v>
          </cell>
          <cell r="N443">
            <v>0</v>
          </cell>
          <cell r="O443">
            <v>-1.1102230246251565E-16</v>
          </cell>
          <cell r="P443">
            <v>2.2204460492503131E-16</v>
          </cell>
          <cell r="Q443">
            <v>-1.1102230246251565E-16</v>
          </cell>
          <cell r="R443">
            <v>2.2204460492503131E-16</v>
          </cell>
          <cell r="S443">
            <v>0</v>
          </cell>
          <cell r="T443">
            <v>-1.1102230246251565E-16</v>
          </cell>
          <cell r="U443">
            <v>2.2204460492503131E-16</v>
          </cell>
          <cell r="V443">
            <v>0</v>
          </cell>
          <cell r="W443">
            <v>-1.1102230246251565E-16</v>
          </cell>
          <cell r="X443">
            <v>2.2204460492503131E-16</v>
          </cell>
          <cell r="Y443">
            <v>0</v>
          </cell>
          <cell r="Z443">
            <v>0</v>
          </cell>
          <cell r="AA443">
            <v>-1.1102230246251565E-16</v>
          </cell>
          <cell r="AB443">
            <v>0</v>
          </cell>
          <cell r="AC443">
            <v>0</v>
          </cell>
          <cell r="AD443">
            <v>2.2204460492503131E-16</v>
          </cell>
          <cell r="AE443">
            <v>0</v>
          </cell>
          <cell r="AF443">
            <v>0</v>
          </cell>
          <cell r="AG443">
            <v>0</v>
          </cell>
          <cell r="AH443">
            <v>0</v>
          </cell>
          <cell r="AI443">
            <v>0</v>
          </cell>
          <cell r="AJ443">
            <v>0</v>
          </cell>
          <cell r="AK443">
            <v>0</v>
          </cell>
          <cell r="AL443">
            <v>0</v>
          </cell>
          <cell r="AM443">
            <v>0</v>
          </cell>
          <cell r="AN443">
            <v>0</v>
          </cell>
          <cell r="AO443">
            <v>0</v>
          </cell>
          <cell r="AP443">
            <v>-1.1102230246251565E-16</v>
          </cell>
          <cell r="AQ443">
            <v>0</v>
          </cell>
          <cell r="AR443">
            <v>2.2204460492503131E-16</v>
          </cell>
          <cell r="AS443">
            <v>0</v>
          </cell>
          <cell r="AT443">
            <v>0</v>
          </cell>
          <cell r="AU443">
            <v>2.2204460492503131E-16</v>
          </cell>
          <cell r="AV443">
            <v>-1.1102230246251565E-16</v>
          </cell>
          <cell r="AW443">
            <v>2.2204460492503131E-16</v>
          </cell>
          <cell r="AX443">
            <v>2.4508990133704778E-3</v>
          </cell>
          <cell r="AY443">
            <v>8.4199608616053467E-3</v>
          </cell>
          <cell r="AZ443">
            <v>1.4490106358543642E-2</v>
          </cell>
          <cell r="BA443">
            <v>2.1504025441239527E-2</v>
          </cell>
          <cell r="BB443">
            <v>1.7668104797832651E-2</v>
          </cell>
          <cell r="BC443">
            <v>-0.41470887092277342</v>
          </cell>
          <cell r="BD443">
            <v>2.6712364540982358E-2</v>
          </cell>
          <cell r="BE443">
            <v>2.5097351458758244E-2</v>
          </cell>
          <cell r="BF443">
            <v>2.5121449056964229E-2</v>
          </cell>
          <cell r="BG443">
            <v>2.2360181567374848E-2</v>
          </cell>
          <cell r="BH443">
            <v>2.0114634920542551E-2</v>
          </cell>
          <cell r="BI443">
            <v>1.7534172468111064E-2</v>
          </cell>
          <cell r="BJ443">
            <v>1.4976458496857692E-2</v>
          </cell>
          <cell r="BK443">
            <v>1.2502877814356772E-2</v>
          </cell>
          <cell r="BL443">
            <v>1.0838790835580481E-2</v>
          </cell>
          <cell r="BM443">
            <v>9.171473489282933E-3</v>
          </cell>
          <cell r="BN443">
            <v>7.0835978633432273E-3</v>
          </cell>
          <cell r="BO443">
            <v>4.7939439814210782E-3</v>
          </cell>
          <cell r="BP443">
            <v>6.1190053335746786E-3</v>
          </cell>
          <cell r="BQ443">
            <v>3.9753344631976439E-3</v>
          </cell>
          <cell r="BR443">
            <v>4.4349949484050466E-3</v>
          </cell>
          <cell r="BS443">
            <v>6.4642693036121024E-4</v>
          </cell>
          <cell r="BT443">
            <v>9.3410683323917887E-3</v>
          </cell>
          <cell r="BU443">
            <v>1.0940998593113704E-2</v>
          </cell>
          <cell r="BV443">
            <v>9.0558390614501327E-3</v>
          </cell>
          <cell r="BW443">
            <v>6.915468995136731E-3</v>
          </cell>
          <cell r="BX443">
            <v>6.3611169199015993E-3</v>
          </cell>
          <cell r="BY443">
            <v>4.5061891354012396E-3</v>
          </cell>
          <cell r="BZ443">
            <v>5.4339537597003496E-3</v>
          </cell>
          <cell r="CA443">
            <v>8.3397046759401405E-3</v>
          </cell>
          <cell r="CB443">
            <v>5.9191743128295116E-3</v>
          </cell>
          <cell r="CC443">
            <v>2.2269938018308899E-3</v>
          </cell>
          <cell r="CD443">
            <v>1.5221110092152657E-2</v>
          </cell>
          <cell r="CE443">
            <v>1.813509061306906E-2</v>
          </cell>
          <cell r="CF443">
            <v>1.2536216444669401E-2</v>
          </cell>
          <cell r="CG443">
            <v>6.8136372342157969E-3</v>
          </cell>
          <cell r="CH443">
            <v>2.5816986456258295E-2</v>
          </cell>
          <cell r="CI443">
            <v>1.4071960280032769E-2</v>
          </cell>
          <cell r="CJ443">
            <v>1.7042313393701214E-2</v>
          </cell>
          <cell r="CK443">
            <v>1.2925357420963346E-2</v>
          </cell>
          <cell r="CL443">
            <v>3.2952426912785659E-2</v>
          </cell>
          <cell r="CM443">
            <v>1.3669891362357633E-2</v>
          </cell>
          <cell r="CN443">
            <v>1.8456102135690822E-2</v>
          </cell>
          <cell r="CO443">
            <v>1.2968885176890099E-2</v>
          </cell>
          <cell r="CP443">
            <v>3.4200765692102397E-2</v>
          </cell>
          <cell r="CQ443">
            <v>1.2717006220631211E-2</v>
          </cell>
          <cell r="CR443">
            <v>1.7034332196783852E-2</v>
          </cell>
          <cell r="CS443">
            <v>1.1813171109863019E-2</v>
          </cell>
          <cell r="CT443">
            <v>3.4458021024280416E-2</v>
          </cell>
          <cell r="CU443">
            <v>1.137729746326066E-2</v>
          </cell>
          <cell r="CV443">
            <v>1.4911016813050626E-2</v>
          </cell>
          <cell r="CW443">
            <v>1.0356536051207232E-2</v>
          </cell>
          <cell r="CX443">
            <v>3.1470337235427248E-2</v>
          </cell>
          <cell r="CY443">
            <v>9.4413079339761286E-3</v>
          </cell>
          <cell r="CZ443">
            <v>1.2626302668313771E-2</v>
          </cell>
          <cell r="DA443">
            <v>7.8802477031116869E-3</v>
          </cell>
          <cell r="DB443">
            <v>2.7184426065987255E-2</v>
          </cell>
          <cell r="DC443"/>
          <cell r="DD443"/>
          <cell r="DE443"/>
          <cell r="DF443"/>
          <cell r="DG443"/>
          <cell r="DH443"/>
          <cell r="DI443"/>
          <cell r="DJ443"/>
          <cell r="DK443"/>
          <cell r="DL443"/>
          <cell r="DM443"/>
          <cell r="DN443"/>
          <cell r="DO443"/>
        </row>
        <row r="444">
          <cell r="A444"/>
          <cell r="B444"/>
          <cell r="C444"/>
          <cell r="D444"/>
          <cell r="E444"/>
          <cell r="F444"/>
          <cell r="G444"/>
          <cell r="H444"/>
          <cell r="I444"/>
          <cell r="J444"/>
          <cell r="K444"/>
          <cell r="L444"/>
          <cell r="M444"/>
          <cell r="N444"/>
          <cell r="O444"/>
          <cell r="P444"/>
          <cell r="Q444"/>
          <cell r="R444"/>
          <cell r="S444"/>
          <cell r="T444"/>
          <cell r="U444"/>
          <cell r="V444"/>
          <cell r="W444"/>
          <cell r="X444"/>
          <cell r="Y444"/>
          <cell r="Z444"/>
          <cell r="AA444"/>
          <cell r="AB444"/>
          <cell r="AC444"/>
          <cell r="AD444"/>
          <cell r="AE444"/>
          <cell r="AF444"/>
          <cell r="AG444"/>
          <cell r="AH444"/>
          <cell r="AI444"/>
          <cell r="AJ444"/>
          <cell r="AK444"/>
          <cell r="AL444"/>
          <cell r="AM444"/>
          <cell r="AN444"/>
          <cell r="AO444"/>
          <cell r="AP444"/>
          <cell r="AQ444"/>
          <cell r="AR444"/>
          <cell r="AS444"/>
          <cell r="AT444"/>
          <cell r="AU444"/>
          <cell r="AV444"/>
          <cell r="AW444"/>
          <cell r="AX444"/>
          <cell r="AY444"/>
          <cell r="AZ444"/>
          <cell r="BA444"/>
          <cell r="BB444"/>
          <cell r="BC444"/>
          <cell r="BD444"/>
          <cell r="BE444"/>
          <cell r="BF444"/>
          <cell r="BG444"/>
          <cell r="BH444"/>
          <cell r="BI444"/>
          <cell r="BJ444"/>
          <cell r="BK444"/>
          <cell r="BL444"/>
          <cell r="BM444"/>
          <cell r="BN444"/>
          <cell r="BO444"/>
          <cell r="BP444"/>
          <cell r="BQ444"/>
          <cell r="BR444"/>
          <cell r="BS444"/>
          <cell r="BT444"/>
          <cell r="BU444"/>
          <cell r="BV444"/>
          <cell r="BW444"/>
          <cell r="BX444"/>
          <cell r="BY444"/>
          <cell r="BZ444"/>
          <cell r="CA444"/>
          <cell r="CB444"/>
          <cell r="CC444"/>
          <cell r="CD444"/>
          <cell r="CE444"/>
          <cell r="CF444"/>
          <cell r="CG444"/>
          <cell r="CH444"/>
          <cell r="CI444"/>
          <cell r="CJ444"/>
          <cell r="CK444"/>
          <cell r="CL444"/>
          <cell r="CM444"/>
          <cell r="CN444"/>
          <cell r="CO444"/>
          <cell r="CP444"/>
          <cell r="CQ444"/>
          <cell r="CR444"/>
          <cell r="CS444"/>
          <cell r="CT444"/>
          <cell r="CU444"/>
          <cell r="CV444"/>
          <cell r="CW444"/>
          <cell r="CX444"/>
          <cell r="CY444"/>
          <cell r="CZ444"/>
          <cell r="DA444"/>
          <cell r="DB444"/>
          <cell r="DC444"/>
          <cell r="DD444"/>
          <cell r="DE444"/>
          <cell r="DF444"/>
          <cell r="DG444"/>
          <cell r="DH444"/>
          <cell r="DI444"/>
          <cell r="DJ444"/>
          <cell r="DK444"/>
          <cell r="DL444"/>
          <cell r="DM444"/>
          <cell r="DN444"/>
          <cell r="DO444"/>
        </row>
        <row r="445">
          <cell r="A445" t="str">
            <v>LUM</v>
          </cell>
          <cell r="B445"/>
          <cell r="C445" t="e">
            <v>#DIV/0!</v>
          </cell>
          <cell r="D445" t="e">
            <v>#DIV/0!</v>
          </cell>
          <cell r="E445">
            <v>56.707527754665477</v>
          </cell>
          <cell r="F445">
            <v>56.707527754665477</v>
          </cell>
          <cell r="G445">
            <v>56.707527754665477</v>
          </cell>
          <cell r="H445">
            <v>56.707527754665477</v>
          </cell>
          <cell r="I445">
            <v>56.707527754665477</v>
          </cell>
          <cell r="J445">
            <v>56.707527754665477</v>
          </cell>
          <cell r="K445">
            <v>56.707527754665477</v>
          </cell>
          <cell r="L445">
            <v>56.707527754665477</v>
          </cell>
          <cell r="M445">
            <v>56.707527754665477</v>
          </cell>
          <cell r="N445">
            <v>56.707527754665477</v>
          </cell>
          <cell r="O445">
            <v>56.707527754665477</v>
          </cell>
          <cell r="P445">
            <v>56.707527754665477</v>
          </cell>
          <cell r="Q445">
            <v>56.707527754665477</v>
          </cell>
          <cell r="R445">
            <v>56.707527754665477</v>
          </cell>
          <cell r="S445">
            <v>56.707527754665477</v>
          </cell>
          <cell r="T445">
            <v>56.707527754665477</v>
          </cell>
          <cell r="U445">
            <v>56.707527754665477</v>
          </cell>
          <cell r="V445">
            <v>56.707527754665477</v>
          </cell>
          <cell r="W445">
            <v>56.707527754665477</v>
          </cell>
          <cell r="X445">
            <v>56.707527754665477</v>
          </cell>
          <cell r="Y445">
            <v>56.707527754665477</v>
          </cell>
          <cell r="Z445">
            <v>56.707527754665477</v>
          </cell>
          <cell r="AA445">
            <v>56.707527754665477</v>
          </cell>
          <cell r="AB445">
            <v>56.707527754665477</v>
          </cell>
          <cell r="AC445">
            <v>56.707527754665477</v>
          </cell>
          <cell r="AD445">
            <v>56.707527754665477</v>
          </cell>
          <cell r="AE445">
            <v>56.707527754665477</v>
          </cell>
          <cell r="AF445">
            <v>56.707527754665477</v>
          </cell>
          <cell r="AG445">
            <v>56.707527754665477</v>
          </cell>
          <cell r="AH445">
            <v>56.707527754665477</v>
          </cell>
          <cell r="AI445">
            <v>56.707527754665477</v>
          </cell>
          <cell r="AJ445">
            <v>56.707527754665477</v>
          </cell>
          <cell r="AK445">
            <v>56.707527754665477</v>
          </cell>
          <cell r="AL445">
            <v>56.707527754665477</v>
          </cell>
          <cell r="AM445">
            <v>56.707527754665477</v>
          </cell>
          <cell r="AN445">
            <v>56.707527754665477</v>
          </cell>
          <cell r="AO445">
            <v>56.707527754665477</v>
          </cell>
          <cell r="AP445">
            <v>56.707527754665477</v>
          </cell>
          <cell r="AQ445">
            <v>56.707527754665477</v>
          </cell>
          <cell r="AR445">
            <v>56.707527754665477</v>
          </cell>
          <cell r="AS445">
            <v>56.707527754665477</v>
          </cell>
          <cell r="AT445">
            <v>56.707527754665477</v>
          </cell>
          <cell r="AU445">
            <v>56.707527754665477</v>
          </cell>
          <cell r="AV445">
            <v>56.707527754665477</v>
          </cell>
          <cell r="AW445">
            <v>56.707527754665477</v>
          </cell>
          <cell r="AX445">
            <v>56.854285124992785</v>
          </cell>
          <cell r="AY445">
            <v>57.360006865635178</v>
          </cell>
          <cell r="AZ445">
            <v>58.238775074962504</v>
          </cell>
          <cell r="BA445">
            <v>59.564522888888874</v>
          </cell>
          <cell r="BB445">
            <v>61.211745111111092</v>
          </cell>
          <cell r="BC445">
            <v>34.657403664779089</v>
          </cell>
          <cell r="BD445">
            <v>35.615619215714126</v>
          </cell>
          <cell r="BE445">
            <v>36.541607050959414</v>
          </cell>
          <cell r="BF445">
            <v>37.493441820956207</v>
          </cell>
          <cell r="BG445">
            <v>38.36343965963227</v>
          </cell>
          <cell r="BH445">
            <v>39.164835382501771</v>
          </cell>
          <cell r="BI445">
            <v>39.878497065279106</v>
          </cell>
          <cell r="BJ445">
            <v>40.499528996629131</v>
          </cell>
          <cell r="BK445">
            <v>41.02632486043948</v>
          </cell>
          <cell r="BL445">
            <v>41.489148846246316</v>
          </cell>
          <cell r="BM445">
            <v>41.885343525756113</v>
          </cell>
          <cell r="BN445">
            <v>42.194357236859283</v>
          </cell>
          <cell r="BO445">
            <v>42.405072271319376</v>
          </cell>
          <cell r="BP445">
            <v>42.583875035656959</v>
          </cell>
          <cell r="BQ445">
            <v>42.745627050348844</v>
          </cell>
          <cell r="BR445">
            <v>42.921642375503751</v>
          </cell>
          <cell r="BS445">
            <v>43.14670289884257</v>
          </cell>
          <cell r="BT445">
            <v>43.426323478837787</v>
          </cell>
          <cell r="BU445">
            <v>43.731663175757227</v>
          </cell>
          <cell r="BV445">
            <v>44.012014100408066</v>
          </cell>
          <cell r="BW445">
            <v>44.255349330403511</v>
          </cell>
          <cell r="BX445">
            <v>44.468847169631601</v>
          </cell>
          <cell r="BY445">
            <v>44.65670365566212</v>
          </cell>
          <cell r="BZ445">
            <v>44.843927947793823</v>
          </cell>
          <cell r="CA445">
            <v>45.032845867835078</v>
          </cell>
          <cell r="CB445">
            <v>45.21315794207711</v>
          </cell>
          <cell r="CC445">
            <v>45.374812198409195</v>
          </cell>
          <cell r="CD445">
            <v>45.535852947589092</v>
          </cell>
          <cell r="CE445">
            <v>45.717822219813272</v>
          </cell>
          <cell r="CF445">
            <v>45.932533296564891</v>
          </cell>
          <cell r="CG445">
            <v>46.140580547022601</v>
          </cell>
          <cell r="CH445">
            <v>46.310101355628923</v>
          </cell>
          <cell r="CI445">
            <v>46.474119900414117</v>
          </cell>
          <cell r="CJ445">
            <v>46.636523456676628</v>
          </cell>
          <cell r="CK445">
            <v>46.821317395910576</v>
          </cell>
          <cell r="CL445">
            <v>47.02835764353506</v>
          </cell>
          <cell r="CM445">
            <v>47.228501179524486</v>
          </cell>
          <cell r="CN445">
            <v>47.412856257186135</v>
          </cell>
          <cell r="CO445">
            <v>47.566468154335787</v>
          </cell>
          <cell r="CP445">
            <v>47.679397965295337</v>
          </cell>
          <cell r="CQ445">
            <v>47.752284957203663</v>
          </cell>
          <cell r="CR445">
            <v>47.781663975222067</v>
          </cell>
          <cell r="CS445">
            <v>47.787395783930442</v>
          </cell>
          <cell r="CT445">
            <v>47.789317179024145</v>
          </cell>
          <cell r="CU445">
            <v>47.789447211608795</v>
          </cell>
          <cell r="CV445">
            <v>47.789447211608795</v>
          </cell>
          <cell r="CW445">
            <v>47.789447211608795</v>
          </cell>
          <cell r="CX445">
            <v>47.789447211608795</v>
          </cell>
          <cell r="CY445">
            <v>47.789447211608795</v>
          </cell>
          <cell r="CZ445">
            <v>47.789447211608795</v>
          </cell>
          <cell r="DA445">
            <v>47.789447211608795</v>
          </cell>
          <cell r="DB445">
            <v>47.789447211608795</v>
          </cell>
          <cell r="DC445"/>
          <cell r="DD445" t="e">
            <v>#DIV/0!</v>
          </cell>
          <cell r="DE445">
            <v>56.707527754665477</v>
          </cell>
          <cell r="DF445">
            <v>56.707527754665477</v>
          </cell>
          <cell r="DG445">
            <v>56.707527754665477</v>
          </cell>
          <cell r="DH445">
            <v>56.707527754665477</v>
          </cell>
          <cell r="DI445">
            <v>56.707527754665477</v>
          </cell>
          <cell r="DJ445">
            <v>56.707527754665477</v>
          </cell>
          <cell r="DK445">
            <v>56.707527754665477</v>
          </cell>
          <cell r="DL445">
            <v>56.707527754665477</v>
          </cell>
          <cell r="DM445">
            <v>56.707527754665477</v>
          </cell>
          <cell r="DN445">
            <v>56.707527754665477</v>
          </cell>
          <cell r="DO445">
            <v>56.744217097247301</v>
          </cell>
        </row>
        <row r="446">
          <cell r="A446" t="str">
            <v>% growth y-o-y</v>
          </cell>
          <cell r="B446"/>
          <cell r="C446" t="str">
            <v>NA</v>
          </cell>
          <cell r="D446" t="str">
            <v>NA</v>
          </cell>
          <cell r="E446" t="str">
            <v>NA</v>
          </cell>
          <cell r="F446" t="str">
            <v>NA</v>
          </cell>
          <cell r="G446" t="str">
            <v>NA</v>
          </cell>
          <cell r="H446" t="str">
            <v>NA</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2.5879698187907252E-3</v>
          </cell>
          <cell r="AY446">
            <v>1.1506040499464687E-2</v>
          </cell>
          <cell r="AZ446">
            <v>2.7002540596050784E-2</v>
          </cell>
          <cell r="BA446">
            <v>5.038123239270198E-2</v>
          </cell>
          <cell r="BB446">
            <v>7.6642595655517232E-2</v>
          </cell>
          <cell r="BC446">
            <v>-0.39579150075829916</v>
          </cell>
          <cell r="BD446">
            <v>-0.38845521441906705</v>
          </cell>
          <cell r="BE446">
            <v>-0.38652061195682208</v>
          </cell>
          <cell r="BF446">
            <v>-0.38747961272957665</v>
          </cell>
          <cell r="BG446">
            <v>0.10693345729817239</v>
          </cell>
          <cell r="BH446">
            <v>9.9653361220283898E-2</v>
          </cell>
          <cell r="BI446">
            <v>9.1317549599452486E-2</v>
          </cell>
          <cell r="BJ446">
            <v>8.0176346306855439E-2</v>
          </cell>
          <cell r="BK446">
            <v>6.9412055447395593E-2</v>
          </cell>
          <cell r="BL446">
            <v>5.9346948379694009E-2</v>
          </cell>
          <cell r="BM446">
            <v>5.0324024428300307E-2</v>
          </cell>
          <cell r="BN446">
            <v>4.1848097551238528E-2</v>
          </cell>
          <cell r="BO446">
            <v>3.3606407972686325E-2</v>
          </cell>
          <cell r="BP446">
            <v>2.6385843524232344E-2</v>
          </cell>
          <cell r="BQ446">
            <v>2.0539010837137495E-2</v>
          </cell>
          <cell r="BR446">
            <v>1.7236549772800869E-2</v>
          </cell>
          <cell r="BS446">
            <v>1.7489196169223176E-2</v>
          </cell>
          <cell r="BT446">
            <v>1.9783273421580816E-2</v>
          </cell>
          <cell r="BU446">
            <v>2.306753213017454E-2</v>
          </cell>
          <cell r="BV446">
            <v>2.5403774519276334E-2</v>
          </cell>
          <cell r="BW446">
            <v>2.569481228172088E-2</v>
          </cell>
          <cell r="BX446">
            <v>2.400672235819945E-2</v>
          </cell>
          <cell r="BY446">
            <v>2.1152648052445766E-2</v>
          </cell>
          <cell r="BZ446">
            <v>1.8901971754526903E-2</v>
          </cell>
          <cell r="CA446">
            <v>1.7568419393255708E-2</v>
          </cell>
          <cell r="CB446">
            <v>1.6737802300254234E-2</v>
          </cell>
          <cell r="CC446">
            <v>1.6080643754726065E-2</v>
          </cell>
          <cell r="CD446">
            <v>1.5429625179149919E-2</v>
          </cell>
          <cell r="CE446">
            <v>1.5210594373460173E-2</v>
          </cell>
          <cell r="CF446">
            <v>1.5910752250691607E-2</v>
          </cell>
          <cell r="CG446">
            <v>1.6876507284811382E-2</v>
          </cell>
          <cell r="CH446">
            <v>1.7003050517818918E-2</v>
          </cell>
          <cell r="CI446">
            <v>1.6542731999886984E-2</v>
          </cell>
          <cell r="CJ446">
            <v>1.5326612960064656E-2</v>
          </cell>
          <cell r="CK446">
            <v>1.4753538876569383E-2</v>
          </cell>
          <cell r="CL446">
            <v>1.5509710989195069E-2</v>
          </cell>
          <cell r="CM446">
            <v>1.623228757697559E-2</v>
          </cell>
          <cell r="CN446">
            <v>1.6646455245118874E-2</v>
          </cell>
          <cell r="CO446">
            <v>1.5914775573792284E-2</v>
          </cell>
          <cell r="CP446">
            <v>1.3843569165119973E-2</v>
          </cell>
          <cell r="CQ446">
            <v>1.1090417112501028E-2</v>
          </cell>
          <cell r="CR446">
            <v>7.7786437508715611E-3</v>
          </cell>
          <cell r="CS446">
            <v>4.6446086532603292E-3</v>
          </cell>
          <cell r="CT446">
            <v>2.305381745986379E-3</v>
          </cell>
          <cell r="CU446">
            <v>7.7822986771081126E-4</v>
          </cell>
          <cell r="CV446">
            <v>1.6289169817862437E-4</v>
          </cell>
          <cell r="CW446">
            <v>4.2928216628990157E-5</v>
          </cell>
          <cell r="CX446">
            <v>2.7209550654827552E-6</v>
          </cell>
          <cell r="CY446">
            <v>0</v>
          </cell>
          <cell r="CZ446">
            <v>0</v>
          </cell>
          <cell r="DA446">
            <v>0</v>
          </cell>
          <cell r="DB446">
            <v>0</v>
          </cell>
          <cell r="DC446"/>
          <cell r="DD446" t="str">
            <v>NA</v>
          </cell>
          <cell r="DE446" t="str">
            <v>NA</v>
          </cell>
          <cell r="DF446">
            <v>0</v>
          </cell>
          <cell r="DG446">
            <v>0</v>
          </cell>
          <cell r="DH446">
            <v>0</v>
          </cell>
          <cell r="DI446">
            <v>0</v>
          </cell>
          <cell r="DJ446">
            <v>0</v>
          </cell>
          <cell r="DK446">
            <v>0</v>
          </cell>
          <cell r="DL446">
            <v>0</v>
          </cell>
          <cell r="DM446">
            <v>0</v>
          </cell>
          <cell r="DN446">
            <v>0</v>
          </cell>
          <cell r="DO446">
            <v>6.469924546976813E-4</v>
          </cell>
        </row>
        <row r="447">
          <cell r="A447" t="str">
            <v>% growth seq</v>
          </cell>
          <cell r="B447"/>
          <cell r="C447" t="str">
            <v>NA</v>
          </cell>
          <cell r="D447" t="str">
            <v>NA</v>
          </cell>
          <cell r="E447" t="str">
            <v>NA</v>
          </cell>
          <cell r="F447" t="str">
            <v>NA</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2.5879698187907252E-3</v>
          </cell>
          <cell r="AY447">
            <v>8.8950505582925388E-3</v>
          </cell>
          <cell r="AZ447">
            <v>1.53202249676474E-2</v>
          </cell>
          <cell r="BA447">
            <v>2.2764005805752552E-2</v>
          </cell>
          <cell r="BB447">
            <v>2.7654418139047898E-2</v>
          </cell>
          <cell r="BC447">
            <v>-0.43381121381412613</v>
          </cell>
          <cell r="BD447">
            <v>2.7648220859337824E-2</v>
          </cell>
          <cell r="BE447">
            <v>2.5999487181082914E-2</v>
          </cell>
          <cell r="BF447">
            <v>2.6047972347505333E-2</v>
          </cell>
          <cell r="BG447">
            <v>2.3204000391070956E-2</v>
          </cell>
          <cell r="BH447">
            <v>2.0889569078780035E-2</v>
          </cell>
          <cell r="BI447">
            <v>1.8222001338889626E-2</v>
          </cell>
          <cell r="BJ447">
            <v>1.5573102725848109E-2</v>
          </cell>
          <cell r="BK447">
            <v>1.3007456552252661E-2</v>
          </cell>
          <cell r="BL447">
            <v>1.1281146614551485E-2</v>
          </cell>
          <cell r="BM447">
            <v>9.549356651736618E-3</v>
          </cell>
          <cell r="BN447">
            <v>7.3776095667723585E-3</v>
          </cell>
          <cell r="BO447">
            <v>4.9939150222679807E-3</v>
          </cell>
          <cell r="BP447">
            <v>4.2165419078536992E-3</v>
          </cell>
          <cell r="BQ447">
            <v>3.7984334341683024E-3</v>
          </cell>
          <cell r="BR447">
            <v>4.1177387560038525E-3</v>
          </cell>
          <cell r="BS447">
            <v>5.2435207714061072E-3</v>
          </cell>
          <cell r="BT447">
            <v>6.4806940324220186E-3</v>
          </cell>
          <cell r="BU447">
            <v>7.0312122339399874E-3</v>
          </cell>
          <cell r="BV447">
            <v>6.4107080383408732E-3</v>
          </cell>
          <cell r="BW447">
            <v>5.5288364999681594E-3</v>
          </cell>
          <cell r="BX447">
            <v>4.824226730968606E-3</v>
          </cell>
          <cell r="BY447">
            <v>4.2244514528095856E-3</v>
          </cell>
          <cell r="BZ447">
            <v>4.1925237826632156E-3</v>
          </cell>
          <cell r="CA447">
            <v>4.212787074789448E-3</v>
          </cell>
          <cell r="CB447">
            <v>4.0040124217604056E-3</v>
          </cell>
          <cell r="CC447">
            <v>3.5753807893530443E-3</v>
          </cell>
          <cell r="CD447">
            <v>3.5491221093262304E-3</v>
          </cell>
          <cell r="CE447">
            <v>3.9961757701920675E-3</v>
          </cell>
          <cell r="CF447">
            <v>4.6964414822578959E-3</v>
          </cell>
          <cell r="CG447">
            <v>4.5294094517811523E-3</v>
          </cell>
          <cell r="CH447">
            <v>3.6740068416252214E-3</v>
          </cell>
          <cell r="CI447">
            <v>3.5417444571248513E-3</v>
          </cell>
          <cell r="CJ447">
            <v>3.4944944973787084E-3</v>
          </cell>
          <cell r="CK447">
            <v>3.9624295624354211E-3</v>
          </cell>
          <cell r="CL447">
            <v>4.4219227296360408E-3</v>
          </cell>
          <cell r="CM447">
            <v>4.2558053484764713E-3</v>
          </cell>
          <cell r="CN447">
            <v>3.9034708503851157E-3</v>
          </cell>
          <cell r="CO447">
            <v>3.2398785746297065E-3</v>
          </cell>
          <cell r="CP447">
            <v>2.3741474896377124E-3</v>
          </cell>
          <cell r="CQ447">
            <v>1.5286894344046509E-3</v>
          </cell>
          <cell r="CR447">
            <v>6.1523795237716783E-4</v>
          </cell>
          <cell r="CS447">
            <v>1.199583319524411E-4</v>
          </cell>
          <cell r="CT447">
            <v>4.020715216190851E-5</v>
          </cell>
          <cell r="CU447">
            <v>2.7209550654827552E-6</v>
          </cell>
          <cell r="CV447">
            <v>0</v>
          </cell>
          <cell r="CW447">
            <v>0</v>
          </cell>
          <cell r="CX447">
            <v>0</v>
          </cell>
          <cell r="CY447">
            <v>0</v>
          </cell>
          <cell r="CZ447">
            <v>0</v>
          </cell>
          <cell r="DA447">
            <v>0</v>
          </cell>
          <cell r="DB447">
            <v>0</v>
          </cell>
          <cell r="DC447"/>
          <cell r="DD447"/>
          <cell r="DE447"/>
          <cell r="DF447"/>
          <cell r="DG447"/>
          <cell r="DH447"/>
          <cell r="DI447"/>
          <cell r="DJ447"/>
          <cell r="DK447"/>
          <cell r="DL447"/>
          <cell r="DM447"/>
          <cell r="DN447"/>
          <cell r="DO447"/>
        </row>
        <row r="448">
          <cell r="A448"/>
          <cell r="B448"/>
          <cell r="C448"/>
          <cell r="D448"/>
          <cell r="E448"/>
          <cell r="F448"/>
          <cell r="G448"/>
          <cell r="H448"/>
          <cell r="I448"/>
          <cell r="J448"/>
          <cell r="K448"/>
          <cell r="L448"/>
          <cell r="M448"/>
          <cell r="N448"/>
          <cell r="O448"/>
          <cell r="P448"/>
          <cell r="Q448"/>
          <cell r="R448"/>
          <cell r="S448"/>
          <cell r="T448"/>
          <cell r="U448"/>
          <cell r="V448"/>
          <cell r="W448"/>
          <cell r="X448"/>
          <cell r="Y448"/>
          <cell r="Z448"/>
          <cell r="AA448"/>
          <cell r="AB448"/>
          <cell r="AC448"/>
          <cell r="AD448"/>
          <cell r="AE448"/>
          <cell r="AF448"/>
          <cell r="AG448"/>
          <cell r="AH448"/>
          <cell r="AI448"/>
          <cell r="AJ448"/>
          <cell r="AK448"/>
          <cell r="AL448"/>
          <cell r="AM448"/>
          <cell r="AN448"/>
          <cell r="AO448"/>
          <cell r="AP448"/>
          <cell r="AQ448"/>
          <cell r="AR448"/>
          <cell r="AS448"/>
          <cell r="AT448"/>
          <cell r="AU448"/>
          <cell r="AV448"/>
          <cell r="AW448"/>
          <cell r="AX448"/>
          <cell r="AY448"/>
          <cell r="AZ448"/>
          <cell r="BA448"/>
          <cell r="BB448"/>
          <cell r="BC448"/>
          <cell r="BD448"/>
          <cell r="BE448"/>
          <cell r="BF448"/>
          <cell r="BG448"/>
          <cell r="BH448"/>
          <cell r="BI448"/>
          <cell r="BJ448"/>
          <cell r="BK448"/>
          <cell r="BL448"/>
          <cell r="BM448"/>
          <cell r="BN448"/>
          <cell r="BO448"/>
          <cell r="BP448"/>
          <cell r="BQ448"/>
          <cell r="BR448"/>
          <cell r="BS448"/>
          <cell r="BT448"/>
          <cell r="BU448"/>
          <cell r="BV448"/>
          <cell r="BW448"/>
          <cell r="BX448"/>
          <cell r="BY448"/>
          <cell r="BZ448"/>
          <cell r="CA448"/>
          <cell r="CB448"/>
          <cell r="CC448"/>
          <cell r="CD448"/>
          <cell r="CE448"/>
          <cell r="CF448"/>
          <cell r="CG448"/>
          <cell r="CH448"/>
          <cell r="CI448"/>
          <cell r="CJ448"/>
          <cell r="CK448"/>
          <cell r="CL448"/>
          <cell r="CM448"/>
          <cell r="CN448"/>
          <cell r="CO448"/>
          <cell r="CP448"/>
          <cell r="CQ448"/>
          <cell r="CR448"/>
          <cell r="CS448"/>
          <cell r="CT448"/>
          <cell r="CU448"/>
          <cell r="CV448"/>
          <cell r="CW448"/>
          <cell r="CX448"/>
          <cell r="CY448"/>
          <cell r="CZ448"/>
          <cell r="DA448"/>
          <cell r="DB448"/>
          <cell r="DC448"/>
          <cell r="DD448"/>
          <cell r="DE448"/>
          <cell r="DF448"/>
          <cell r="DG448"/>
          <cell r="DH448"/>
          <cell r="DI448"/>
          <cell r="DJ448"/>
          <cell r="DK448"/>
          <cell r="DL448"/>
          <cell r="DM448"/>
          <cell r="DN448"/>
          <cell r="DO448"/>
        </row>
        <row r="449">
          <cell r="A449" t="str">
            <v>CSP + Term Based</v>
          </cell>
          <cell r="B449"/>
          <cell r="C449">
            <v>70.12470976117784</v>
          </cell>
          <cell r="D449">
            <v>70.12470976117784</v>
          </cell>
          <cell r="E449">
            <v>70.12470976117784</v>
          </cell>
          <cell r="F449">
            <v>70.12470976117784</v>
          </cell>
          <cell r="G449">
            <v>70.12470976117784</v>
          </cell>
          <cell r="H449">
            <v>70.12470976117784</v>
          </cell>
          <cell r="I449">
            <v>70.12470976117784</v>
          </cell>
          <cell r="J449">
            <v>70.12470976117784</v>
          </cell>
          <cell r="K449">
            <v>70.12470976117784</v>
          </cell>
          <cell r="L449">
            <v>70.12470976117784</v>
          </cell>
          <cell r="M449">
            <v>70.12470976117784</v>
          </cell>
          <cell r="N449">
            <v>70.12470976117784</v>
          </cell>
          <cell r="O449">
            <v>70.12470976117784</v>
          </cell>
          <cell r="P449">
            <v>70.12470976117784</v>
          </cell>
          <cell r="Q449">
            <v>70.12470976117784</v>
          </cell>
          <cell r="R449">
            <v>70.12470976117784</v>
          </cell>
          <cell r="S449">
            <v>70.12470976117784</v>
          </cell>
          <cell r="T449">
            <v>70.12470976117784</v>
          </cell>
          <cell r="U449">
            <v>70.12470976117784</v>
          </cell>
          <cell r="V449">
            <v>70.12470976117784</v>
          </cell>
          <cell r="W449">
            <v>70.12470976117784</v>
          </cell>
          <cell r="X449">
            <v>70.12470976117784</v>
          </cell>
          <cell r="Y449">
            <v>70.12470976117784</v>
          </cell>
          <cell r="Z449">
            <v>70.12470976117784</v>
          </cell>
          <cell r="AA449">
            <v>70.12470976117784</v>
          </cell>
          <cell r="AB449">
            <v>70.12470976117784</v>
          </cell>
          <cell r="AC449">
            <v>70.12470976117784</v>
          </cell>
          <cell r="AD449">
            <v>70.12470976117784</v>
          </cell>
          <cell r="AE449">
            <v>70.12470976117784</v>
          </cell>
          <cell r="AF449">
            <v>70.12470976117784</v>
          </cell>
          <cell r="AG449">
            <v>70.12470976117784</v>
          </cell>
          <cell r="AH449">
            <v>70.12470976117784</v>
          </cell>
          <cell r="AI449">
            <v>70.12470976117784</v>
          </cell>
          <cell r="AJ449">
            <v>70.12470976117784</v>
          </cell>
          <cell r="AK449">
            <v>70.12470976117784</v>
          </cell>
          <cell r="AL449">
            <v>70.12470976117784</v>
          </cell>
          <cell r="AM449">
            <v>70.12470976117784</v>
          </cell>
          <cell r="AN449">
            <v>70.12470976117784</v>
          </cell>
          <cell r="AO449">
            <v>70.12470976117784</v>
          </cell>
          <cell r="AP449">
            <v>70.12470976117784</v>
          </cell>
          <cell r="AQ449">
            <v>70.12470976117784</v>
          </cell>
          <cell r="AR449">
            <v>70.12470976117784</v>
          </cell>
          <cell r="AS449">
            <v>70.12470976117784</v>
          </cell>
          <cell r="AT449">
            <v>70.12470976117784</v>
          </cell>
          <cell r="AU449">
            <v>70.12470976117784</v>
          </cell>
          <cell r="AV449">
            <v>70.12470976117784</v>
          </cell>
          <cell r="AW449">
            <v>70.12470976117784</v>
          </cell>
          <cell r="AX449">
            <v>70.12470976117784</v>
          </cell>
          <cell r="AY449">
            <v>70.12470976117784</v>
          </cell>
          <cell r="AZ449">
            <v>70.12470976117784</v>
          </cell>
          <cell r="BA449">
            <v>70.12470976117784</v>
          </cell>
          <cell r="BB449">
            <v>70.12470976117784</v>
          </cell>
          <cell r="BC449">
            <v>70.12470976117784</v>
          </cell>
          <cell r="BD449">
            <v>70.12470976117784</v>
          </cell>
          <cell r="BE449">
            <v>70.12470976117784</v>
          </cell>
          <cell r="BF449">
            <v>70.12470976117784</v>
          </cell>
          <cell r="BG449">
            <v>70.12470976117784</v>
          </cell>
          <cell r="BH449">
            <v>70.12470976117784</v>
          </cell>
          <cell r="BI449">
            <v>70.12470976117784</v>
          </cell>
          <cell r="BJ449">
            <v>70.12470976117784</v>
          </cell>
          <cell r="BK449">
            <v>70.12470976117784</v>
          </cell>
          <cell r="BL449">
            <v>70.12470976117784</v>
          </cell>
          <cell r="BM449">
            <v>70.12470976117784</v>
          </cell>
          <cell r="BN449">
            <v>70.12470976117784</v>
          </cell>
          <cell r="BO449">
            <v>70.12470976117784</v>
          </cell>
          <cell r="BP449">
            <v>70.12470976117784</v>
          </cell>
          <cell r="BQ449">
            <v>70.12470976117784</v>
          </cell>
          <cell r="BR449">
            <v>70.12470976117784</v>
          </cell>
          <cell r="BS449">
            <v>70.12470976117784</v>
          </cell>
          <cell r="BT449">
            <v>70.12470976117784</v>
          </cell>
          <cell r="BU449">
            <v>70.12470976117784</v>
          </cell>
          <cell r="BV449">
            <v>70.12470976117784</v>
          </cell>
          <cell r="BW449">
            <v>70.12470976117784</v>
          </cell>
          <cell r="BX449">
            <v>70.12470976117784</v>
          </cell>
          <cell r="BY449">
            <v>70.12470976117784</v>
          </cell>
          <cell r="BZ449">
            <v>70.12470976117784</v>
          </cell>
          <cell r="CA449">
            <v>70.12470976117784</v>
          </cell>
          <cell r="CB449">
            <v>70.12470976117784</v>
          </cell>
          <cell r="CC449">
            <v>70.12470976117784</v>
          </cell>
          <cell r="CD449">
            <v>70.12470976117784</v>
          </cell>
          <cell r="CE449">
            <v>70.12470976117784</v>
          </cell>
          <cell r="CF449">
            <v>70.12470976117784</v>
          </cell>
          <cell r="CG449">
            <v>70.12470976117784</v>
          </cell>
          <cell r="CH449">
            <v>70.12470976117784</v>
          </cell>
          <cell r="CI449">
            <v>70.12470976117784</v>
          </cell>
          <cell r="CJ449">
            <v>70.12470976117784</v>
          </cell>
          <cell r="CK449">
            <v>70.12470976117784</v>
          </cell>
          <cell r="CL449">
            <v>70.12470976117784</v>
          </cell>
          <cell r="CM449">
            <v>70.12470976117784</v>
          </cell>
          <cell r="CN449">
            <v>70.12470976117784</v>
          </cell>
          <cell r="CO449">
            <v>70.12470976117784</v>
          </cell>
          <cell r="CP449">
            <v>70.12470976117784</v>
          </cell>
          <cell r="CQ449">
            <v>70.12470976117784</v>
          </cell>
          <cell r="CR449">
            <v>70.12470976117784</v>
          </cell>
          <cell r="CS449">
            <v>70.12470976117784</v>
          </cell>
          <cell r="CT449">
            <v>70.12470976117784</v>
          </cell>
          <cell r="CU449">
            <v>70.12470976117784</v>
          </cell>
          <cell r="CV449">
            <v>70.12470976117784</v>
          </cell>
          <cell r="CW449">
            <v>70.12470976117784</v>
          </cell>
          <cell r="CX449">
            <v>70.12470976117784</v>
          </cell>
          <cell r="CY449">
            <v>70.12470976117784</v>
          </cell>
          <cell r="CZ449">
            <v>70.12470976117784</v>
          </cell>
          <cell r="DA449">
            <v>70.12470976117784</v>
          </cell>
          <cell r="DB449">
            <v>70.12470976117784</v>
          </cell>
          <cell r="DC449"/>
          <cell r="DD449">
            <v>70.12470976117784</v>
          </cell>
          <cell r="DE449">
            <v>70.12470976117784</v>
          </cell>
          <cell r="DF449">
            <v>70.12470976117784</v>
          </cell>
          <cell r="DG449">
            <v>70.12470976117784</v>
          </cell>
          <cell r="DH449">
            <v>70.12470976117784</v>
          </cell>
          <cell r="DI449">
            <v>70.12470976117784</v>
          </cell>
          <cell r="DJ449">
            <v>70.12470976117784</v>
          </cell>
          <cell r="DK449">
            <v>70.12470976117784</v>
          </cell>
          <cell r="DL449">
            <v>70.12470976117784</v>
          </cell>
          <cell r="DM449">
            <v>70.12470976117784</v>
          </cell>
          <cell r="DN449">
            <v>70.12470976117784</v>
          </cell>
          <cell r="DO449">
            <v>70.12470976117784</v>
          </cell>
        </row>
        <row r="450">
          <cell r="A450" t="str">
            <v>% growth y-o-y</v>
          </cell>
          <cell r="B450"/>
          <cell r="C450" t="str">
            <v>NA</v>
          </cell>
          <cell r="D450" t="str">
            <v>NA</v>
          </cell>
          <cell r="E450" t="str">
            <v>NA</v>
          </cell>
          <cell r="F450" t="str">
            <v>NA</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cell r="BM450">
            <v>0</v>
          </cell>
          <cell r="BN450">
            <v>0</v>
          </cell>
          <cell r="BO450">
            <v>0</v>
          </cell>
          <cell r="BP450">
            <v>0</v>
          </cell>
          <cell r="BQ450">
            <v>0</v>
          </cell>
          <cell r="BR450">
            <v>0</v>
          </cell>
          <cell r="BS450">
            <v>0</v>
          </cell>
          <cell r="BT450">
            <v>0</v>
          </cell>
          <cell r="BU450">
            <v>0</v>
          </cell>
          <cell r="BV450">
            <v>0</v>
          </cell>
          <cell r="BW450">
            <v>0</v>
          </cell>
          <cell r="BX450">
            <v>0</v>
          </cell>
          <cell r="BY450">
            <v>0</v>
          </cell>
          <cell r="BZ450">
            <v>0</v>
          </cell>
          <cell r="CA450">
            <v>0</v>
          </cell>
          <cell r="CB450">
            <v>0</v>
          </cell>
          <cell r="CC450">
            <v>0</v>
          </cell>
          <cell r="CD450">
            <v>0</v>
          </cell>
          <cell r="CE450">
            <v>0</v>
          </cell>
          <cell r="CF450">
            <v>0</v>
          </cell>
          <cell r="CG450">
            <v>0</v>
          </cell>
          <cell r="CH450">
            <v>0</v>
          </cell>
          <cell r="CI450">
            <v>0</v>
          </cell>
          <cell r="CJ450">
            <v>0</v>
          </cell>
          <cell r="CK450">
            <v>0</v>
          </cell>
          <cell r="CL450">
            <v>0</v>
          </cell>
          <cell r="CM450">
            <v>0</v>
          </cell>
          <cell r="CN450">
            <v>0</v>
          </cell>
          <cell r="CO450">
            <v>0</v>
          </cell>
          <cell r="CP450">
            <v>0</v>
          </cell>
          <cell r="CQ450">
            <v>0</v>
          </cell>
          <cell r="CR450">
            <v>0</v>
          </cell>
          <cell r="CS450">
            <v>0</v>
          </cell>
          <cell r="CT450">
            <v>0</v>
          </cell>
          <cell r="CU450">
            <v>0</v>
          </cell>
          <cell r="CV450">
            <v>0</v>
          </cell>
          <cell r="CW450">
            <v>0</v>
          </cell>
          <cell r="CX450">
            <v>0</v>
          </cell>
          <cell r="CY450">
            <v>0</v>
          </cell>
          <cell r="CZ450">
            <v>0</v>
          </cell>
          <cell r="DA450">
            <v>0</v>
          </cell>
          <cell r="DB450">
            <v>0</v>
          </cell>
          <cell r="DC450"/>
          <cell r="DD450" t="str">
            <v>NA</v>
          </cell>
          <cell r="DE450">
            <v>0</v>
          </cell>
          <cell r="DF450">
            <v>0</v>
          </cell>
          <cell r="DG450">
            <v>0</v>
          </cell>
          <cell r="DH450">
            <v>0</v>
          </cell>
          <cell r="DI450">
            <v>0</v>
          </cell>
          <cell r="DJ450">
            <v>0</v>
          </cell>
          <cell r="DK450">
            <v>0</v>
          </cell>
          <cell r="DL450">
            <v>0</v>
          </cell>
          <cell r="DM450">
            <v>0</v>
          </cell>
          <cell r="DN450">
            <v>0</v>
          </cell>
          <cell r="DO450">
            <v>0</v>
          </cell>
        </row>
        <row r="451">
          <cell r="A451" t="str">
            <v>% growth seq</v>
          </cell>
          <cell r="B451"/>
          <cell r="C451" t="str">
            <v>NA</v>
          </cell>
          <cell r="D451" t="str">
            <v>NA</v>
          </cell>
          <cell r="E451" t="str">
            <v>NA</v>
          </cell>
          <cell r="F451" t="str">
            <v>NA</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v>0</v>
          </cell>
          <cell r="BN451">
            <v>0</v>
          </cell>
          <cell r="BO451">
            <v>0</v>
          </cell>
          <cell r="BP451">
            <v>0</v>
          </cell>
          <cell r="BQ451">
            <v>0</v>
          </cell>
          <cell r="BR451">
            <v>0</v>
          </cell>
          <cell r="BS451">
            <v>0</v>
          </cell>
          <cell r="BT451">
            <v>0</v>
          </cell>
          <cell r="BU451">
            <v>0</v>
          </cell>
          <cell r="BV451">
            <v>0</v>
          </cell>
          <cell r="BW451">
            <v>0</v>
          </cell>
          <cell r="BX451">
            <v>0</v>
          </cell>
          <cell r="BY451">
            <v>0</v>
          </cell>
          <cell r="BZ451">
            <v>0</v>
          </cell>
          <cell r="CA451">
            <v>0</v>
          </cell>
          <cell r="CB451">
            <v>0</v>
          </cell>
          <cell r="CC451">
            <v>0</v>
          </cell>
          <cell r="CD451">
            <v>0</v>
          </cell>
          <cell r="CE451">
            <v>0</v>
          </cell>
          <cell r="CF451">
            <v>0</v>
          </cell>
          <cell r="CG451">
            <v>0</v>
          </cell>
          <cell r="CH451">
            <v>0</v>
          </cell>
          <cell r="CI451">
            <v>0</v>
          </cell>
          <cell r="CJ451">
            <v>0</v>
          </cell>
          <cell r="CK451">
            <v>0</v>
          </cell>
          <cell r="CL451">
            <v>0</v>
          </cell>
          <cell r="CM451">
            <v>0</v>
          </cell>
          <cell r="CN451">
            <v>0</v>
          </cell>
          <cell r="CO451">
            <v>0</v>
          </cell>
          <cell r="CP451">
            <v>0</v>
          </cell>
          <cell r="CQ451">
            <v>0</v>
          </cell>
          <cell r="CR451">
            <v>0</v>
          </cell>
          <cell r="CS451">
            <v>0</v>
          </cell>
          <cell r="CT451">
            <v>0</v>
          </cell>
          <cell r="CU451">
            <v>0</v>
          </cell>
          <cell r="CV451">
            <v>0</v>
          </cell>
          <cell r="CW451">
            <v>0</v>
          </cell>
          <cell r="CX451">
            <v>0</v>
          </cell>
          <cell r="CY451">
            <v>0</v>
          </cell>
          <cell r="CZ451">
            <v>0</v>
          </cell>
          <cell r="DA451">
            <v>0</v>
          </cell>
          <cell r="DB451">
            <v>0</v>
          </cell>
          <cell r="DC451"/>
          <cell r="DD451"/>
          <cell r="DE451"/>
          <cell r="DF451"/>
          <cell r="DG451"/>
          <cell r="DH451"/>
          <cell r="DI451"/>
          <cell r="DJ451"/>
          <cell r="DK451"/>
          <cell r="DL451"/>
          <cell r="DM451"/>
          <cell r="DN451"/>
          <cell r="DO451"/>
        </row>
        <row r="452">
          <cell r="A452"/>
          <cell r="B452"/>
          <cell r="C452"/>
          <cell r="D452"/>
          <cell r="E452"/>
          <cell r="F452"/>
          <cell r="G452"/>
          <cell r="H452"/>
          <cell r="I452"/>
          <cell r="J452"/>
          <cell r="K452"/>
          <cell r="L452"/>
          <cell r="M452"/>
          <cell r="N452"/>
          <cell r="O452"/>
          <cell r="P452"/>
          <cell r="Q452"/>
          <cell r="R452"/>
          <cell r="S452"/>
          <cell r="T452"/>
          <cell r="U452"/>
          <cell r="V452"/>
          <cell r="W452"/>
          <cell r="X452"/>
          <cell r="Y452"/>
          <cell r="Z452"/>
          <cell r="AA452"/>
          <cell r="AB452"/>
          <cell r="AC452"/>
          <cell r="AD452"/>
          <cell r="AE452"/>
          <cell r="AF452"/>
          <cell r="AG452"/>
          <cell r="AH452"/>
          <cell r="AI452"/>
          <cell r="AJ452"/>
          <cell r="AK452"/>
          <cell r="AL452"/>
          <cell r="AM452"/>
          <cell r="AN452"/>
          <cell r="AO452"/>
          <cell r="AP452"/>
          <cell r="AQ452"/>
          <cell r="AR452"/>
          <cell r="AS452"/>
          <cell r="AT452"/>
          <cell r="AU452"/>
          <cell r="AV452"/>
          <cell r="AW452"/>
          <cell r="AX452"/>
          <cell r="AY452"/>
          <cell r="AZ452"/>
          <cell r="BA452"/>
          <cell r="BB452"/>
          <cell r="BC452"/>
          <cell r="BD452"/>
          <cell r="BE452"/>
          <cell r="BF452"/>
          <cell r="BG452"/>
          <cell r="BH452"/>
          <cell r="BI452"/>
          <cell r="BJ452"/>
          <cell r="BK452"/>
          <cell r="BL452"/>
          <cell r="BM452"/>
          <cell r="BN452"/>
          <cell r="BO452"/>
          <cell r="BP452"/>
          <cell r="BQ452"/>
          <cell r="BR452"/>
          <cell r="BS452"/>
          <cell r="BT452"/>
          <cell r="BU452"/>
          <cell r="BV452"/>
          <cell r="BW452"/>
          <cell r="BX452"/>
          <cell r="BY452"/>
          <cell r="BZ452"/>
          <cell r="CA452"/>
          <cell r="CB452"/>
          <cell r="CC452"/>
          <cell r="CD452"/>
          <cell r="CE452"/>
          <cell r="CF452"/>
          <cell r="CG452"/>
          <cell r="CH452"/>
          <cell r="CI452"/>
          <cell r="CJ452"/>
          <cell r="CK452"/>
          <cell r="CL452"/>
          <cell r="CM452"/>
          <cell r="CN452"/>
          <cell r="CO452"/>
          <cell r="CP452"/>
          <cell r="CQ452"/>
          <cell r="CR452"/>
          <cell r="CS452"/>
          <cell r="CT452"/>
          <cell r="CU452"/>
          <cell r="CV452"/>
          <cell r="CW452"/>
          <cell r="CX452"/>
          <cell r="CY452"/>
          <cell r="CZ452"/>
          <cell r="DA452"/>
          <cell r="DB452"/>
          <cell r="DC452"/>
          <cell r="DD452"/>
          <cell r="DE452"/>
          <cell r="DF452"/>
          <cell r="DG452"/>
          <cell r="DH452"/>
          <cell r="DI452"/>
          <cell r="DJ452"/>
          <cell r="DK452"/>
          <cell r="DL452"/>
          <cell r="DM452"/>
          <cell r="DN452"/>
          <cell r="DO452"/>
        </row>
        <row r="453">
          <cell r="A453" t="str">
            <v>Citrix Cloud</v>
          </cell>
          <cell r="B453"/>
          <cell r="C453">
            <v>116.18701911410838</v>
          </cell>
          <cell r="D453">
            <v>116.18701911410838</v>
          </cell>
          <cell r="E453">
            <v>116.18701911410838</v>
          </cell>
          <cell r="F453">
            <v>116.18701911410838</v>
          </cell>
          <cell r="G453">
            <v>116.18701911410838</v>
          </cell>
          <cell r="H453">
            <v>116.18701911410838</v>
          </cell>
          <cell r="I453">
            <v>116.18701911410838</v>
          </cell>
          <cell r="J453">
            <v>116.18701911410838</v>
          </cell>
          <cell r="K453">
            <v>116.18701911410838</v>
          </cell>
          <cell r="L453">
            <v>116.18701911410838</v>
          </cell>
          <cell r="M453">
            <v>116.18701911410838</v>
          </cell>
          <cell r="N453">
            <v>116.18701911410838</v>
          </cell>
          <cell r="O453">
            <v>116.18701911410838</v>
          </cell>
          <cell r="P453">
            <v>116.18701911410838</v>
          </cell>
          <cell r="Q453">
            <v>116.18701911410838</v>
          </cell>
          <cell r="R453">
            <v>116.18701911410838</v>
          </cell>
          <cell r="S453">
            <v>116.18701911410838</v>
          </cell>
          <cell r="T453">
            <v>116.18701911410838</v>
          </cell>
          <cell r="U453">
            <v>116.18701911410838</v>
          </cell>
          <cell r="V453">
            <v>116.18701911410838</v>
          </cell>
          <cell r="W453">
            <v>116.18701911410838</v>
          </cell>
          <cell r="X453">
            <v>116.18701911410838</v>
          </cell>
          <cell r="Y453">
            <v>116.18701911410838</v>
          </cell>
          <cell r="Z453">
            <v>116.18701911410838</v>
          </cell>
          <cell r="AA453">
            <v>116.18701911410838</v>
          </cell>
          <cell r="AB453">
            <v>116.18701911410838</v>
          </cell>
          <cell r="AC453">
            <v>116.18701911410838</v>
          </cell>
          <cell r="AD453">
            <v>116.18701911410838</v>
          </cell>
          <cell r="AE453">
            <v>116.18701911410838</v>
          </cell>
          <cell r="AF453">
            <v>116.18701911410838</v>
          </cell>
          <cell r="AG453">
            <v>116.18701911410838</v>
          </cell>
          <cell r="AH453">
            <v>116.18701911410838</v>
          </cell>
          <cell r="AI453">
            <v>116.18701911410838</v>
          </cell>
          <cell r="AJ453">
            <v>116.18701911410838</v>
          </cell>
          <cell r="AK453">
            <v>116.18701911410838</v>
          </cell>
          <cell r="AL453">
            <v>116.18701911410838</v>
          </cell>
          <cell r="AM453">
            <v>116.18701911410838</v>
          </cell>
          <cell r="AN453">
            <v>116.18701911410838</v>
          </cell>
          <cell r="AO453">
            <v>116.18701911410838</v>
          </cell>
          <cell r="AP453">
            <v>116.18701911410838</v>
          </cell>
          <cell r="AQ453">
            <v>116.18701911410838</v>
          </cell>
          <cell r="AR453">
            <v>116.18701911410838</v>
          </cell>
          <cell r="AS453">
            <v>116.18701911410838</v>
          </cell>
          <cell r="AT453">
            <v>116.18701911410838</v>
          </cell>
          <cell r="AU453">
            <v>116.18701911410838</v>
          </cell>
          <cell r="AV453">
            <v>116.18701911410838</v>
          </cell>
          <cell r="AW453">
            <v>116.18701911410838</v>
          </cell>
          <cell r="AX453">
            <v>116.18701911410838</v>
          </cell>
          <cell r="AY453">
            <v>116.18701911410838</v>
          </cell>
          <cell r="AZ453">
            <v>116.18701911410838</v>
          </cell>
          <cell r="BA453">
            <v>116.18701911410838</v>
          </cell>
          <cell r="BB453">
            <v>116.18701911410838</v>
          </cell>
          <cell r="BC453">
            <v>116.18701911410838</v>
          </cell>
          <cell r="BD453">
            <v>116.18701911410838</v>
          </cell>
          <cell r="BE453">
            <v>116.18701911410838</v>
          </cell>
          <cell r="BF453">
            <v>116.18701911410838</v>
          </cell>
          <cell r="BG453">
            <v>116.18701911410838</v>
          </cell>
          <cell r="BH453">
            <v>116.18701911410838</v>
          </cell>
          <cell r="BI453">
            <v>116.18701911410838</v>
          </cell>
          <cell r="BJ453">
            <v>116.18701911410838</v>
          </cell>
          <cell r="BK453">
            <v>116.18701911410838</v>
          </cell>
          <cell r="BL453">
            <v>116.18701911410838</v>
          </cell>
          <cell r="BM453">
            <v>116.18701911410838</v>
          </cell>
          <cell r="BN453">
            <v>116.18701911410838</v>
          </cell>
          <cell r="BO453">
            <v>116.18701911410838</v>
          </cell>
          <cell r="BP453">
            <v>116.18701911410838</v>
          </cell>
          <cell r="BQ453">
            <v>116.18701911410838</v>
          </cell>
          <cell r="BR453">
            <v>116.18701911410838</v>
          </cell>
          <cell r="BS453">
            <v>116.18701911410838</v>
          </cell>
          <cell r="BT453">
            <v>116.18701911410838</v>
          </cell>
          <cell r="BU453">
            <v>116.18701911410838</v>
          </cell>
          <cell r="BV453">
            <v>116.18701911410838</v>
          </cell>
          <cell r="BW453">
            <v>116.18701911410838</v>
          </cell>
          <cell r="BX453">
            <v>116.18701911410838</v>
          </cell>
          <cell r="BY453">
            <v>116.18701911410838</v>
          </cell>
          <cell r="BZ453">
            <v>116.18701911410838</v>
          </cell>
          <cell r="CA453">
            <v>116.18701911410838</v>
          </cell>
          <cell r="CB453">
            <v>116.18701911410838</v>
          </cell>
          <cell r="CC453">
            <v>116.18701911410838</v>
          </cell>
          <cell r="CD453">
            <v>116.18701911410838</v>
          </cell>
          <cell r="CE453">
            <v>116.18701911410838</v>
          </cell>
          <cell r="CF453">
            <v>116.18701911410838</v>
          </cell>
          <cell r="CG453">
            <v>116.18701911410838</v>
          </cell>
          <cell r="CH453">
            <v>116.18701911410838</v>
          </cell>
          <cell r="CI453">
            <v>116.18701911410838</v>
          </cell>
          <cell r="CJ453">
            <v>116.18701911410838</v>
          </cell>
          <cell r="CK453">
            <v>116.18701911410838</v>
          </cell>
          <cell r="CL453">
            <v>116.18701911410838</v>
          </cell>
          <cell r="CM453">
            <v>116.18701911410838</v>
          </cell>
          <cell r="CN453">
            <v>116.18701911410838</v>
          </cell>
          <cell r="CO453">
            <v>116.18701911410838</v>
          </cell>
          <cell r="CP453">
            <v>116.18701911410838</v>
          </cell>
          <cell r="CQ453">
            <v>116.18701911410838</v>
          </cell>
          <cell r="CR453">
            <v>116.18701911410838</v>
          </cell>
          <cell r="CS453">
            <v>116.18701911410838</v>
          </cell>
          <cell r="CT453">
            <v>116.18701911410838</v>
          </cell>
          <cell r="CU453">
            <v>116.18701911410838</v>
          </cell>
          <cell r="CV453">
            <v>116.18701911410838</v>
          </cell>
          <cell r="CW453">
            <v>116.18701911410838</v>
          </cell>
          <cell r="CX453">
            <v>116.18701911410838</v>
          </cell>
          <cell r="CY453">
            <v>116.18701911410838</v>
          </cell>
          <cell r="CZ453">
            <v>116.18701911410838</v>
          </cell>
          <cell r="DA453">
            <v>116.18701911410838</v>
          </cell>
          <cell r="DB453">
            <v>116.18701911410838</v>
          </cell>
          <cell r="DC453"/>
          <cell r="DD453">
            <v>116.18701911410838</v>
          </cell>
          <cell r="DE453">
            <v>116.18701911410838</v>
          </cell>
          <cell r="DF453">
            <v>116.18701911410838</v>
          </cell>
          <cell r="DG453">
            <v>116.18701911410838</v>
          </cell>
          <cell r="DH453">
            <v>116.18701911410838</v>
          </cell>
          <cell r="DI453">
            <v>116.18701911410838</v>
          </cell>
          <cell r="DJ453">
            <v>116.18701911410838</v>
          </cell>
          <cell r="DK453">
            <v>116.18701911410838</v>
          </cell>
          <cell r="DL453">
            <v>116.18701911410838</v>
          </cell>
          <cell r="DM453">
            <v>116.18701911410838</v>
          </cell>
          <cell r="DN453">
            <v>116.18701911410838</v>
          </cell>
          <cell r="DO453">
            <v>116.18701911410838</v>
          </cell>
        </row>
      </sheetData>
      <sheetData sheetId="6"/>
      <sheetData sheetId="7">
        <row r="19">
          <cell r="DQ19">
            <v>1171.1561239207686</v>
          </cell>
        </row>
      </sheetData>
      <sheetData sheetId="8"/>
      <sheetData sheetId="9"/>
      <sheetData sheetId="10"/>
      <sheetData sheetId="11"/>
      <sheetData sheetId="12"/>
      <sheetData sheetId="13">
        <row r="190">
          <cell r="BQ190">
            <v>0.17395849029294802</v>
          </cell>
        </row>
      </sheetData>
      <sheetData sheetId="14"/>
      <sheetData sheetId="15"/>
      <sheetData sheetId="16">
        <row r="26">
          <cell r="F26">
            <v>2012</v>
          </cell>
        </row>
      </sheetData>
      <sheetData sheetId="17"/>
      <sheetData sheetId="18"/>
      <sheetData sheetId="19"/>
      <sheetData sheetId="20" refreshError="1"/>
      <sheetData sheetId="21" refreshError="1"/>
      <sheetData sheetId="22"/>
      <sheetData sheetId="23"/>
      <sheetData sheetId="24"/>
      <sheetData sheetId="25"/>
      <sheetData sheetId="26"/>
      <sheetData sheetId="27"/>
      <sheetData sheetId="2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__FDSCACHE__"/>
      <sheetName val="Disclaimer"/>
      <sheetName val="Output"/>
      <sheetName val="Conclusions"/>
      <sheetName val="Corr (-25, +5)"/>
      <sheetName val="Corr (T+1)"/>
      <sheetName val="Working Calcs"/>
      <sheetName val="KPI Tracking (-25, +5)"/>
      <sheetName val="KPI Tracking (T+1)"/>
      <sheetName val="Earnings Dates"/>
      <sheetName val="Stock Price"/>
      <sheetName val="Reference"/>
      <sheetName val="DRIVERS"/>
      <sheetName val="IS"/>
      <sheetName val="Sheet1"/>
      <sheetName val="Output--&gt;"/>
      <sheetName val="Working Calcs--&gt;"/>
    </sheetNames>
    <sheetDataSet>
      <sheetData sheetId="0"/>
      <sheetData sheetId="1"/>
      <sheetData sheetId="2"/>
      <sheetData sheetId="3"/>
      <sheetData sheetId="4"/>
      <sheetData sheetId="5"/>
      <sheetData sheetId="6"/>
      <sheetData sheetId="7"/>
      <sheetData sheetId="8"/>
      <sheetData sheetId="9"/>
      <sheetData sheetId="10">
        <row r="5">
          <cell r="H5">
            <v>42005</v>
          </cell>
        </row>
        <row r="6">
          <cell r="H6">
            <v>42023</v>
          </cell>
        </row>
        <row r="7">
          <cell r="H7">
            <v>42051</v>
          </cell>
        </row>
        <row r="8">
          <cell r="H8">
            <v>42097</v>
          </cell>
        </row>
        <row r="9">
          <cell r="H9">
            <v>42149</v>
          </cell>
        </row>
        <row r="10">
          <cell r="H10">
            <v>42188</v>
          </cell>
        </row>
        <row r="11">
          <cell r="H11">
            <v>42254</v>
          </cell>
        </row>
        <row r="12">
          <cell r="H12">
            <v>42334</v>
          </cell>
        </row>
        <row r="13">
          <cell r="H13">
            <v>42363</v>
          </cell>
        </row>
        <row r="14">
          <cell r="H14">
            <v>42370</v>
          </cell>
        </row>
        <row r="15">
          <cell r="H15">
            <v>42387</v>
          </cell>
        </row>
        <row r="16">
          <cell r="H16">
            <v>42415</v>
          </cell>
        </row>
        <row r="17">
          <cell r="H17">
            <v>42454</v>
          </cell>
        </row>
        <row r="18">
          <cell r="H18">
            <v>42520</v>
          </cell>
        </row>
        <row r="19">
          <cell r="H19">
            <v>42555</v>
          </cell>
        </row>
        <row r="20">
          <cell r="H20">
            <v>42618</v>
          </cell>
        </row>
        <row r="21">
          <cell r="H21">
            <v>42698</v>
          </cell>
        </row>
        <row r="22">
          <cell r="H22">
            <v>42730</v>
          </cell>
        </row>
        <row r="23">
          <cell r="H23">
            <v>42737</v>
          </cell>
        </row>
        <row r="24">
          <cell r="H24">
            <v>42751</v>
          </cell>
        </row>
        <row r="25">
          <cell r="H25">
            <v>42786</v>
          </cell>
        </row>
        <row r="26">
          <cell r="H26">
            <v>42839</v>
          </cell>
        </row>
        <row r="27">
          <cell r="H27">
            <v>42884</v>
          </cell>
        </row>
        <row r="28">
          <cell r="H28">
            <v>42920</v>
          </cell>
        </row>
        <row r="29">
          <cell r="H29">
            <v>42982</v>
          </cell>
        </row>
        <row r="30">
          <cell r="H30">
            <v>43062</v>
          </cell>
        </row>
        <row r="31">
          <cell r="H31">
            <v>43094</v>
          </cell>
        </row>
        <row r="32">
          <cell r="H32">
            <v>43101</v>
          </cell>
        </row>
        <row r="33">
          <cell r="H33">
            <v>43115</v>
          </cell>
        </row>
        <row r="34">
          <cell r="H34">
            <v>43150</v>
          </cell>
        </row>
        <row r="35">
          <cell r="H35">
            <v>43189</v>
          </cell>
        </row>
        <row r="36">
          <cell r="H36">
            <v>43248</v>
          </cell>
        </row>
        <row r="37">
          <cell r="H37">
            <v>43285</v>
          </cell>
        </row>
        <row r="38">
          <cell r="H38">
            <v>43346</v>
          </cell>
        </row>
        <row r="39">
          <cell r="H39">
            <v>43426</v>
          </cell>
        </row>
        <row r="40">
          <cell r="H40">
            <v>43459</v>
          </cell>
        </row>
        <row r="41">
          <cell r="H41">
            <v>43466</v>
          </cell>
        </row>
        <row r="42">
          <cell r="H42">
            <v>43486</v>
          </cell>
        </row>
        <row r="43">
          <cell r="H43">
            <v>43514</v>
          </cell>
        </row>
        <row r="44">
          <cell r="H44">
            <v>43574</v>
          </cell>
        </row>
        <row r="45">
          <cell r="H45">
            <v>43612</v>
          </cell>
        </row>
        <row r="46">
          <cell r="H46">
            <v>43650</v>
          </cell>
        </row>
        <row r="47">
          <cell r="H47">
            <v>43710</v>
          </cell>
        </row>
        <row r="48">
          <cell r="H48">
            <v>43797</v>
          </cell>
        </row>
        <row r="49">
          <cell r="H49">
            <v>43824</v>
          </cell>
        </row>
        <row r="50">
          <cell r="H50">
            <v>43831</v>
          </cell>
        </row>
        <row r="51">
          <cell r="H51">
            <v>43850</v>
          </cell>
        </row>
        <row r="52">
          <cell r="H52">
            <v>43878</v>
          </cell>
        </row>
        <row r="53">
          <cell r="H53">
            <v>43931</v>
          </cell>
        </row>
        <row r="54">
          <cell r="H54">
            <v>43976</v>
          </cell>
        </row>
        <row r="55">
          <cell r="H55">
            <v>44015</v>
          </cell>
        </row>
        <row r="56">
          <cell r="H56">
            <v>44081</v>
          </cell>
        </row>
        <row r="57">
          <cell r="H57">
            <v>44161</v>
          </cell>
        </row>
        <row r="58">
          <cell r="H58">
            <v>44190</v>
          </cell>
        </row>
        <row r="59">
          <cell r="H59">
            <v>44197</v>
          </cell>
        </row>
        <row r="60">
          <cell r="H60">
            <v>44214</v>
          </cell>
        </row>
        <row r="61">
          <cell r="H61">
            <v>44242</v>
          </cell>
        </row>
        <row r="62">
          <cell r="H62">
            <v>44288</v>
          </cell>
        </row>
        <row r="63">
          <cell r="H63">
            <v>44347</v>
          </cell>
        </row>
        <row r="64">
          <cell r="H64">
            <v>44382</v>
          </cell>
        </row>
        <row r="65">
          <cell r="H65">
            <v>44445</v>
          </cell>
        </row>
        <row r="66">
          <cell r="H66">
            <v>44525</v>
          </cell>
        </row>
        <row r="67">
          <cell r="H67">
            <v>44554</v>
          </cell>
        </row>
        <row r="68">
          <cell r="H68">
            <v>44578</v>
          </cell>
        </row>
        <row r="69">
          <cell r="H69">
            <v>44613</v>
          </cell>
        </row>
        <row r="70">
          <cell r="H70">
            <v>44666</v>
          </cell>
        </row>
        <row r="71">
          <cell r="H71">
            <v>44711</v>
          </cell>
        </row>
        <row r="72">
          <cell r="H72">
            <v>44732</v>
          </cell>
        </row>
        <row r="73">
          <cell r="H73">
            <v>44746</v>
          </cell>
        </row>
        <row r="74">
          <cell r="H74">
            <v>44809</v>
          </cell>
        </row>
        <row r="75">
          <cell r="H75">
            <v>44889</v>
          </cell>
        </row>
        <row r="76">
          <cell r="H76">
            <v>44921</v>
          </cell>
        </row>
        <row r="77">
          <cell r="H77">
            <v>44928</v>
          </cell>
        </row>
        <row r="78">
          <cell r="H78">
            <v>44942</v>
          </cell>
        </row>
        <row r="79">
          <cell r="H79">
            <v>44977</v>
          </cell>
        </row>
        <row r="80">
          <cell r="H80">
            <v>45023</v>
          </cell>
        </row>
        <row r="81">
          <cell r="H81">
            <v>45075</v>
          </cell>
        </row>
        <row r="82">
          <cell r="H82">
            <v>45096</v>
          </cell>
        </row>
        <row r="83">
          <cell r="H83">
            <v>45111</v>
          </cell>
        </row>
        <row r="84">
          <cell r="H84">
            <v>45173</v>
          </cell>
        </row>
        <row r="85">
          <cell r="H85">
            <v>45254</v>
          </cell>
        </row>
        <row r="86">
          <cell r="H86">
            <v>45285</v>
          </cell>
        </row>
      </sheetData>
      <sheetData sheetId="11"/>
      <sheetData sheetId="12"/>
      <sheetData sheetId="13"/>
      <sheetData sheetId="14" refreshError="1"/>
      <sheetData sheetId="15" refreshError="1"/>
      <sheetData sheetId="1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ken.gawrelski@wellsfargo.com"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76CAE-17E6-470D-A0C0-733E9D9D45A5}">
  <dimension ref="A1:B1"/>
  <sheetViews>
    <sheetView workbookViewId="0"/>
  </sheetViews>
  <sheetFormatPr defaultRowHeight="15"/>
  <sheetData>
    <row r="1" spans="1:2">
      <c r="B1" t="s">
        <v>318</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2F85D-C535-4FBA-984C-2121B8CA8D50}">
  <dimension ref="A1:L192"/>
  <sheetViews>
    <sheetView showGridLines="0" workbookViewId="0">
      <selection activeCell="A2" sqref="A2"/>
    </sheetView>
  </sheetViews>
  <sheetFormatPr defaultColWidth="9.140625" defaultRowHeight="12.75"/>
  <cols>
    <col min="1" max="1" width="2.7109375" style="210" customWidth="1"/>
    <col min="2" max="2" width="0.5703125" style="210" customWidth="1"/>
    <col min="3" max="3" width="29.28515625" style="210" customWidth="1"/>
    <col min="4" max="4" width="2.7109375" style="210" customWidth="1"/>
    <col min="5" max="5" width="29.28515625" style="210" customWidth="1"/>
    <col min="6" max="6" width="2.7109375" style="210" customWidth="1"/>
    <col min="7" max="7" width="29.28515625" style="210" customWidth="1"/>
    <col min="8" max="8" width="2.7109375" style="210" customWidth="1"/>
    <col min="9" max="9" width="29.28515625" style="210" customWidth="1"/>
    <col min="10" max="10" width="2.7109375" style="210" customWidth="1"/>
    <col min="11" max="11" width="29.28515625" style="210" customWidth="1"/>
    <col min="12" max="12" width="2.7109375" style="210" customWidth="1"/>
    <col min="13" max="16384" width="9.140625" style="214"/>
  </cols>
  <sheetData>
    <row r="1" spans="2:12" s="210" customFormat="1"/>
    <row r="2" spans="2:12" s="210" customFormat="1"/>
    <row r="3" spans="2:12" s="210" customFormat="1" ht="3" customHeight="1"/>
    <row r="5" spans="2:12" ht="30">
      <c r="B5" s="211"/>
      <c r="C5" s="212" t="s">
        <v>372</v>
      </c>
      <c r="E5" s="213"/>
      <c r="G5" s="213"/>
      <c r="I5" s="213"/>
      <c r="K5" s="213"/>
    </row>
    <row r="6" spans="2:12" ht="48.95" customHeight="1">
      <c r="C6" s="215"/>
      <c r="E6" s="216"/>
      <c r="G6" s="216"/>
      <c r="I6" s="216"/>
      <c r="K6" s="216"/>
    </row>
    <row r="7" spans="2:12" ht="16.5">
      <c r="C7" s="217" t="s">
        <v>373</v>
      </c>
      <c r="E7" s="218"/>
      <c r="G7" s="218"/>
      <c r="I7" s="218"/>
      <c r="K7" s="218"/>
    </row>
    <row r="8" spans="2:12" ht="16.5">
      <c r="C8" s="217" t="s">
        <v>374</v>
      </c>
      <c r="E8" s="216"/>
      <c r="G8" s="216"/>
      <c r="I8" s="216"/>
      <c r="K8" s="216"/>
    </row>
    <row r="9" spans="2:12" ht="16.5">
      <c r="C9" s="219">
        <v>46077</v>
      </c>
      <c r="E9" s="216"/>
      <c r="G9" s="216"/>
      <c r="I9" s="216"/>
      <c r="K9" s="216"/>
    </row>
    <row r="10" spans="2:12" s="210" customFormat="1" ht="3" customHeight="1"/>
    <row r="11" spans="2:12" s="210" customFormat="1"/>
    <row r="12" spans="2:12" s="210" customFormat="1" ht="33">
      <c r="C12" s="220" t="s">
        <v>181</v>
      </c>
      <c r="E12" s="221"/>
      <c r="G12" s="221"/>
      <c r="I12" s="221"/>
      <c r="K12" s="221"/>
    </row>
    <row r="13" spans="2:12" s="210" customFormat="1">
      <c r="C13" s="222"/>
      <c r="E13" s="222"/>
      <c r="G13" s="222"/>
      <c r="I13" s="222"/>
      <c r="K13" s="222"/>
    </row>
    <row r="14" spans="2:12" s="210" customFormat="1"/>
    <row r="15" spans="2:12" ht="3" customHeight="1">
      <c r="B15" s="223"/>
      <c r="C15" s="223"/>
      <c r="D15" s="223"/>
      <c r="E15" s="223"/>
      <c r="F15" s="223"/>
      <c r="G15" s="223"/>
      <c r="H15" s="223"/>
      <c r="I15" s="223"/>
      <c r="J15" s="223"/>
      <c r="K15" s="223"/>
      <c r="L15" s="223"/>
    </row>
    <row r="16" spans="2:12" s="210" customFormat="1"/>
    <row r="17" spans="3:11" s="210" customFormat="1" ht="16.5">
      <c r="C17" s="224" t="s">
        <v>375</v>
      </c>
      <c r="E17" s="225"/>
      <c r="G17" s="225"/>
      <c r="I17" s="225"/>
      <c r="K17" s="225"/>
    </row>
    <row r="18" spans="3:11" s="210" customFormat="1"/>
    <row r="19" spans="3:11" s="210" customFormat="1" ht="14.25">
      <c r="C19" s="226" t="s">
        <v>376</v>
      </c>
      <c r="E19" s="226"/>
      <c r="G19" s="226"/>
    </row>
    <row r="20" spans="3:11" s="210" customFormat="1">
      <c r="C20" s="227" t="s">
        <v>377</v>
      </c>
      <c r="E20" s="227"/>
      <c r="G20" s="227"/>
    </row>
    <row r="21" spans="3:11" s="210" customFormat="1">
      <c r="C21" s="228" t="s">
        <v>178</v>
      </c>
      <c r="E21" s="228"/>
      <c r="G21" s="228"/>
    </row>
    <row r="22" spans="3:11" s="210" customFormat="1">
      <c r="C22" s="229" t="s">
        <v>378</v>
      </c>
      <c r="E22" s="229"/>
      <c r="G22" s="229"/>
    </row>
    <row r="23" spans="3:11" s="210" customFormat="1">
      <c r="D23" s="230"/>
      <c r="E23" s="231"/>
      <c r="F23" s="230"/>
      <c r="G23" s="231"/>
      <c r="H23" s="230"/>
      <c r="I23" s="230"/>
    </row>
    <row r="24" spans="3:11" s="210" customFormat="1" ht="13.5">
      <c r="C24" s="232" t="s">
        <v>379</v>
      </c>
      <c r="D24" s="230"/>
      <c r="E24" s="231"/>
      <c r="F24" s="230"/>
      <c r="G24" s="231"/>
      <c r="H24" s="230"/>
      <c r="I24" s="230"/>
    </row>
    <row r="25" spans="3:11" s="210" customFormat="1">
      <c r="C25" s="231"/>
      <c r="D25" s="230"/>
      <c r="E25" s="231"/>
      <c r="F25" s="230"/>
      <c r="G25" s="231"/>
      <c r="H25" s="230"/>
      <c r="I25" s="230"/>
    </row>
    <row r="26" spans="3:11" s="210" customFormat="1">
      <c r="C26" s="231"/>
      <c r="D26" s="230"/>
      <c r="E26" s="231"/>
      <c r="F26" s="230"/>
      <c r="G26" s="231"/>
      <c r="H26" s="230"/>
      <c r="I26" s="230"/>
    </row>
    <row r="27" spans="3:11" s="210" customFormat="1">
      <c r="C27" s="231"/>
      <c r="D27" s="230"/>
      <c r="E27" s="231"/>
      <c r="F27" s="230"/>
      <c r="G27" s="231"/>
      <c r="H27" s="230"/>
      <c r="I27" s="230"/>
    </row>
    <row r="28" spans="3:11" s="210" customFormat="1">
      <c r="C28" s="231"/>
      <c r="D28" s="230"/>
      <c r="E28" s="231"/>
      <c r="F28" s="230"/>
      <c r="G28" s="231"/>
      <c r="H28" s="230"/>
      <c r="I28" s="230"/>
    </row>
    <row r="29" spans="3:11" s="210" customFormat="1">
      <c r="D29" s="233"/>
      <c r="E29" s="234"/>
      <c r="F29" s="230"/>
      <c r="G29" s="231"/>
      <c r="H29" s="230"/>
      <c r="I29" s="230"/>
    </row>
    <row r="30" spans="3:11" s="210" customFormat="1">
      <c r="C30" s="231"/>
      <c r="D30" s="230"/>
      <c r="E30" s="231"/>
      <c r="F30" s="230"/>
      <c r="G30" s="231"/>
      <c r="H30" s="230"/>
      <c r="I30" s="230"/>
    </row>
    <row r="31" spans="3:11" s="210" customFormat="1">
      <c r="C31" s="231"/>
      <c r="D31" s="230"/>
      <c r="E31" s="231"/>
      <c r="F31" s="230"/>
      <c r="G31" s="231"/>
      <c r="H31" s="230"/>
      <c r="I31" s="230"/>
    </row>
    <row r="32" spans="3:11" s="210" customFormat="1">
      <c r="C32" s="231"/>
      <c r="D32" s="230"/>
      <c r="E32" s="231"/>
      <c r="F32" s="230"/>
      <c r="G32" s="231"/>
      <c r="H32" s="230"/>
      <c r="I32" s="230"/>
      <c r="J32" s="239">
        <v>0.5</v>
      </c>
    </row>
    <row r="33" spans="2:12" s="210" customFormat="1">
      <c r="C33" s="231"/>
      <c r="D33" s="230"/>
      <c r="E33" s="231"/>
      <c r="F33" s="230"/>
      <c r="G33" s="231"/>
      <c r="H33" s="230"/>
      <c r="I33" s="230"/>
    </row>
    <row r="34" spans="2:12" s="210" customFormat="1">
      <c r="C34" s="231"/>
      <c r="D34" s="230"/>
      <c r="E34" s="231"/>
      <c r="F34" s="230"/>
      <c r="G34" s="231"/>
      <c r="H34" s="230"/>
      <c r="I34" s="230"/>
    </row>
    <row r="35" spans="2:12" s="210" customFormat="1">
      <c r="C35" s="231"/>
      <c r="D35" s="230"/>
      <c r="E35" s="231"/>
      <c r="F35" s="230"/>
      <c r="G35" s="231"/>
      <c r="H35" s="230"/>
      <c r="I35" s="230"/>
    </row>
    <row r="36" spans="2:12" s="210" customFormat="1">
      <c r="C36" s="231"/>
      <c r="D36" s="230"/>
      <c r="E36" s="231"/>
      <c r="F36" s="230"/>
      <c r="G36" s="231"/>
      <c r="H36" s="230"/>
      <c r="I36" s="230"/>
    </row>
    <row r="37" spans="2:12" s="210" customFormat="1">
      <c r="C37" s="231"/>
      <c r="D37" s="230"/>
      <c r="E37" s="231"/>
      <c r="F37" s="230"/>
      <c r="G37" s="231"/>
      <c r="H37" s="230"/>
      <c r="I37" s="230"/>
    </row>
    <row r="38" spans="2:12" s="210" customFormat="1">
      <c r="C38" s="231"/>
      <c r="D38" s="230"/>
      <c r="E38" s="231"/>
      <c r="F38" s="230"/>
      <c r="G38" s="231"/>
      <c r="H38" s="230"/>
      <c r="I38" s="230"/>
    </row>
    <row r="39" spans="2:12" s="210" customFormat="1">
      <c r="C39" s="231"/>
      <c r="D39" s="230"/>
      <c r="E39" s="231"/>
      <c r="F39" s="230"/>
      <c r="G39" s="231"/>
      <c r="H39" s="230"/>
      <c r="I39" s="230"/>
    </row>
    <row r="40" spans="2:12" s="210" customFormat="1">
      <c r="C40" s="231"/>
      <c r="D40" s="230"/>
      <c r="E40" s="231"/>
      <c r="F40" s="230"/>
      <c r="G40" s="231"/>
      <c r="H40" s="230"/>
      <c r="I40" s="230"/>
    </row>
    <row r="41" spans="2:12" s="210" customFormat="1">
      <c r="C41" s="231"/>
      <c r="D41" s="230"/>
      <c r="E41" s="231"/>
      <c r="F41" s="230"/>
      <c r="G41" s="231"/>
      <c r="H41" s="230"/>
      <c r="I41" s="230"/>
    </row>
    <row r="42" spans="2:12" s="210" customFormat="1"/>
    <row r="43" spans="2:12" ht="3" customHeight="1">
      <c r="B43" s="223"/>
      <c r="C43" s="223"/>
      <c r="D43" s="223"/>
      <c r="E43" s="223"/>
      <c r="F43" s="223"/>
      <c r="G43" s="223"/>
      <c r="H43" s="223"/>
      <c r="I43" s="223"/>
      <c r="J43" s="223"/>
      <c r="K43" s="223"/>
      <c r="L43" s="223"/>
    </row>
    <row r="44" spans="2:12" ht="3" customHeight="1">
      <c r="B44" s="223"/>
      <c r="C44" s="223"/>
      <c r="D44" s="223"/>
      <c r="E44" s="223"/>
      <c r="F44" s="223"/>
      <c r="G44" s="223"/>
      <c r="H44" s="223"/>
      <c r="I44" s="223"/>
      <c r="J44" s="223"/>
      <c r="K44" s="223"/>
      <c r="L44" s="223"/>
    </row>
    <row r="45" spans="2:12" s="210" customFormat="1"/>
    <row r="46" spans="2:12" s="210" customFormat="1"/>
    <row r="47" spans="2:12" s="210" customFormat="1"/>
    <row r="48" spans="2:12" s="210" customFormat="1"/>
    <row r="49" s="210" customFormat="1"/>
    <row r="50" s="210" customFormat="1"/>
    <row r="51" s="210" customFormat="1"/>
    <row r="52" s="210" customFormat="1"/>
    <row r="53" s="210" customFormat="1"/>
    <row r="54" s="210" customFormat="1"/>
    <row r="55" s="210" customFormat="1"/>
    <row r="56" s="210" customFormat="1"/>
    <row r="57" s="210" customFormat="1"/>
    <row r="58" s="210" customFormat="1"/>
    <row r="59" s="210" customFormat="1"/>
    <row r="60" s="210" customFormat="1"/>
    <row r="61" s="210" customFormat="1"/>
    <row r="62" s="210" customFormat="1"/>
    <row r="63" s="210" customFormat="1"/>
    <row r="64" s="210" customFormat="1"/>
    <row r="65" s="210" customFormat="1"/>
    <row r="66" s="210" customFormat="1"/>
    <row r="67" s="210" customFormat="1"/>
    <row r="68" s="210" customFormat="1"/>
    <row r="69" s="210" customFormat="1"/>
    <row r="70" s="210" customFormat="1"/>
    <row r="71" s="210" customFormat="1"/>
    <row r="72" s="210" customFormat="1"/>
    <row r="73" s="210" customFormat="1"/>
    <row r="74" s="210" customFormat="1"/>
    <row r="75" s="210" customFormat="1"/>
    <row r="76" s="210" customFormat="1"/>
    <row r="77" s="210" customFormat="1"/>
    <row r="78" s="210" customFormat="1"/>
    <row r="79" s="210" customFormat="1"/>
    <row r="80" s="210" customFormat="1"/>
    <row r="81" s="210" customFormat="1"/>
    <row r="82" s="210" customFormat="1"/>
    <row r="83" s="210" customFormat="1"/>
    <row r="84" s="210" customFormat="1"/>
    <row r="85" s="210" customFormat="1"/>
    <row r="86" s="210" customFormat="1"/>
    <row r="87" s="210" customFormat="1"/>
    <row r="88" s="210" customFormat="1"/>
    <row r="89" s="210" customFormat="1"/>
    <row r="90" s="210" customFormat="1"/>
    <row r="91" s="210" customFormat="1"/>
    <row r="92" s="210" customFormat="1"/>
    <row r="93" s="210" customFormat="1"/>
    <row r="94" s="210" customFormat="1"/>
    <row r="95" s="210" customFormat="1"/>
    <row r="96" s="210" customFormat="1"/>
    <row r="97" s="210" customFormat="1"/>
    <row r="98" s="210" customFormat="1"/>
    <row r="99" s="210" customFormat="1"/>
    <row r="100" s="210" customFormat="1"/>
    <row r="101" s="210" customFormat="1"/>
    <row r="102" s="210" customFormat="1"/>
    <row r="103" s="210" customFormat="1"/>
    <row r="104" s="210" customFormat="1"/>
    <row r="105" s="210" customFormat="1"/>
    <row r="106" s="210" customFormat="1"/>
    <row r="107" s="210" customFormat="1"/>
    <row r="108" s="210" customFormat="1"/>
    <row r="109" s="210" customFormat="1"/>
    <row r="110" s="210" customFormat="1"/>
    <row r="111" s="210" customFormat="1"/>
    <row r="112" s="210" customFormat="1"/>
    <row r="113" s="210" customFormat="1"/>
    <row r="114" s="210" customFormat="1"/>
    <row r="115" s="210" customFormat="1"/>
    <row r="116" s="210" customFormat="1"/>
    <row r="117" s="210" customFormat="1"/>
    <row r="118" s="210" customFormat="1"/>
    <row r="119" s="210" customFormat="1"/>
    <row r="120" s="210" customFormat="1"/>
    <row r="121" s="210" customFormat="1"/>
    <row r="122" s="210" customFormat="1"/>
    <row r="123" s="210" customFormat="1"/>
    <row r="124" s="210" customFormat="1"/>
    <row r="125" s="210" customFormat="1"/>
    <row r="126" s="210" customFormat="1"/>
    <row r="127" s="210" customFormat="1"/>
    <row r="128" s="210" customFormat="1"/>
    <row r="129" s="210" customFormat="1"/>
    <row r="130" s="210" customFormat="1"/>
    <row r="131" s="210" customFormat="1"/>
    <row r="132" s="210" customFormat="1"/>
    <row r="133" s="210" customFormat="1"/>
    <row r="134" s="210" customFormat="1"/>
    <row r="135" s="210" customFormat="1"/>
    <row r="136" s="210" customFormat="1"/>
    <row r="137" s="210" customFormat="1"/>
    <row r="138" s="210" customFormat="1"/>
    <row r="139" s="210" customFormat="1"/>
    <row r="140" s="210" customFormat="1"/>
    <row r="141" s="210" customFormat="1"/>
    <row r="142" s="210" customFormat="1"/>
    <row r="143" s="210" customFormat="1"/>
    <row r="144" s="210" customFormat="1"/>
    <row r="145" s="210" customFormat="1"/>
    <row r="146" s="210" customFormat="1"/>
    <row r="147" s="210" customFormat="1"/>
    <row r="148" s="210" customFormat="1"/>
    <row r="149" s="210" customFormat="1"/>
    <row r="150" s="210" customFormat="1"/>
    <row r="151" s="210" customFormat="1"/>
    <row r="152" s="210" customFormat="1"/>
    <row r="153" s="210" customFormat="1"/>
    <row r="154" s="210" customFormat="1"/>
    <row r="155" s="210" customFormat="1"/>
    <row r="156" s="210" customFormat="1"/>
    <row r="157" s="210" customFormat="1"/>
    <row r="158" s="210" customFormat="1"/>
    <row r="159" s="210" customFormat="1"/>
    <row r="160" s="210" customFormat="1"/>
    <row r="161" s="210" customFormat="1"/>
    <row r="162" s="210" customFormat="1"/>
    <row r="163" s="210" customFormat="1"/>
    <row r="164" s="210" customFormat="1"/>
    <row r="165" s="210" customFormat="1"/>
    <row r="166" s="210" customFormat="1"/>
    <row r="167" s="210" customFormat="1"/>
    <row r="168" s="210" customFormat="1"/>
    <row r="169" s="210" customFormat="1"/>
    <row r="170" s="210" customFormat="1"/>
    <row r="171" s="210" customFormat="1"/>
    <row r="172" s="210" customFormat="1"/>
    <row r="173" s="210" customFormat="1"/>
    <row r="174" s="210" customFormat="1"/>
    <row r="175" s="210" customFormat="1"/>
    <row r="176" s="210" customFormat="1"/>
    <row r="177" s="210" customFormat="1"/>
    <row r="178" s="210" customFormat="1"/>
    <row r="179" s="210" customFormat="1"/>
    <row r="180" s="210" customFormat="1"/>
    <row r="181" s="210" customFormat="1"/>
    <row r="182" s="210" customFormat="1"/>
    <row r="183" s="210" customFormat="1"/>
    <row r="184" s="210" customFormat="1"/>
    <row r="185" s="210" customFormat="1"/>
    <row r="186" s="210" customFormat="1"/>
    <row r="187" s="210" customFormat="1"/>
    <row r="188" s="210" customFormat="1"/>
    <row r="189" s="210" customFormat="1"/>
    <row r="190" s="210" customFormat="1"/>
    <row r="191" s="210" customFormat="1"/>
    <row r="192" s="210" customFormat="1"/>
  </sheetData>
  <hyperlinks>
    <hyperlink ref="C21" r:id="rId1" display="ken.gawrelski@wellsfargo.com   " xr:uid="{D3E85E27-A532-421F-BF91-EB086870DDC7}"/>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D3661-4FBD-4862-B6DF-F41893E2DDCE}">
  <sheetPr>
    <pageSetUpPr autoPageBreaks="0" fitToPage="1"/>
  </sheetPr>
  <dimension ref="A1:AW701"/>
  <sheetViews>
    <sheetView tabSelected="1" workbookViewId="0">
      <pane xSplit="2" ySplit="6" topLeftCell="AA147" activePane="bottomRight" state="frozen"/>
      <selection activeCell="G19" sqref="G19"/>
      <selection pane="topRight" activeCell="G19" sqref="G19"/>
      <selection pane="bottomLeft" activeCell="G19" sqref="G19"/>
      <selection pane="bottomRight" activeCell="AB168" sqref="AB168:AE168"/>
    </sheetView>
  </sheetViews>
  <sheetFormatPr defaultColWidth="9.140625" defaultRowHeight="12.75" outlineLevelCol="1"/>
  <cols>
    <col min="1" max="1" width="0.85546875" style="1" customWidth="1"/>
    <col min="2" max="2" width="35.5703125" style="1" customWidth="1"/>
    <col min="3" max="6" width="9.7109375" style="1" hidden="1" customWidth="1" outlineLevel="1"/>
    <col min="7" max="7" width="9.7109375" style="2" customWidth="1" collapsed="1"/>
    <col min="8" max="11" width="9.7109375" style="1" hidden="1" customWidth="1" outlineLevel="1"/>
    <col min="12" max="12" width="9.7109375" style="2" customWidth="1" collapsed="1"/>
    <col min="13" max="16" width="9.7109375" style="1" hidden="1" customWidth="1" outlineLevel="1"/>
    <col min="17" max="17" width="9.7109375" style="2" customWidth="1" collapsed="1"/>
    <col min="18" max="21" width="9.7109375" style="1" hidden="1" customWidth="1" outlineLevel="1"/>
    <col min="22" max="22" width="9.7109375" style="2" customWidth="1" collapsed="1"/>
    <col min="23" max="26" width="9.7109375" style="1" hidden="1" customWidth="1" outlineLevel="1"/>
    <col min="27" max="27" width="9.7109375" style="2" customWidth="1" collapsed="1"/>
    <col min="28" max="31" width="9.7109375" style="1" customWidth="1" outlineLevel="1"/>
    <col min="32" max="32" width="9.7109375" style="2" customWidth="1"/>
    <col min="33" max="36" width="9.7109375" style="1" customWidth="1" outlineLevel="1"/>
    <col min="37" max="37" width="9.7109375" style="2" customWidth="1"/>
    <col min="38" max="41" width="9.7109375" style="1" customWidth="1" outlineLevel="1"/>
    <col min="42" max="42" width="9.7109375" style="2" customWidth="1"/>
    <col min="43" max="46" width="9.7109375" style="1" customWidth="1" outlineLevel="1"/>
    <col min="47" max="49" width="9.7109375" style="2" customWidth="1"/>
    <col min="50" max="16384" width="9.140625" style="1"/>
  </cols>
  <sheetData>
    <row r="1" spans="1:49" ht="5.25" customHeight="1"/>
    <row r="2" spans="1:49">
      <c r="B2" s="17" t="s">
        <v>181</v>
      </c>
      <c r="Z2" s="204" t="str">
        <f>LEFT(Z6,4)</f>
        <v>4Q22</v>
      </c>
      <c r="AA2" s="205" t="str">
        <f t="shared" ref="AA2:AV2" si="0">LEFT(AA6,4)</f>
        <v>2022</v>
      </c>
      <c r="AB2" s="204" t="str">
        <f t="shared" si="0"/>
        <v>1Q23</v>
      </c>
      <c r="AC2" s="204" t="str">
        <f t="shared" si="0"/>
        <v>2Q23</v>
      </c>
      <c r="AD2" s="204" t="str">
        <f t="shared" si="0"/>
        <v>3Q23</v>
      </c>
      <c r="AE2" s="204" t="str">
        <f t="shared" si="0"/>
        <v>4Q23</v>
      </c>
      <c r="AF2" s="205" t="str">
        <f t="shared" si="0"/>
        <v>2023</v>
      </c>
      <c r="AG2" s="204" t="str">
        <f t="shared" si="0"/>
        <v>1Q24</v>
      </c>
      <c r="AH2" s="204" t="str">
        <f t="shared" si="0"/>
        <v>2Q24</v>
      </c>
      <c r="AI2" s="204" t="str">
        <f t="shared" si="0"/>
        <v>3Q24</v>
      </c>
      <c r="AJ2" s="204" t="str">
        <f t="shared" si="0"/>
        <v>4Q24</v>
      </c>
      <c r="AK2" s="205" t="str">
        <f t="shared" si="0"/>
        <v>2024</v>
      </c>
      <c r="AL2" s="204" t="str">
        <f t="shared" si="0"/>
        <v>1Q25</v>
      </c>
      <c r="AM2" s="204" t="str">
        <f t="shared" si="0"/>
        <v>2Q25</v>
      </c>
      <c r="AN2" s="204" t="str">
        <f t="shared" si="0"/>
        <v>3Q25</v>
      </c>
      <c r="AO2" s="204" t="str">
        <f t="shared" si="0"/>
        <v>4Q25</v>
      </c>
      <c r="AP2" s="205" t="str">
        <f t="shared" si="0"/>
        <v>2025</v>
      </c>
      <c r="AQ2" s="204" t="str">
        <f t="shared" ref="AQ2:AU2" si="1">LEFT(AQ6,4)</f>
        <v>1Q26</v>
      </c>
      <c r="AR2" s="204" t="str">
        <f t="shared" si="1"/>
        <v>2Q26</v>
      </c>
      <c r="AS2" s="204" t="str">
        <f t="shared" si="1"/>
        <v>3Q26</v>
      </c>
      <c r="AT2" s="204" t="str">
        <f t="shared" si="1"/>
        <v>4Q26</v>
      </c>
      <c r="AU2" s="205" t="str">
        <f t="shared" si="1"/>
        <v>2026</v>
      </c>
      <c r="AV2" s="205" t="str">
        <f t="shared" si="0"/>
        <v>2027</v>
      </c>
      <c r="AW2" s="205" t="str">
        <f t="shared" ref="AW2" si="2">LEFT(AW6,4)</f>
        <v>2028</v>
      </c>
    </row>
    <row r="3" spans="1:49">
      <c r="B3" s="40" t="s">
        <v>180</v>
      </c>
    </row>
    <row r="4" spans="1:49">
      <c r="B4" s="40" t="s">
        <v>179</v>
      </c>
    </row>
    <row r="5" spans="1:49">
      <c r="B5" s="40" t="s">
        <v>178</v>
      </c>
    </row>
    <row r="6" spans="1:49" s="5" customFormat="1">
      <c r="B6" s="34" t="s">
        <v>396</v>
      </c>
      <c r="C6" s="33" t="s">
        <v>177</v>
      </c>
      <c r="D6" s="33" t="s">
        <v>176</v>
      </c>
      <c r="E6" s="33" t="s">
        <v>175</v>
      </c>
      <c r="F6" s="33" t="s">
        <v>174</v>
      </c>
      <c r="G6" s="32" t="s">
        <v>173</v>
      </c>
      <c r="H6" s="33" t="s">
        <v>172</v>
      </c>
      <c r="I6" s="33" t="s">
        <v>171</v>
      </c>
      <c r="J6" s="33" t="s">
        <v>170</v>
      </c>
      <c r="K6" s="33" t="s">
        <v>169</v>
      </c>
      <c r="L6" s="32" t="s">
        <v>168</v>
      </c>
      <c r="M6" s="33" t="s">
        <v>167</v>
      </c>
      <c r="N6" s="33" t="s">
        <v>166</v>
      </c>
      <c r="O6" s="33" t="s">
        <v>165</v>
      </c>
      <c r="P6" s="33" t="s">
        <v>164</v>
      </c>
      <c r="Q6" s="32" t="s">
        <v>163</v>
      </c>
      <c r="R6" s="33" t="s">
        <v>162</v>
      </c>
      <c r="S6" s="33" t="s">
        <v>161</v>
      </c>
      <c r="T6" s="33" t="s">
        <v>160</v>
      </c>
      <c r="U6" s="33" t="s">
        <v>159</v>
      </c>
      <c r="V6" s="32" t="s">
        <v>158</v>
      </c>
      <c r="W6" s="33" t="s">
        <v>157</v>
      </c>
      <c r="X6" s="33" t="s">
        <v>156</v>
      </c>
      <c r="Y6" s="33" t="s">
        <v>155</v>
      </c>
      <c r="Z6" s="33" t="s">
        <v>154</v>
      </c>
      <c r="AA6" s="32" t="s">
        <v>153</v>
      </c>
      <c r="AB6" s="33" t="s">
        <v>152</v>
      </c>
      <c r="AC6" s="33" t="s">
        <v>151</v>
      </c>
      <c r="AD6" s="33" t="s">
        <v>150</v>
      </c>
      <c r="AE6" s="33" t="s">
        <v>149</v>
      </c>
      <c r="AF6" s="32" t="s">
        <v>148</v>
      </c>
      <c r="AG6" s="33" t="s">
        <v>147</v>
      </c>
      <c r="AH6" s="33" t="s">
        <v>146</v>
      </c>
      <c r="AI6" s="33" t="s">
        <v>362</v>
      </c>
      <c r="AJ6" s="33" t="s">
        <v>385</v>
      </c>
      <c r="AK6" s="32" t="s">
        <v>380</v>
      </c>
      <c r="AL6" s="33" t="s">
        <v>390</v>
      </c>
      <c r="AM6" s="33" t="s">
        <v>394</v>
      </c>
      <c r="AN6" s="33" t="s">
        <v>395</v>
      </c>
      <c r="AO6" s="33" t="s">
        <v>398</v>
      </c>
      <c r="AP6" s="32" t="s">
        <v>399</v>
      </c>
      <c r="AQ6" s="33" t="s">
        <v>368</v>
      </c>
      <c r="AR6" s="33" t="s">
        <v>369</v>
      </c>
      <c r="AS6" s="33" t="s">
        <v>370</v>
      </c>
      <c r="AT6" s="33" t="s">
        <v>371</v>
      </c>
      <c r="AU6" s="32" t="s">
        <v>145</v>
      </c>
      <c r="AV6" s="32" t="s">
        <v>144</v>
      </c>
      <c r="AW6" s="32" t="s">
        <v>392</v>
      </c>
    </row>
    <row r="7" spans="1:49" s="5" customFormat="1">
      <c r="B7" s="1" t="s">
        <v>143</v>
      </c>
      <c r="C7" s="58">
        <v>43190</v>
      </c>
      <c r="D7" s="59">
        <f>EOMONTH(C7,3)</f>
        <v>43281</v>
      </c>
      <c r="E7" s="59">
        <f>EOMONTH(D7,3)</f>
        <v>43373</v>
      </c>
      <c r="F7" s="59">
        <f>EOMONTH(E7,3)</f>
        <v>43465</v>
      </c>
      <c r="G7" s="60">
        <f>F7</f>
        <v>43465</v>
      </c>
      <c r="H7" s="59">
        <f>EOMONTH(G7,3)</f>
        <v>43555</v>
      </c>
      <c r="I7" s="59">
        <f>EOMONTH(H7,3)</f>
        <v>43646</v>
      </c>
      <c r="J7" s="59">
        <f>EOMONTH(I7,3)</f>
        <v>43738</v>
      </c>
      <c r="K7" s="59">
        <f>EOMONTH(J7,3)</f>
        <v>43830</v>
      </c>
      <c r="L7" s="60">
        <f>K7</f>
        <v>43830</v>
      </c>
      <c r="M7" s="59">
        <f>EOMONTH(L7,3)</f>
        <v>43921</v>
      </c>
      <c r="N7" s="59">
        <f>EOMONTH(M7,3)</f>
        <v>44012</v>
      </c>
      <c r="O7" s="59">
        <f>EOMONTH(N7,3)</f>
        <v>44104</v>
      </c>
      <c r="P7" s="59">
        <f>EOMONTH(O7,3)</f>
        <v>44196</v>
      </c>
      <c r="Q7" s="60">
        <f>P7</f>
        <v>44196</v>
      </c>
      <c r="R7" s="59">
        <f>EOMONTH(Q7,3)</f>
        <v>44286</v>
      </c>
      <c r="S7" s="59">
        <f>EOMONTH(R7,3)</f>
        <v>44377</v>
      </c>
      <c r="T7" s="59">
        <f>EOMONTH(S7,3)</f>
        <v>44469</v>
      </c>
      <c r="U7" s="59">
        <f>EOMONTH(T7,3)</f>
        <v>44561</v>
      </c>
      <c r="V7" s="60">
        <f>U7</f>
        <v>44561</v>
      </c>
      <c r="W7" s="59">
        <f>EOMONTH(V7,3)</f>
        <v>44651</v>
      </c>
      <c r="X7" s="59">
        <f>EOMONTH(W7,3)</f>
        <v>44742</v>
      </c>
      <c r="Y7" s="59">
        <f>EOMONTH(X7,3)</f>
        <v>44834</v>
      </c>
      <c r="Z7" s="59">
        <f>EOMONTH(Y7,3)</f>
        <v>44926</v>
      </c>
      <c r="AA7" s="60">
        <f>Z7</f>
        <v>44926</v>
      </c>
      <c r="AB7" s="59">
        <f>EOMONTH(AA7,3)</f>
        <v>45016</v>
      </c>
      <c r="AC7" s="59">
        <f>EOMONTH(AB7,3)</f>
        <v>45107</v>
      </c>
      <c r="AD7" s="59">
        <f>EOMONTH(AC7,3)</f>
        <v>45199</v>
      </c>
      <c r="AE7" s="59">
        <f>EOMONTH(AD7,3)</f>
        <v>45291</v>
      </c>
      <c r="AF7" s="60">
        <f>AE7</f>
        <v>45291</v>
      </c>
      <c r="AG7" s="59">
        <f>EOMONTH(AF7,3)</f>
        <v>45382</v>
      </c>
      <c r="AH7" s="59">
        <f>EOMONTH(AG7,3)</f>
        <v>45473</v>
      </c>
      <c r="AI7" s="59">
        <f>EOMONTH(AH7,3)</f>
        <v>45565</v>
      </c>
      <c r="AJ7" s="59">
        <f>EOMONTH(AI7,3)</f>
        <v>45657</v>
      </c>
      <c r="AK7" s="60">
        <f>AJ7</f>
        <v>45657</v>
      </c>
      <c r="AL7" s="59">
        <f>EOMONTH(AK7,3)</f>
        <v>45747</v>
      </c>
      <c r="AM7" s="59">
        <f>EOMONTH(AL7,3)</f>
        <v>45838</v>
      </c>
      <c r="AN7" s="59">
        <f>EOMONTH(AM7,3)</f>
        <v>45930</v>
      </c>
      <c r="AO7" s="59">
        <f>EOMONTH(AN7,3)</f>
        <v>46022</v>
      </c>
      <c r="AP7" s="60">
        <f>AO7</f>
        <v>46022</v>
      </c>
      <c r="AQ7" s="59">
        <f>EOMONTH(AP7,3)</f>
        <v>46112</v>
      </c>
      <c r="AR7" s="59">
        <f>EOMONTH(AQ7,3)</f>
        <v>46203</v>
      </c>
      <c r="AS7" s="59">
        <f>EOMONTH(AR7,3)</f>
        <v>46295</v>
      </c>
      <c r="AT7" s="59">
        <f>EOMONTH(AS7,3)</f>
        <v>46387</v>
      </c>
      <c r="AU7" s="60">
        <f>AT7</f>
        <v>46387</v>
      </c>
      <c r="AV7" s="61">
        <f>EOMONTH(AU7,12)</f>
        <v>46752</v>
      </c>
      <c r="AW7" s="61">
        <f>EOMONTH(AV7,12)</f>
        <v>47118</v>
      </c>
    </row>
    <row r="8" spans="1:49">
      <c r="B8" s="1" t="s">
        <v>142</v>
      </c>
      <c r="C8" s="1">
        <v>91</v>
      </c>
      <c r="D8" s="1">
        <f>D7-C7</f>
        <v>91</v>
      </c>
      <c r="E8" s="1">
        <f>E7-D7</f>
        <v>92</v>
      </c>
      <c r="F8" s="1">
        <f>F7-E7</f>
        <v>92</v>
      </c>
      <c r="G8" s="2">
        <v>365</v>
      </c>
      <c r="H8" s="1">
        <f>H7-G7</f>
        <v>90</v>
      </c>
      <c r="I8" s="1">
        <f>I7-H7</f>
        <v>91</v>
      </c>
      <c r="J8" s="1">
        <f>J7-I7</f>
        <v>92</v>
      </c>
      <c r="K8" s="1">
        <f>K7-J7</f>
        <v>92</v>
      </c>
      <c r="L8" s="2">
        <f>L7-G7</f>
        <v>365</v>
      </c>
      <c r="M8" s="1">
        <f>M7-L7</f>
        <v>91</v>
      </c>
      <c r="N8" s="1">
        <f>N7-M7</f>
        <v>91</v>
      </c>
      <c r="O8" s="1">
        <f>O7-N7</f>
        <v>92</v>
      </c>
      <c r="P8" s="1">
        <f>P7-O7</f>
        <v>92</v>
      </c>
      <c r="Q8" s="2">
        <f>Q7-L7</f>
        <v>366</v>
      </c>
      <c r="R8" s="1">
        <f>R7-Q7</f>
        <v>90</v>
      </c>
      <c r="S8" s="1">
        <f>S7-R7</f>
        <v>91</v>
      </c>
      <c r="T8" s="1">
        <f>T7-S7</f>
        <v>92</v>
      </c>
      <c r="U8" s="1">
        <f>U7-T7</f>
        <v>92</v>
      </c>
      <c r="V8" s="2">
        <f>V7-Q7</f>
        <v>365</v>
      </c>
      <c r="W8" s="1">
        <f>W7-V7</f>
        <v>90</v>
      </c>
      <c r="X8" s="1">
        <f>X7-W7</f>
        <v>91</v>
      </c>
      <c r="Y8" s="1">
        <f>Y7-X7</f>
        <v>92</v>
      </c>
      <c r="Z8" s="1">
        <f>Z7-Y7</f>
        <v>92</v>
      </c>
      <c r="AA8" s="2">
        <f>AA7-V7</f>
        <v>365</v>
      </c>
      <c r="AB8" s="1">
        <f>AB7-AA7</f>
        <v>90</v>
      </c>
      <c r="AC8" s="1">
        <f>AC7-AB7</f>
        <v>91</v>
      </c>
      <c r="AD8" s="1">
        <f>AD7-AC7</f>
        <v>92</v>
      </c>
      <c r="AE8" s="1">
        <f>AE7-AD7</f>
        <v>92</v>
      </c>
      <c r="AF8" s="2">
        <f>AF7-AA7</f>
        <v>365</v>
      </c>
      <c r="AG8" s="1">
        <f>AG7-AF7</f>
        <v>91</v>
      </c>
      <c r="AH8" s="1">
        <f>AH7-AG7</f>
        <v>91</v>
      </c>
      <c r="AI8" s="1">
        <f>AI7-AH7</f>
        <v>92</v>
      </c>
      <c r="AJ8" s="1">
        <f>AJ7-AI7</f>
        <v>92</v>
      </c>
      <c r="AK8" s="2">
        <f>AK7-AF7</f>
        <v>366</v>
      </c>
      <c r="AL8" s="1">
        <f>AL7-AK7</f>
        <v>90</v>
      </c>
      <c r="AM8" s="1">
        <f>AM7-AL7</f>
        <v>91</v>
      </c>
      <c r="AN8" s="1">
        <f>AN7-AM7</f>
        <v>92</v>
      </c>
      <c r="AO8" s="1">
        <f>AO7-AN7</f>
        <v>92</v>
      </c>
      <c r="AP8" s="2">
        <f>AP7-AK7</f>
        <v>365</v>
      </c>
      <c r="AQ8" s="1">
        <f>AQ7-AP7</f>
        <v>90</v>
      </c>
      <c r="AR8" s="1">
        <f>AR7-AQ7</f>
        <v>91</v>
      </c>
      <c r="AS8" s="1">
        <f>AS7-AR7</f>
        <v>92</v>
      </c>
      <c r="AT8" s="1">
        <f>AT7-AS7</f>
        <v>92</v>
      </c>
      <c r="AU8" s="2">
        <f>AU7-AP7</f>
        <v>365</v>
      </c>
      <c r="AV8" s="2">
        <f>AV7-AU7</f>
        <v>365</v>
      </c>
      <c r="AW8" s="2">
        <f>AW7-AV7</f>
        <v>366</v>
      </c>
    </row>
    <row r="9" spans="1:49">
      <c r="B9" s="1" t="s">
        <v>141</v>
      </c>
      <c r="C9" s="3">
        <v>3</v>
      </c>
      <c r="D9" s="3">
        <v>3</v>
      </c>
      <c r="E9" s="3">
        <v>3</v>
      </c>
      <c r="F9" s="3">
        <v>3</v>
      </c>
      <c r="G9" s="39">
        <v>12</v>
      </c>
      <c r="H9" s="3">
        <v>3</v>
      </c>
      <c r="I9" s="3">
        <v>3</v>
      </c>
      <c r="J9" s="3">
        <v>3</v>
      </c>
      <c r="K9" s="3">
        <v>3</v>
      </c>
      <c r="L9" s="39">
        <v>12</v>
      </c>
      <c r="M9" s="3">
        <v>3</v>
      </c>
      <c r="N9" s="3">
        <v>3</v>
      </c>
      <c r="O9" s="3">
        <v>3</v>
      </c>
      <c r="P9" s="3">
        <v>3</v>
      </c>
      <c r="Q9" s="39">
        <v>12</v>
      </c>
      <c r="R9" s="3">
        <v>3</v>
      </c>
      <c r="S9" s="3">
        <v>3</v>
      </c>
      <c r="T9" s="3">
        <v>3</v>
      </c>
      <c r="U9" s="3">
        <v>3</v>
      </c>
      <c r="V9" s="39">
        <v>12</v>
      </c>
      <c r="W9" s="3">
        <v>3</v>
      </c>
      <c r="X9" s="3">
        <v>3</v>
      </c>
      <c r="Y9" s="3">
        <v>3</v>
      </c>
      <c r="Z9" s="3">
        <v>3</v>
      </c>
      <c r="AA9" s="39">
        <v>12</v>
      </c>
      <c r="AB9" s="3">
        <v>3</v>
      </c>
      <c r="AC9" s="3">
        <v>3</v>
      </c>
      <c r="AD9" s="3">
        <v>3</v>
      </c>
      <c r="AE9" s="3">
        <v>3</v>
      </c>
      <c r="AF9" s="39">
        <v>12</v>
      </c>
      <c r="AG9" s="3">
        <v>3</v>
      </c>
      <c r="AH9" s="3">
        <v>3</v>
      </c>
      <c r="AI9" s="3">
        <v>3</v>
      </c>
      <c r="AJ9" s="3">
        <v>3</v>
      </c>
      <c r="AK9" s="39">
        <v>12</v>
      </c>
      <c r="AL9" s="3">
        <v>3</v>
      </c>
      <c r="AM9" s="3">
        <v>3</v>
      </c>
      <c r="AN9" s="3">
        <v>3</v>
      </c>
      <c r="AO9" s="3">
        <v>3</v>
      </c>
      <c r="AP9" s="39">
        <v>12</v>
      </c>
      <c r="AQ9" s="3">
        <v>3</v>
      </c>
      <c r="AR9" s="3">
        <v>3</v>
      </c>
      <c r="AS9" s="3">
        <v>3</v>
      </c>
      <c r="AT9" s="3">
        <v>3</v>
      </c>
      <c r="AU9" s="39">
        <v>12</v>
      </c>
      <c r="AV9" s="39">
        <v>12</v>
      </c>
      <c r="AW9" s="39">
        <v>12</v>
      </c>
    </row>
    <row r="10" spans="1:49">
      <c r="B10" s="1" t="s">
        <v>140</v>
      </c>
      <c r="C10" s="56" t="s">
        <v>139</v>
      </c>
      <c r="D10" s="56" t="s">
        <v>138</v>
      </c>
      <c r="E10" s="56" t="s">
        <v>137</v>
      </c>
      <c r="F10" s="56" t="s">
        <v>136</v>
      </c>
      <c r="G10" s="57" t="s">
        <v>135</v>
      </c>
      <c r="H10" s="56" t="s">
        <v>134</v>
      </c>
      <c r="I10" s="56" t="s">
        <v>133</v>
      </c>
      <c r="J10" s="56" t="s">
        <v>132</v>
      </c>
      <c r="K10" s="56" t="s">
        <v>131</v>
      </c>
      <c r="L10" s="57" t="s">
        <v>130</v>
      </c>
      <c r="M10" s="56" t="s">
        <v>129</v>
      </c>
      <c r="N10" s="56" t="s">
        <v>128</v>
      </c>
      <c r="O10" s="56" t="s">
        <v>127</v>
      </c>
      <c r="P10" s="56" t="s">
        <v>126</v>
      </c>
      <c r="Q10" s="57" t="s">
        <v>125</v>
      </c>
      <c r="R10" s="56" t="s">
        <v>124</v>
      </c>
      <c r="S10" s="56" t="s">
        <v>123</v>
      </c>
      <c r="T10" s="56" t="s">
        <v>122</v>
      </c>
      <c r="U10" s="56" t="s">
        <v>121</v>
      </c>
      <c r="V10" s="57" t="s">
        <v>120</v>
      </c>
      <c r="W10" s="56" t="s">
        <v>119</v>
      </c>
      <c r="X10" s="56" t="s">
        <v>118</v>
      </c>
      <c r="Y10" s="56" t="s">
        <v>117</v>
      </c>
      <c r="Z10" s="56" t="s">
        <v>116</v>
      </c>
      <c r="AA10" s="57" t="s">
        <v>115</v>
      </c>
      <c r="AB10" s="56" t="s">
        <v>114</v>
      </c>
      <c r="AC10" s="56" t="s">
        <v>113</v>
      </c>
      <c r="AD10" s="56" t="s">
        <v>112</v>
      </c>
      <c r="AE10" s="56" t="s">
        <v>111</v>
      </c>
      <c r="AF10" s="57" t="s">
        <v>110</v>
      </c>
      <c r="AG10" s="56" t="s">
        <v>109</v>
      </c>
      <c r="AH10" s="56" t="s">
        <v>108</v>
      </c>
      <c r="AI10" s="56" t="s">
        <v>107</v>
      </c>
      <c r="AJ10" s="56" t="s">
        <v>106</v>
      </c>
      <c r="AK10" s="57" t="s">
        <v>105</v>
      </c>
      <c r="AL10" s="56" t="s">
        <v>104</v>
      </c>
      <c r="AM10" s="56" t="s">
        <v>103</v>
      </c>
      <c r="AN10" s="56" t="s">
        <v>102</v>
      </c>
      <c r="AO10" s="56" t="s">
        <v>101</v>
      </c>
      <c r="AP10" s="57" t="s">
        <v>100</v>
      </c>
      <c r="AQ10" s="56" t="s">
        <v>381</v>
      </c>
      <c r="AR10" s="56" t="s">
        <v>382</v>
      </c>
      <c r="AS10" s="56" t="s">
        <v>383</v>
      </c>
      <c r="AT10" s="56" t="s">
        <v>384</v>
      </c>
      <c r="AU10" s="57" t="s">
        <v>99</v>
      </c>
      <c r="AV10" s="57" t="s">
        <v>98</v>
      </c>
      <c r="AW10" s="57" t="s">
        <v>393</v>
      </c>
    </row>
    <row r="12" spans="1:49" s="5" customFormat="1">
      <c r="A12" s="1"/>
      <c r="B12" s="16" t="s">
        <v>97</v>
      </c>
      <c r="C12" s="16"/>
      <c r="D12" s="16"/>
      <c r="E12" s="17"/>
      <c r="F12" s="17"/>
      <c r="G12" s="16"/>
      <c r="H12" s="17"/>
      <c r="I12" s="16"/>
      <c r="J12" s="17"/>
      <c r="K12" s="17"/>
      <c r="L12" s="16"/>
      <c r="M12" s="17"/>
      <c r="N12" s="16"/>
      <c r="O12" s="17"/>
      <c r="P12" s="17"/>
      <c r="Q12" s="16"/>
      <c r="R12" s="17"/>
      <c r="S12" s="16"/>
      <c r="T12" s="17"/>
      <c r="U12" s="17"/>
      <c r="V12" s="16"/>
      <c r="W12" s="17"/>
      <c r="X12" s="16"/>
      <c r="Y12" s="17"/>
      <c r="Z12" s="17"/>
      <c r="AA12" s="16"/>
      <c r="AB12" s="17"/>
      <c r="AC12" s="16"/>
      <c r="AD12" s="17"/>
      <c r="AE12" s="17"/>
      <c r="AF12" s="16"/>
      <c r="AG12" s="17"/>
      <c r="AH12" s="16"/>
      <c r="AI12" s="17"/>
      <c r="AJ12" s="17"/>
      <c r="AK12" s="16"/>
      <c r="AL12" s="17"/>
      <c r="AM12" s="16"/>
      <c r="AN12" s="17"/>
      <c r="AO12" s="17"/>
      <c r="AP12" s="16"/>
      <c r="AQ12" s="17"/>
      <c r="AR12" s="16"/>
      <c r="AS12" s="17"/>
      <c r="AT12" s="17"/>
      <c r="AU12" s="16"/>
      <c r="AV12" s="16"/>
      <c r="AW12" s="16"/>
    </row>
    <row r="13" spans="1:49">
      <c r="B13" s="1" t="s">
        <v>208</v>
      </c>
      <c r="C13" s="15">
        <f t="shared" ref="C13:U13" si="3">C16-C15-C14</f>
        <v>23.40000000000002</v>
      </c>
      <c r="D13" s="15">
        <f t="shared" si="3"/>
        <v>28.199999999999974</v>
      </c>
      <c r="E13" s="15">
        <f t="shared" si="3"/>
        <v>46.499999999999957</v>
      </c>
      <c r="F13" s="15">
        <f t="shared" si="3"/>
        <v>54</v>
      </c>
      <c r="G13" s="14">
        <f t="shared" si="3"/>
        <v>152.10000000000019</v>
      </c>
      <c r="H13" s="15">
        <f t="shared" si="3"/>
        <v>51.25</v>
      </c>
      <c r="I13" s="15">
        <f t="shared" si="3"/>
        <v>62.150000000000091</v>
      </c>
      <c r="J13" s="15">
        <f t="shared" si="3"/>
        <v>67.050000000000011</v>
      </c>
      <c r="K13" s="15">
        <f t="shared" si="3"/>
        <v>75.550000000000125</v>
      </c>
      <c r="L13" s="14">
        <f t="shared" si="3"/>
        <v>256</v>
      </c>
      <c r="M13" s="15">
        <f t="shared" si="3"/>
        <v>78.549999999999926</v>
      </c>
      <c r="N13" s="15">
        <f t="shared" si="3"/>
        <v>73.549999999999983</v>
      </c>
      <c r="O13" s="15">
        <f t="shared" si="3"/>
        <v>83.450000000000074</v>
      </c>
      <c r="P13" s="15">
        <f t="shared" si="3"/>
        <v>90.549999999999926</v>
      </c>
      <c r="Q13" s="14">
        <f t="shared" si="3"/>
        <v>326.09999999999945</v>
      </c>
      <c r="R13" s="15">
        <f t="shared" si="3"/>
        <v>88.75</v>
      </c>
      <c r="S13" s="15">
        <f t="shared" si="3"/>
        <v>94.949999999999989</v>
      </c>
      <c r="T13" s="15">
        <f t="shared" si="3"/>
        <v>98.350000000000023</v>
      </c>
      <c r="U13" s="15">
        <f t="shared" si="3"/>
        <v>103.85000000000001</v>
      </c>
      <c r="V13" s="14">
        <f>V16-V15-V14</f>
        <v>385.9000000000002</v>
      </c>
      <c r="W13" s="53">
        <f>W16-W15-W14</f>
        <v>105.46700000000004</v>
      </c>
      <c r="X13" s="53">
        <f t="shared" ref="X13:AA13" si="4">X16-X15-X14</f>
        <v>108.12359999999997</v>
      </c>
      <c r="Y13" s="53">
        <f t="shared" si="4"/>
        <v>104.92090000000002</v>
      </c>
      <c r="Z13" s="53">
        <f t="shared" si="4"/>
        <v>103.51410000000001</v>
      </c>
      <c r="AA13" s="51">
        <f t="shared" si="4"/>
        <v>422.02559999999983</v>
      </c>
      <c r="AB13" s="53">
        <f>AB16-AB15-AB14</f>
        <v>113.19454700000004</v>
      </c>
      <c r="AC13" s="53">
        <f>AC16-AC15-AC14</f>
        <v>117.42883799999997</v>
      </c>
      <c r="AD13" s="53">
        <f>AD16-AD15-AD14</f>
        <v>114.32552890000002</v>
      </c>
      <c r="AE13" s="53">
        <f t="shared" ref="AE13" si="5">AE16-AE15-AE14</f>
        <v>114.32323329999986</v>
      </c>
      <c r="AF13" s="51">
        <f t="shared" ref="AF13" si="6">AF16-AF15-AF14</f>
        <v>459.27214719999995</v>
      </c>
      <c r="AG13" s="62">
        <f>AB13*1.087</f>
        <v>123.04247258900004</v>
      </c>
      <c r="AH13" s="62">
        <f>AC13*1.078</f>
        <v>126.58828736399998</v>
      </c>
      <c r="AI13" s="62">
        <f>AD13*1.087</f>
        <v>124.27184991430002</v>
      </c>
      <c r="AJ13" s="53">
        <f>AK13-AI13-AH13-AG13</f>
        <v>125.32621413909989</v>
      </c>
      <c r="AK13" s="83">
        <f>AF13*1.087</f>
        <v>499.22882400639992</v>
      </c>
      <c r="AL13" s="62">
        <f>AG13*1.085</f>
        <v>133.50108275906504</v>
      </c>
      <c r="AM13" s="62">
        <f>AH13*1.085</f>
        <v>137.34829178993996</v>
      </c>
      <c r="AN13" s="62">
        <f>AI13*1.095</f>
        <v>136.0776756561585</v>
      </c>
      <c r="AO13" s="15">
        <f ca="1">AJ13*(1+AO19)+AO650</f>
        <v>138.01005184185587</v>
      </c>
      <c r="AP13" s="14">
        <f ca="1">SUM(AL13:AO13)</f>
        <v>544.93710204701938</v>
      </c>
      <c r="AQ13" s="15">
        <f ca="1">AL13*(1+AQ19)+AQ650</f>
        <v>151.60314107856348</v>
      </c>
      <c r="AR13" s="15">
        <f ca="1">AM13*(1+AR19)+AR650</f>
        <v>154.59913006851906</v>
      </c>
      <c r="AS13" s="15">
        <f ca="1">AN13*(1+AS19)+AS650</f>
        <v>153.09145491178165</v>
      </c>
      <c r="AT13" s="15">
        <f ca="1">AO13*(1+AT19)+AT650</f>
        <v>155.60553075815403</v>
      </c>
      <c r="AU13" s="14">
        <f ca="1">SUM(AQ13:AT13)</f>
        <v>614.89925681701823</v>
      </c>
      <c r="AV13" s="14">
        <f ca="1">AU13*(1+AV19)+AV650</f>
        <v>688.68716763506052</v>
      </c>
      <c r="AW13" s="14">
        <f ca="1">AV13*(1+AW19)+AW650</f>
        <v>771.32962775126782</v>
      </c>
    </row>
    <row r="14" spans="1:49">
      <c r="B14" s="1" t="s">
        <v>218</v>
      </c>
      <c r="C14" s="15">
        <f t="shared" ref="C14:AV14" si="7">C86</f>
        <v>0</v>
      </c>
      <c r="D14" s="15">
        <f t="shared" si="7"/>
        <v>0</v>
      </c>
      <c r="E14" s="15">
        <f t="shared" si="7"/>
        <v>0</v>
      </c>
      <c r="F14" s="15">
        <f t="shared" si="7"/>
        <v>0</v>
      </c>
      <c r="G14" s="14">
        <f t="shared" si="7"/>
        <v>0</v>
      </c>
      <c r="H14" s="15">
        <f t="shared" si="7"/>
        <v>0</v>
      </c>
      <c r="I14" s="15">
        <f t="shared" si="7"/>
        <v>0</v>
      </c>
      <c r="J14" s="15">
        <f t="shared" si="7"/>
        <v>0</v>
      </c>
      <c r="K14" s="15">
        <f t="shared" si="7"/>
        <v>0</v>
      </c>
      <c r="L14" s="14">
        <f t="shared" si="7"/>
        <v>0</v>
      </c>
      <c r="M14" s="15">
        <f t="shared" si="7"/>
        <v>0</v>
      </c>
      <c r="N14" s="15">
        <f t="shared" si="7"/>
        <v>0</v>
      </c>
      <c r="O14" s="15">
        <f t="shared" si="7"/>
        <v>0</v>
      </c>
      <c r="P14" s="15">
        <f t="shared" si="7"/>
        <v>0</v>
      </c>
      <c r="Q14" s="14">
        <f t="shared" si="7"/>
        <v>0</v>
      </c>
      <c r="R14" s="15">
        <f t="shared" si="7"/>
        <v>5.15</v>
      </c>
      <c r="S14" s="15">
        <f t="shared" si="7"/>
        <v>5.15</v>
      </c>
      <c r="T14" s="15">
        <f t="shared" si="7"/>
        <v>5.15</v>
      </c>
      <c r="U14" s="15">
        <f t="shared" si="7"/>
        <v>4.5500000000000007</v>
      </c>
      <c r="V14" s="14">
        <f t="shared" si="7"/>
        <v>20</v>
      </c>
      <c r="W14" s="15">
        <f t="shared" si="7"/>
        <v>7.68</v>
      </c>
      <c r="X14" s="15">
        <f t="shared" si="7"/>
        <v>11.14</v>
      </c>
      <c r="Y14" s="15">
        <f t="shared" si="7"/>
        <v>10.6</v>
      </c>
      <c r="Z14" s="15">
        <f t="shared" si="7"/>
        <v>11.220000000000002</v>
      </c>
      <c r="AA14" s="14">
        <f t="shared" si="7"/>
        <v>40.64</v>
      </c>
      <c r="AB14" s="15">
        <f t="shared" si="7"/>
        <v>15.667199999999999</v>
      </c>
      <c r="AC14" s="15">
        <f t="shared" si="7"/>
        <v>15.551439999999999</v>
      </c>
      <c r="AD14" s="15">
        <f t="shared" si="7"/>
        <v>13.0274</v>
      </c>
      <c r="AE14" s="15">
        <f t="shared" si="7"/>
        <v>18.339559999999999</v>
      </c>
      <c r="AF14" s="14">
        <f t="shared" si="7"/>
        <v>62.585599999999999</v>
      </c>
      <c r="AG14" s="15">
        <f>AG16-AG15-AG13</f>
        <v>14.738356642000028</v>
      </c>
      <c r="AH14" s="15">
        <f t="shared" ref="AH14:AK14" si="8">AH16-AH15-AH13</f>
        <v>17.422925124000031</v>
      </c>
      <c r="AI14" s="15">
        <f t="shared" si="8"/>
        <v>14.511929410199997</v>
      </c>
      <c r="AJ14" s="15">
        <f t="shared" si="8"/>
        <v>14.121634698999785</v>
      </c>
      <c r="AK14" s="14">
        <f t="shared" si="8"/>
        <v>60.794845875200053</v>
      </c>
      <c r="AL14" s="15">
        <f>AL16-AL15-AL13</f>
        <v>16.062720610444984</v>
      </c>
      <c r="AM14" s="15">
        <f>AM16-AM15-AM13</f>
        <v>16.568995008340011</v>
      </c>
      <c r="AN14" s="15">
        <f>AN16-AN15-AN13</f>
        <v>15.115508360261487</v>
      </c>
      <c r="AO14" s="15">
        <f>AO86</f>
        <v>15.865693731257853</v>
      </c>
      <c r="AP14" s="14">
        <f t="shared" si="7"/>
        <v>63.61291771030433</v>
      </c>
      <c r="AQ14" s="15">
        <f t="shared" ref="AQ14:AU14" si="9">AQ86</f>
        <v>18.82072061044499</v>
      </c>
      <c r="AR14" s="15">
        <f t="shared" si="9"/>
        <v>12.512045008340015</v>
      </c>
      <c r="AS14" s="15">
        <f t="shared" si="9"/>
        <v>13.682221263487303</v>
      </c>
      <c r="AT14" s="15">
        <f t="shared" si="9"/>
        <v>14.414646231257851</v>
      </c>
      <c r="AU14" s="14">
        <f t="shared" si="9"/>
        <v>59.429633113530159</v>
      </c>
      <c r="AV14" s="14">
        <f t="shared" si="7"/>
        <v>72.927517260000002</v>
      </c>
      <c r="AW14" s="14">
        <f t="shared" ref="AW14" si="10">AW86</f>
        <v>78.161718640800018</v>
      </c>
    </row>
    <row r="15" spans="1:49">
      <c r="B15" s="1" t="s">
        <v>209</v>
      </c>
      <c r="C15" s="3">
        <v>101.7</v>
      </c>
      <c r="D15" s="3">
        <v>102.2</v>
      </c>
      <c r="E15" s="3">
        <v>106.8</v>
      </c>
      <c r="F15" s="3">
        <v>111.5</v>
      </c>
      <c r="G15" s="14">
        <f>SUM(C15:F15)</f>
        <v>422.2</v>
      </c>
      <c r="H15" s="3">
        <v>121.5</v>
      </c>
      <c r="I15" s="3">
        <v>123</v>
      </c>
      <c r="J15" s="3">
        <v>130.19999999999999</v>
      </c>
      <c r="K15" s="3">
        <v>135.30000000000001</v>
      </c>
      <c r="L15" s="14">
        <f>SUM(H15:K15)</f>
        <v>510</v>
      </c>
      <c r="M15" s="3">
        <v>138.9</v>
      </c>
      <c r="N15" s="3">
        <v>144.6</v>
      </c>
      <c r="O15" s="3">
        <v>154.6</v>
      </c>
      <c r="P15" s="3">
        <v>162.9</v>
      </c>
      <c r="Q15" s="14">
        <f>SUM(M15:P15)</f>
        <v>601</v>
      </c>
      <c r="R15" s="3">
        <v>168.1</v>
      </c>
      <c r="S15" s="3">
        <v>176.1</v>
      </c>
      <c r="T15" s="3">
        <v>186.1</v>
      </c>
      <c r="U15" s="3">
        <v>192.1</v>
      </c>
      <c r="V15" s="14">
        <f>SUM(R15:U15)</f>
        <v>722.4</v>
      </c>
      <c r="W15" s="3">
        <f>R15*1.13</f>
        <v>189.95299999999997</v>
      </c>
      <c r="X15" s="3">
        <f>S15*1.124</f>
        <v>197.93640000000002</v>
      </c>
      <c r="Y15" s="3">
        <f t="shared" ref="Y15" si="11">T15*1.131</f>
        <v>210.47909999999999</v>
      </c>
      <c r="Z15" s="27">
        <f>AA15-Y15-X15-W15</f>
        <v>218.66589999999997</v>
      </c>
      <c r="AA15" s="83">
        <f>V15*1.131</f>
        <v>817.03440000000001</v>
      </c>
      <c r="AB15" s="3">
        <f>W15*1.101</f>
        <v>209.13825299999996</v>
      </c>
      <c r="AC15" s="3">
        <f>X15*1.105</f>
        <v>218.71972200000002</v>
      </c>
      <c r="AD15" s="3">
        <f>Y15*1.121</f>
        <v>235.94707109999999</v>
      </c>
      <c r="AE15" s="27">
        <f>AF15-AD15-AC15-AB15</f>
        <v>244.73720670000012</v>
      </c>
      <c r="AF15" s="83">
        <f>AA15*1.112</f>
        <v>908.54225280000014</v>
      </c>
      <c r="AG15" s="3">
        <f>AB15*1.173</f>
        <v>245.31917076899995</v>
      </c>
      <c r="AH15" s="3">
        <f>AC15*1.196</f>
        <v>261.58878751200001</v>
      </c>
      <c r="AI15" s="41">
        <f>AD15*1.205</f>
        <v>284.31622067550001</v>
      </c>
      <c r="AJ15" s="27">
        <f>AK15-AI15-AH15-AG15</f>
        <v>301.75215116190031</v>
      </c>
      <c r="AK15" s="83">
        <f>AF15*1.203</f>
        <v>1092.9763301184003</v>
      </c>
      <c r="AL15" s="3">
        <f>AG15*1.21</f>
        <v>296.83619663048995</v>
      </c>
      <c r="AM15" s="3">
        <f>AH15*1.185</f>
        <v>309.98271320172</v>
      </c>
      <c r="AN15" s="3">
        <f>AI15*1.16</f>
        <v>329.80681598358001</v>
      </c>
      <c r="AO15" s="15">
        <f t="shared" ref="AO15:AV15" ca="1" si="12">AO16-AO14-AO13</f>
        <v>343.82425442688623</v>
      </c>
      <c r="AP15" s="14">
        <f t="shared" ca="1" si="12"/>
        <v>1280.4499802426762</v>
      </c>
      <c r="AQ15" s="15">
        <f t="shared" ref="AQ15:AU15" ca="1" si="13">AQ16-AQ14-AQ13</f>
        <v>309.54092148186919</v>
      </c>
      <c r="AR15" s="15">
        <f t="shared" ca="1" si="13"/>
        <v>345.26954611048274</v>
      </c>
      <c r="AS15" s="15">
        <f t="shared" ca="1" si="13"/>
        <v>370.82691122555377</v>
      </c>
      <c r="AT15" s="15">
        <f t="shared" ca="1" si="13"/>
        <v>386.47985439291335</v>
      </c>
      <c r="AU15" s="14">
        <f t="shared" ca="1" si="13"/>
        <v>1412.1172332108185</v>
      </c>
      <c r="AV15" s="14">
        <f t="shared" ca="1" si="12"/>
        <v>1554.4554972840842</v>
      </c>
      <c r="AW15" s="14">
        <f t="shared" ref="AW15" ca="1" si="14">AW16-AW14-AW13</f>
        <v>1728.8978454076455</v>
      </c>
    </row>
    <row r="16" spans="1:49" s="124" customFormat="1">
      <c r="B16" s="124" t="s">
        <v>96</v>
      </c>
      <c r="C16" s="122">
        <f t="shared" ref="C16:Q16" si="15">C39-C29</f>
        <v>125.10000000000002</v>
      </c>
      <c r="D16" s="122">
        <f t="shared" si="15"/>
        <v>130.39999999999998</v>
      </c>
      <c r="E16" s="122">
        <f t="shared" si="15"/>
        <v>153.29999999999995</v>
      </c>
      <c r="F16" s="122">
        <f t="shared" si="15"/>
        <v>165.5</v>
      </c>
      <c r="G16" s="123">
        <f t="shared" si="15"/>
        <v>574.30000000000018</v>
      </c>
      <c r="H16" s="122">
        <f t="shared" si="15"/>
        <v>172.75</v>
      </c>
      <c r="I16" s="122">
        <f t="shared" si="15"/>
        <v>185.15000000000009</v>
      </c>
      <c r="J16" s="122">
        <f t="shared" si="15"/>
        <v>197.25</v>
      </c>
      <c r="K16" s="122">
        <f t="shared" si="15"/>
        <v>210.85000000000014</v>
      </c>
      <c r="L16" s="123">
        <f t="shared" si="15"/>
        <v>766</v>
      </c>
      <c r="M16" s="122">
        <f t="shared" si="15"/>
        <v>217.44999999999993</v>
      </c>
      <c r="N16" s="122">
        <f t="shared" si="15"/>
        <v>218.14999999999998</v>
      </c>
      <c r="O16" s="122">
        <f t="shared" si="15"/>
        <v>238.05000000000007</v>
      </c>
      <c r="P16" s="122">
        <f t="shared" si="15"/>
        <v>253.44999999999993</v>
      </c>
      <c r="Q16" s="123">
        <f t="shared" si="15"/>
        <v>927.09999999999945</v>
      </c>
      <c r="R16" s="154">
        <v>262</v>
      </c>
      <c r="S16" s="152">
        <v>276.2</v>
      </c>
      <c r="T16" s="152">
        <v>289.60000000000002</v>
      </c>
      <c r="U16" s="152">
        <v>300.5</v>
      </c>
      <c r="V16" s="153">
        <f>SUM(R16:U16)</f>
        <v>1128.3000000000002</v>
      </c>
      <c r="W16" s="152">
        <v>303.10000000000002</v>
      </c>
      <c r="X16" s="152">
        <v>317.2</v>
      </c>
      <c r="Y16" s="152">
        <v>326</v>
      </c>
      <c r="Z16" s="152">
        <v>333.4</v>
      </c>
      <c r="AA16" s="153">
        <f>SUM(W16:Z16)</f>
        <v>1279.6999999999998</v>
      </c>
      <c r="AB16" s="152">
        <v>338</v>
      </c>
      <c r="AC16" s="152">
        <v>351.7</v>
      </c>
      <c r="AD16" s="152">
        <v>363.3</v>
      </c>
      <c r="AE16" s="152">
        <v>377.4</v>
      </c>
      <c r="AF16" s="153">
        <f>SUM(AB16:AE16)</f>
        <v>1430.4</v>
      </c>
      <c r="AG16" s="152">
        <v>383.1</v>
      </c>
      <c r="AH16" s="152">
        <v>405.6</v>
      </c>
      <c r="AI16" s="152">
        <v>423.1</v>
      </c>
      <c r="AJ16" s="152">
        <v>441.2</v>
      </c>
      <c r="AK16" s="123">
        <f>SUM(AG16:AJ16)</f>
        <v>1653.0000000000002</v>
      </c>
      <c r="AL16" s="152">
        <v>446.4</v>
      </c>
      <c r="AM16" s="152">
        <v>463.9</v>
      </c>
      <c r="AN16" s="152">
        <v>481</v>
      </c>
      <c r="AO16" s="152">
        <v>497.7</v>
      </c>
      <c r="AP16" s="123">
        <f>SUM(AL16:AO16)</f>
        <v>1889</v>
      </c>
      <c r="AQ16" s="122">
        <f t="shared" ref="AQ16:AU16" ca="1" si="16">AQ148</f>
        <v>479.96478317087764</v>
      </c>
      <c r="AR16" s="122">
        <f t="shared" ca="1" si="16"/>
        <v>512.38072118734181</v>
      </c>
      <c r="AS16" s="122">
        <f t="shared" ca="1" si="16"/>
        <v>537.60058740082275</v>
      </c>
      <c r="AT16" s="122">
        <f t="shared" ca="1" si="16"/>
        <v>556.50003138232523</v>
      </c>
      <c r="AU16" s="123">
        <f t="shared" ca="1" si="16"/>
        <v>2086.446123141367</v>
      </c>
      <c r="AV16" s="123">
        <f t="shared" ref="AV16" ca="1" si="17">AV148</f>
        <v>2316.0701821791449</v>
      </c>
      <c r="AW16" s="123">
        <f t="shared" ref="AW16" ca="1" si="18">AW148</f>
        <v>2578.3891917997134</v>
      </c>
    </row>
    <row r="17" spans="2:49">
      <c r="C17" s="3"/>
      <c r="D17" s="3"/>
      <c r="E17" s="3"/>
      <c r="F17" s="3"/>
      <c r="G17" s="14"/>
      <c r="H17" s="3"/>
      <c r="I17" s="3"/>
      <c r="J17" s="3"/>
      <c r="K17" s="3"/>
      <c r="L17" s="14"/>
      <c r="M17" s="3"/>
      <c r="N17" s="3"/>
      <c r="O17" s="3"/>
      <c r="P17" s="3"/>
      <c r="Q17" s="14"/>
      <c r="R17" s="3"/>
      <c r="S17" s="3"/>
      <c r="T17" s="3"/>
      <c r="U17" s="3"/>
      <c r="V17" s="14"/>
    </row>
    <row r="18" spans="2:49">
      <c r="B18" s="12" t="s">
        <v>217</v>
      </c>
      <c r="C18" s="3"/>
      <c r="D18" s="3"/>
      <c r="E18" s="3"/>
      <c r="F18" s="3"/>
      <c r="G18" s="14"/>
      <c r="H18" s="3"/>
      <c r="I18" s="3"/>
      <c r="J18" s="3"/>
      <c r="K18" s="3"/>
      <c r="L18" s="14"/>
      <c r="M18" s="3"/>
      <c r="N18" s="3"/>
      <c r="O18" s="3"/>
      <c r="P18" s="3"/>
      <c r="Q18" s="14"/>
      <c r="R18" s="3"/>
      <c r="S18" s="3"/>
      <c r="T18" s="3"/>
      <c r="U18" s="3"/>
      <c r="V18" s="72"/>
    </row>
    <row r="19" spans="2:49">
      <c r="B19" s="1" t="s">
        <v>208</v>
      </c>
      <c r="C19" s="68" t="s">
        <v>212</v>
      </c>
      <c r="D19" s="68" t="s">
        <v>212</v>
      </c>
      <c r="E19" s="68" t="s">
        <v>212</v>
      </c>
      <c r="F19" s="68" t="s">
        <v>212</v>
      </c>
      <c r="G19" s="87" t="s">
        <v>212</v>
      </c>
      <c r="H19" s="42">
        <f t="shared" ref="H19:AN19" si="19">(H13-H650)/C13-1</f>
        <v>1.2189059829059814</v>
      </c>
      <c r="I19" s="42">
        <f t="shared" si="19"/>
        <v>1.2401939194883504</v>
      </c>
      <c r="J19" s="42">
        <f t="shared" si="19"/>
        <v>0.45970797862187629</v>
      </c>
      <c r="K19" s="42">
        <f t="shared" si="19"/>
        <v>0.409568922394975</v>
      </c>
      <c r="L19" s="148">
        <f t="shared" si="19"/>
        <v>0.70341230338472527</v>
      </c>
      <c r="M19" s="42">
        <f t="shared" si="19"/>
        <v>0.54299757329391363</v>
      </c>
      <c r="N19" s="42">
        <f t="shared" si="19"/>
        <v>0.19222423587965443</v>
      </c>
      <c r="O19" s="42">
        <f t="shared" si="19"/>
        <v>0.24647433227676174</v>
      </c>
      <c r="P19" s="42">
        <f t="shared" si="19"/>
        <v>0.19874699092265047</v>
      </c>
      <c r="Q19" s="148">
        <f t="shared" si="19"/>
        <v>0.27858125404139256</v>
      </c>
      <c r="R19" s="42">
        <f t="shared" si="19"/>
        <v>0.12612712335958931</v>
      </c>
      <c r="S19" s="42">
        <f t="shared" si="19"/>
        <v>0.27431870962740579</v>
      </c>
      <c r="T19" s="42">
        <f t="shared" si="19"/>
        <v>0.16653468795139004</v>
      </c>
      <c r="U19" s="42">
        <f t="shared" si="19"/>
        <v>0.14060625943584881</v>
      </c>
      <c r="V19" s="148">
        <f t="shared" si="19"/>
        <v>0.17391181580635329</v>
      </c>
      <c r="W19" s="149">
        <f t="shared" si="19"/>
        <v>0.19610203261335291</v>
      </c>
      <c r="X19" s="149">
        <f t="shared" si="19"/>
        <v>0.14875625330287323</v>
      </c>
      <c r="Y19" s="149">
        <f t="shared" si="19"/>
        <v>8.2951917919382501E-2</v>
      </c>
      <c r="Z19" s="149">
        <f t="shared" si="19"/>
        <v>1.2192723863165389E-2</v>
      </c>
      <c r="AA19" s="148">
        <f t="shared" si="19"/>
        <v>0.10612334062219086</v>
      </c>
      <c r="AB19" s="149">
        <f t="shared" si="19"/>
        <v>8.7594128364424151E-2</v>
      </c>
      <c r="AC19" s="149">
        <f t="shared" si="19"/>
        <v>9.5423875587202112E-2</v>
      </c>
      <c r="AD19" s="149">
        <f t="shared" si="19"/>
        <v>9.2448486078908987E-2</v>
      </c>
      <c r="AE19" s="149">
        <f t="shared" si="19"/>
        <v>0.10642331469027178</v>
      </c>
      <c r="AF19" s="148">
        <f t="shared" si="19"/>
        <v>9.5425383893461113E-2</v>
      </c>
      <c r="AG19" s="149">
        <f t="shared" si="19"/>
        <v>8.7019612088407694E-2</v>
      </c>
      <c r="AH19" s="149">
        <f t="shared" si="19"/>
        <v>7.5092419742107674E-2</v>
      </c>
      <c r="AI19" s="149">
        <f t="shared" si="19"/>
        <v>8.7178167218543212E-2</v>
      </c>
      <c r="AJ19" s="149">
        <f t="shared" si="19"/>
        <v>9.6359570636759706E-2</v>
      </c>
      <c r="AK19" s="148">
        <f t="shared" si="19"/>
        <v>8.6334407944200331E-2</v>
      </c>
      <c r="AL19" s="149">
        <f t="shared" si="19"/>
        <v>8.7616428033157501E-2</v>
      </c>
      <c r="AM19" s="149">
        <f t="shared" si="19"/>
        <v>8.6210110052562516E-2</v>
      </c>
      <c r="AN19" s="149">
        <f t="shared" si="19"/>
        <v>9.5435126847387863E-2</v>
      </c>
      <c r="AO19" s="170">
        <v>0.1</v>
      </c>
      <c r="AP19" s="148">
        <f ca="1">(AP13-AP650)/AK13-1</f>
        <v>9.2314888659316807E-2</v>
      </c>
      <c r="AQ19" s="170">
        <v>0.12</v>
      </c>
      <c r="AR19" s="170">
        <v>0.12</v>
      </c>
      <c r="AS19" s="170">
        <v>0.12</v>
      </c>
      <c r="AT19" s="170">
        <v>0.12</v>
      </c>
      <c r="AU19" s="148">
        <f ca="1">(AU13-AU650)/AP13-1</f>
        <v>0.12000000000000011</v>
      </c>
      <c r="AV19" s="36">
        <v>0.12</v>
      </c>
      <c r="AW19" s="36">
        <v>0.12</v>
      </c>
    </row>
    <row r="20" spans="2:49">
      <c r="B20" s="1" t="s">
        <v>183</v>
      </c>
      <c r="C20" s="68" t="s">
        <v>212</v>
      </c>
      <c r="D20" s="68" t="s">
        <v>212</v>
      </c>
      <c r="E20" s="68" t="s">
        <v>212</v>
      </c>
      <c r="F20" s="68" t="s">
        <v>212</v>
      </c>
      <c r="G20" s="87" t="s">
        <v>212</v>
      </c>
      <c r="H20" s="68" t="s">
        <v>212</v>
      </c>
      <c r="I20" s="68" t="s">
        <v>212</v>
      </c>
      <c r="J20" s="68" t="s">
        <v>212</v>
      </c>
      <c r="K20" s="68" t="s">
        <v>212</v>
      </c>
      <c r="L20" s="87" t="s">
        <v>212</v>
      </c>
      <c r="M20" s="68" t="s">
        <v>212</v>
      </c>
      <c r="N20" s="68" t="s">
        <v>212</v>
      </c>
      <c r="O20" s="68" t="s">
        <v>212</v>
      </c>
      <c r="P20" s="68" t="s">
        <v>212</v>
      </c>
      <c r="Q20" s="87" t="s">
        <v>212</v>
      </c>
      <c r="R20" s="68" t="s">
        <v>212</v>
      </c>
      <c r="S20" s="68" t="s">
        <v>212</v>
      </c>
      <c r="T20" s="68" t="s">
        <v>212</v>
      </c>
      <c r="U20" s="68" t="s">
        <v>212</v>
      </c>
      <c r="V20" s="87" t="s">
        <v>212</v>
      </c>
      <c r="W20" s="135">
        <f t="shared" ref="W20:AF22" si="20">(W14-W651)/R14-1</f>
        <v>0.50097683051876429</v>
      </c>
      <c r="X20" s="135">
        <f t="shared" si="20"/>
        <v>1.1821285033438023</v>
      </c>
      <c r="Y20" s="135">
        <f t="shared" si="20"/>
        <v>1.0893931568996686</v>
      </c>
      <c r="Z20" s="135">
        <f t="shared" si="20"/>
        <v>1.5040999622744788</v>
      </c>
      <c r="AA20" s="73">
        <f t="shared" si="20"/>
        <v>1.0561011027887197</v>
      </c>
      <c r="AB20" s="135">
        <f t="shared" si="20"/>
        <v>1.0672267142857144</v>
      </c>
      <c r="AC20" s="135">
        <f t="shared" si="20"/>
        <v>0.40803468943803067</v>
      </c>
      <c r="AD20" s="135">
        <f t="shared" si="20"/>
        <v>0.2321728581845377</v>
      </c>
      <c r="AE20" s="135">
        <f t="shared" si="20"/>
        <v>0.63750406027978412</v>
      </c>
      <c r="AF20" s="73">
        <f t="shared" si="20"/>
        <v>0.55008945519560104</v>
      </c>
      <c r="AG20" s="135">
        <f t="shared" ref="AG20:AO22" si="21">(AG14-AG651)/AB14-1</f>
        <v>-5.9268882932458355E-2</v>
      </c>
      <c r="AH20" s="135">
        <f t="shared" si="21"/>
        <v>0.1173198129592552</v>
      </c>
      <c r="AI20" s="135">
        <f t="shared" si="21"/>
        <v>0.11413697446507909</v>
      </c>
      <c r="AJ20" s="135">
        <f t="shared" si="21"/>
        <v>-0.22990970348803008</v>
      </c>
      <c r="AK20" s="73">
        <f t="shared" si="21"/>
        <v>-2.929779679649458E-2</v>
      </c>
      <c r="AL20" s="135">
        <f t="shared" si="21"/>
        <v>9.2486463720664824E-2</v>
      </c>
      <c r="AM20" s="135">
        <f t="shared" si="21"/>
        <v>-4.7951223098557483E-2</v>
      </c>
      <c r="AN20" s="135">
        <f t="shared" si="21"/>
        <v>4.2005819821703039E-2</v>
      </c>
      <c r="AO20" s="135">
        <f t="shared" si="21"/>
        <v>0.12227161945186538</v>
      </c>
      <c r="AP20" s="73">
        <f>(AP14-AP651)/AK14-1</f>
        <v>4.7107752507926204E-2</v>
      </c>
      <c r="AQ20" s="135">
        <f t="shared" ref="AQ20:AT22" si="22">(AQ14-AQ651)/AL14-1</f>
        <v>0.15644664173851419</v>
      </c>
      <c r="AR20" s="135">
        <f t="shared" si="22"/>
        <v>-0.25052571971858462</v>
      </c>
      <c r="AS20" s="135">
        <f t="shared" si="22"/>
        <v>-0.10056334046133042</v>
      </c>
      <c r="AT20" s="135">
        <f t="shared" si="22"/>
        <v>-0.10001933302699662</v>
      </c>
      <c r="AU20" s="73">
        <f>(AU14-AU651)/AP14-1</f>
        <v>-7.4590869151586636E-2</v>
      </c>
      <c r="AV20" s="73">
        <f t="shared" ref="AV20:AW22" ca="1" si="23">(AV14-AV651)/AU14-1</f>
        <v>0.22712380069189453</v>
      </c>
      <c r="AW20" s="73">
        <f t="shared" ca="1" si="23"/>
        <v>7.1772652867629239E-2</v>
      </c>
    </row>
    <row r="21" spans="2:49">
      <c r="B21" s="1" t="s">
        <v>209</v>
      </c>
      <c r="C21" s="68" t="s">
        <v>212</v>
      </c>
      <c r="D21" s="68" t="s">
        <v>212</v>
      </c>
      <c r="E21" s="68" t="s">
        <v>212</v>
      </c>
      <c r="F21" s="68" t="s">
        <v>212</v>
      </c>
      <c r="G21" s="87" t="s">
        <v>212</v>
      </c>
      <c r="H21" s="42">
        <f t="shared" ref="H21:V22" si="24">(H15-H652)/C15-1</f>
        <v>0.21036460176991167</v>
      </c>
      <c r="I21" s="42">
        <f t="shared" si="24"/>
        <v>0.22334177131856592</v>
      </c>
      <c r="J21" s="42">
        <f t="shared" si="24"/>
        <v>0.23412708596502885</v>
      </c>
      <c r="K21" s="42">
        <f t="shared" si="24"/>
        <v>0.22255536657066743</v>
      </c>
      <c r="L21" s="148">
        <f t="shared" si="24"/>
        <v>0.22273639313702498</v>
      </c>
      <c r="M21" s="42">
        <f t="shared" si="24"/>
        <v>0.15090344806085576</v>
      </c>
      <c r="N21" s="42">
        <f t="shared" si="24"/>
        <v>0.18434868854045705</v>
      </c>
      <c r="O21" s="42">
        <f t="shared" si="24"/>
        <v>0.18919831822339428</v>
      </c>
      <c r="P21" s="42">
        <f t="shared" si="24"/>
        <v>0.20419503365523339</v>
      </c>
      <c r="Q21" s="148">
        <f t="shared" si="24"/>
        <v>0.18288405238452787</v>
      </c>
      <c r="R21" s="42">
        <f t="shared" si="24"/>
        <v>0.2062316348173443</v>
      </c>
      <c r="S21" s="42">
        <f t="shared" si="24"/>
        <v>0.20214493370931552</v>
      </c>
      <c r="T21" s="42">
        <f t="shared" si="24"/>
        <v>0.1914793443661329</v>
      </c>
      <c r="U21" s="42">
        <f t="shared" si="24"/>
        <v>0.17280007458265412</v>
      </c>
      <c r="V21" s="148">
        <f t="shared" si="24"/>
        <v>0.19239196385859336</v>
      </c>
      <c r="W21" s="149">
        <f t="shared" si="20"/>
        <v>0.13736128453176422</v>
      </c>
      <c r="X21" s="149">
        <f t="shared" si="20"/>
        <v>0.13388411619891705</v>
      </c>
      <c r="Y21" s="149">
        <f t="shared" si="20"/>
        <v>0.14811168408826947</v>
      </c>
      <c r="Z21" s="149">
        <f t="shared" si="20"/>
        <v>0.15590967425901203</v>
      </c>
      <c r="AA21" s="148">
        <f t="shared" si="20"/>
        <v>0.14421547290476466</v>
      </c>
      <c r="AB21" s="149">
        <f t="shared" si="20"/>
        <v>0.11569441785714285</v>
      </c>
      <c r="AC21" s="149">
        <f t="shared" si="20"/>
        <v>0.11452602566548986</v>
      </c>
      <c r="AD21" s="135">
        <f t="shared" si="20"/>
        <v>0.12389403907637653</v>
      </c>
      <c r="AE21" s="135">
        <f t="shared" si="20"/>
        <v>0.12125725844315371</v>
      </c>
      <c r="AF21" s="73">
        <f t="shared" si="20"/>
        <v>0.11901249735741604</v>
      </c>
      <c r="AG21" s="149">
        <f t="shared" si="21"/>
        <v>0.17302116373477672</v>
      </c>
      <c r="AH21" s="149">
        <f t="shared" si="21"/>
        <v>0.19277415028901723</v>
      </c>
      <c r="AI21" s="135">
        <f t="shared" si="21"/>
        <v>0.20519750827814587</v>
      </c>
      <c r="AJ21" s="135">
        <f t="shared" si="21"/>
        <v>0.23309337957849041</v>
      </c>
      <c r="AK21" s="73">
        <f t="shared" si="21"/>
        <v>0.20231444999127635</v>
      </c>
      <c r="AL21" s="149">
        <f t="shared" si="21"/>
        <v>0.21291785983421252</v>
      </c>
      <c r="AM21" s="149">
        <f t="shared" si="21"/>
        <v>0.18632164093298309</v>
      </c>
      <c r="AN21" s="135">
        <f t="shared" si="21"/>
        <v>0.16046095629494972</v>
      </c>
      <c r="AO21" s="135">
        <f t="shared" ca="1" si="21"/>
        <v>0.13817756781426671</v>
      </c>
      <c r="AP21" s="73">
        <f ca="1">(AP15-AP652)/AK15-1</f>
        <v>0.17227227228697495</v>
      </c>
      <c r="AQ21" s="149">
        <f t="shared" ca="1" si="22"/>
        <v>2.534647211327945E-2</v>
      </c>
      <c r="AR21" s="149">
        <f t="shared" ca="1" si="22"/>
        <v>0.10757078700491651</v>
      </c>
      <c r="AS21" s="135">
        <f t="shared" ca="1" si="22"/>
        <v>0.11906072831020409</v>
      </c>
      <c r="AT21" s="135">
        <f t="shared" ca="1" si="22"/>
        <v>0.11624834495830028</v>
      </c>
      <c r="AU21" s="73">
        <f ca="1">(AU15-AU652)/AP15-1</f>
        <v>9.3798958879044214E-2</v>
      </c>
      <c r="AV21" s="73">
        <f t="shared" ca="1" si="23"/>
        <v>0.1007977671582001</v>
      </c>
      <c r="AW21" s="73">
        <f t="shared" ca="1" si="23"/>
        <v>0.11222086989839442</v>
      </c>
    </row>
    <row r="22" spans="2:49" s="52" customFormat="1">
      <c r="B22" s="52" t="s">
        <v>96</v>
      </c>
      <c r="C22" s="88" t="s">
        <v>212</v>
      </c>
      <c r="D22" s="88" t="s">
        <v>212</v>
      </c>
      <c r="E22" s="88" t="s">
        <v>212</v>
      </c>
      <c r="F22" s="88" t="s">
        <v>212</v>
      </c>
      <c r="G22" s="141" t="s">
        <v>212</v>
      </c>
      <c r="H22" s="103">
        <f t="shared" si="24"/>
        <v>0.39901262989608322</v>
      </c>
      <c r="I22" s="103">
        <f t="shared" si="24"/>
        <v>0.44324384630620317</v>
      </c>
      <c r="J22" s="103">
        <f t="shared" si="24"/>
        <v>0.30255181857131319</v>
      </c>
      <c r="K22" s="103">
        <f t="shared" si="24"/>
        <v>0.28357489535926317</v>
      </c>
      <c r="L22" s="150">
        <f t="shared" si="24"/>
        <v>0.3500405999081817</v>
      </c>
      <c r="M22" s="103">
        <f t="shared" si="24"/>
        <v>0.26722659664664006</v>
      </c>
      <c r="N22" s="103">
        <f t="shared" si="24"/>
        <v>0.18699230326976357</v>
      </c>
      <c r="O22" s="103">
        <f t="shared" si="24"/>
        <v>0.20866780741111701</v>
      </c>
      <c r="P22" s="103">
        <f t="shared" si="24"/>
        <v>0.20224293676907434</v>
      </c>
      <c r="Q22" s="150">
        <f t="shared" si="24"/>
        <v>0.2148664069852555</v>
      </c>
      <c r="R22" s="103">
        <f t="shared" si="24"/>
        <v>0.2009007768768043</v>
      </c>
      <c r="S22" s="103">
        <f t="shared" si="24"/>
        <v>0.24978188189149231</v>
      </c>
      <c r="T22" s="103">
        <f t="shared" si="24"/>
        <v>0.20414838055745088</v>
      </c>
      <c r="U22" s="103">
        <f t="shared" si="24"/>
        <v>0.1791522530141636</v>
      </c>
      <c r="V22" s="150">
        <f t="shared" si="24"/>
        <v>0.20729096320206208</v>
      </c>
      <c r="W22" s="103">
        <f t="shared" si="20"/>
        <v>0.16440655725723752</v>
      </c>
      <c r="X22" s="103">
        <f t="shared" si="20"/>
        <v>0.15854221906574106</v>
      </c>
      <c r="Y22" s="103">
        <f t="shared" si="20"/>
        <v>0.14272196234195955</v>
      </c>
      <c r="Z22" s="103">
        <f t="shared" si="20"/>
        <v>0.12665596547984959</v>
      </c>
      <c r="AA22" s="150">
        <f t="shared" si="20"/>
        <v>0.14735112720755095</v>
      </c>
      <c r="AB22" s="103">
        <f t="shared" si="20"/>
        <v>0.13002670028750507</v>
      </c>
      <c r="AC22" s="103">
        <f t="shared" si="20"/>
        <v>0.11832266274058889</v>
      </c>
      <c r="AD22" s="142">
        <f t="shared" si="20"/>
        <v>0.11729422239249465</v>
      </c>
      <c r="AE22" s="142">
        <f t="shared" si="20"/>
        <v>0.13402500523252625</v>
      </c>
      <c r="AF22" s="147">
        <f t="shared" si="20"/>
        <v>0.12492372800104357</v>
      </c>
      <c r="AG22" s="103">
        <f t="shared" si="21"/>
        <v>0.13345240249497548</v>
      </c>
      <c r="AH22" s="103">
        <f t="shared" si="21"/>
        <v>0.15014505597091587</v>
      </c>
      <c r="AI22" s="142">
        <f t="shared" si="21"/>
        <v>0.1647931438816006</v>
      </c>
      <c r="AJ22" s="142">
        <f t="shared" si="21"/>
        <v>0.16917413219712718</v>
      </c>
      <c r="AK22" s="147">
        <f t="shared" si="21"/>
        <v>0.15494169105960154</v>
      </c>
      <c r="AL22" s="103">
        <f t="shared" si="21"/>
        <v>0.16804091163645962</v>
      </c>
      <c r="AM22" s="103">
        <f t="shared" si="21"/>
        <v>0.14501329327976009</v>
      </c>
      <c r="AN22" s="142">
        <f t="shared" si="21"/>
        <v>0.13729883694624823</v>
      </c>
      <c r="AO22" s="142">
        <f t="shared" ca="1" si="21"/>
        <v>0.12682383247538231</v>
      </c>
      <c r="AP22" s="147">
        <f ca="1">(AP16-AP653)/AK16-1</f>
        <v>0.14352067622643361</v>
      </c>
      <c r="AQ22" s="103">
        <f t="shared" ca="1" si="22"/>
        <v>5.8371055125185034E-2</v>
      </c>
      <c r="AR22" s="103">
        <f t="shared" ca="1" si="22"/>
        <v>9.8460702807378953E-2</v>
      </c>
      <c r="AS22" s="142">
        <f t="shared" ca="1" si="22"/>
        <v>0.11242472926805491</v>
      </c>
      <c r="AT22" s="142">
        <f t="shared" ca="1" si="22"/>
        <v>0.11039447588840412</v>
      </c>
      <c r="AU22" s="147">
        <f ca="1">(AU16-AU653)/AP16-1</f>
        <v>9.5686810200009687E-2</v>
      </c>
      <c r="AV22" s="147">
        <f t="shared" ca="1" si="23"/>
        <v>0.11005511069322726</v>
      </c>
      <c r="AW22" s="147">
        <f t="shared" ca="1" si="23"/>
        <v>0.11326038892904267</v>
      </c>
    </row>
    <row r="23" spans="2:49">
      <c r="C23" s="3"/>
      <c r="D23" s="3"/>
      <c r="E23" s="3"/>
      <c r="F23" s="3"/>
      <c r="G23" s="14"/>
      <c r="H23" s="3"/>
      <c r="I23" s="3"/>
      <c r="J23" s="3"/>
      <c r="K23" s="3"/>
      <c r="L23" s="14"/>
      <c r="M23" s="3"/>
      <c r="N23" s="3"/>
      <c r="O23" s="3"/>
      <c r="P23" s="3"/>
      <c r="Q23" s="14"/>
      <c r="R23" s="3"/>
      <c r="S23" s="3"/>
      <c r="T23" s="3"/>
      <c r="U23" s="3"/>
      <c r="V23" s="14"/>
    </row>
    <row r="24" spans="2:49">
      <c r="B24" s="1" t="s">
        <v>184</v>
      </c>
      <c r="C24" s="15">
        <f t="shared" ref="C24:U24" si="25">C26-C25</f>
        <v>260.45</v>
      </c>
      <c r="D24" s="15">
        <f t="shared" si="25"/>
        <v>273.55</v>
      </c>
      <c r="E24" s="15">
        <f t="shared" si="25"/>
        <v>278.25</v>
      </c>
      <c r="F24" s="15">
        <f t="shared" si="25"/>
        <v>283.05</v>
      </c>
      <c r="G24" s="14">
        <f t="shared" si="25"/>
        <v>1095.3</v>
      </c>
      <c r="H24" s="15">
        <f t="shared" si="25"/>
        <v>275.85000000000002</v>
      </c>
      <c r="I24" s="15">
        <f t="shared" si="25"/>
        <v>290.64999999999998</v>
      </c>
      <c r="J24" s="15">
        <f t="shared" si="25"/>
        <v>301.55</v>
      </c>
      <c r="K24" s="15">
        <f t="shared" si="25"/>
        <v>308.55</v>
      </c>
      <c r="L24" s="14">
        <f t="shared" si="25"/>
        <v>1176.5999999999999</v>
      </c>
      <c r="M24" s="15">
        <f t="shared" si="25"/>
        <v>294.64999999999998</v>
      </c>
      <c r="N24" s="15">
        <f t="shared" si="25"/>
        <v>308.35000000000002</v>
      </c>
      <c r="O24" s="15">
        <f t="shared" si="25"/>
        <v>326.14999999999998</v>
      </c>
      <c r="P24" s="15">
        <f t="shared" si="25"/>
        <v>340.95</v>
      </c>
      <c r="Q24" s="14">
        <f t="shared" si="25"/>
        <v>1270.1000000000001</v>
      </c>
      <c r="R24" s="15">
        <f t="shared" si="25"/>
        <v>319.2</v>
      </c>
      <c r="S24" s="15">
        <f t="shared" si="25"/>
        <v>333.2</v>
      </c>
      <c r="T24" s="15">
        <f t="shared" si="25"/>
        <v>349.7</v>
      </c>
      <c r="U24" s="15">
        <f t="shared" si="25"/>
        <v>393.8</v>
      </c>
      <c r="V24" s="14">
        <f>V26-V25</f>
        <v>1395.8999999999999</v>
      </c>
      <c r="W24" s="15">
        <f t="shared" ref="W24" si="26">W26-W25</f>
        <v>350.69946294307204</v>
      </c>
      <c r="X24" s="15">
        <f t="shared" ref="X24" si="27">X26-X25</f>
        <v>373.58421052631564</v>
      </c>
      <c r="Y24" s="15">
        <f t="shared" ref="Y24" si="28">Y26-Y25</f>
        <v>386.31632653061223</v>
      </c>
      <c r="Z24" s="15">
        <f>Z26-Z25</f>
        <v>405.5</v>
      </c>
      <c r="AA24" s="14">
        <f>AA26-AA25</f>
        <v>1516.1000000000004</v>
      </c>
      <c r="AB24" s="15">
        <f t="shared" ref="AB24:AD24" si="29">AB26-AB25</f>
        <v>372.39999999999992</v>
      </c>
      <c r="AC24" s="15">
        <f t="shared" si="29"/>
        <v>385.89700000000005</v>
      </c>
      <c r="AD24" s="15">
        <f t="shared" si="29"/>
        <v>410.17000000000007</v>
      </c>
      <c r="AE24" s="15">
        <f>AE26-AE25</f>
        <v>408.73299999999995</v>
      </c>
      <c r="AF24" s="14">
        <f>AF26-AF25</f>
        <v>1577.2000000000003</v>
      </c>
      <c r="AG24" s="3">
        <f>AB24*1.07</f>
        <v>398.46799999999996</v>
      </c>
      <c r="AH24" s="3">
        <f>AC24*1.07</f>
        <v>412.9097900000001</v>
      </c>
      <c r="AI24" s="3">
        <f>AD24*1.071</f>
        <v>439.29207000000008</v>
      </c>
      <c r="AJ24" s="27">
        <f>AK24-AI24-AH24-AG24</f>
        <v>438.5113399999999</v>
      </c>
      <c r="AK24" s="4">
        <f>AF24*1.071</f>
        <v>1689.1812000000002</v>
      </c>
      <c r="AL24" s="3">
        <f>AG24+24</f>
        <v>422.46799999999996</v>
      </c>
      <c r="AM24" s="3">
        <f>AH24*1.07</f>
        <v>441.81347530000011</v>
      </c>
      <c r="AN24" s="3">
        <f>AI24*1.07</f>
        <v>470.04251490000013</v>
      </c>
      <c r="AO24" s="3">
        <f>AJ24*1.05</f>
        <v>460.43690699999991</v>
      </c>
      <c r="AP24" s="14">
        <f>SUM(AL24:AO24)</f>
        <v>1794.7608971999998</v>
      </c>
      <c r="AQ24" s="15">
        <f t="shared" ref="AQ24:AU24" si="30">AQ26-AQ25</f>
        <v>456.66123070296624</v>
      </c>
      <c r="AR24" s="15">
        <f t="shared" si="30"/>
        <v>467.56103227016376</v>
      </c>
      <c r="AS24" s="15">
        <f t="shared" si="30"/>
        <v>483.35203810049677</v>
      </c>
      <c r="AT24" s="15">
        <f t="shared" si="30"/>
        <v>491.18260104251118</v>
      </c>
      <c r="AU24" s="14">
        <f t="shared" si="30"/>
        <v>1898.7569021161371</v>
      </c>
      <c r="AV24" s="14">
        <f t="shared" ref="AV24" ca="1" si="31">AV26-AV25</f>
        <v>1974.2465554164701</v>
      </c>
      <c r="AW24" s="14">
        <f t="shared" ref="AW24" ca="1" si="32">AW26-AW25</f>
        <v>2031.0767262042082</v>
      </c>
    </row>
    <row r="25" spans="2:49">
      <c r="B25" s="1" t="s">
        <v>185</v>
      </c>
      <c r="C25" s="62">
        <f>G25/4</f>
        <v>31.25</v>
      </c>
      <c r="D25" s="62">
        <f>G25/4</f>
        <v>31.25</v>
      </c>
      <c r="E25" s="62">
        <f>G25/4</f>
        <v>31.25</v>
      </c>
      <c r="F25" s="26">
        <f>G25-E25-D25-C25</f>
        <v>31.25</v>
      </c>
      <c r="G25" s="4">
        <v>125</v>
      </c>
      <c r="H25" s="62">
        <f>L25/4</f>
        <v>43.75</v>
      </c>
      <c r="I25" s="62">
        <f>L25/4</f>
        <v>43.75</v>
      </c>
      <c r="J25" s="62">
        <f>L25/4</f>
        <v>43.75</v>
      </c>
      <c r="K25" s="26">
        <f>L25-J25-I25-H25</f>
        <v>43.75</v>
      </c>
      <c r="L25" s="4">
        <v>175</v>
      </c>
      <c r="M25" s="62">
        <f>Q25/4</f>
        <v>61.25</v>
      </c>
      <c r="N25" s="62">
        <f>Q25/4</f>
        <v>61.25</v>
      </c>
      <c r="O25" s="62">
        <f>Q25/4</f>
        <v>61.25</v>
      </c>
      <c r="P25" s="26">
        <f>Q25-O25-N25-M25</f>
        <v>61.25</v>
      </c>
      <c r="Q25" s="4">
        <v>245</v>
      </c>
      <c r="R25" s="62">
        <f>V25/4</f>
        <v>103.5</v>
      </c>
      <c r="S25" s="62">
        <f>V25/4</f>
        <v>103.5</v>
      </c>
      <c r="T25" s="62">
        <f>V25/4</f>
        <v>103.5</v>
      </c>
      <c r="U25" s="26">
        <f>V25-T25-S25-R25</f>
        <v>103.5</v>
      </c>
      <c r="V25" s="4">
        <v>414</v>
      </c>
      <c r="W25" s="53">
        <f>AA25-Z25-Y25-X25</f>
        <v>122.50053705692801</v>
      </c>
      <c r="X25" s="62">
        <f>AC25/0.95</f>
        <v>106.31578947368422</v>
      </c>
      <c r="Y25" s="62">
        <f>AD25/0.98</f>
        <v>109.18367346938776</v>
      </c>
      <c r="Z25" s="62">
        <f>AE25/1.18</f>
        <v>100</v>
      </c>
      <c r="AA25" s="4">
        <v>438</v>
      </c>
      <c r="AB25" s="79">
        <f>AF25-AE25-AD25-AC25</f>
        <v>110</v>
      </c>
      <c r="AC25" s="62">
        <v>101</v>
      </c>
      <c r="AD25" s="62">
        <v>107</v>
      </c>
      <c r="AE25" s="62">
        <v>118</v>
      </c>
      <c r="AF25" s="4">
        <v>436</v>
      </c>
      <c r="AG25" s="3">
        <v>122</v>
      </c>
      <c r="AH25" s="3">
        <f>AC25*1.1</f>
        <v>111.10000000000001</v>
      </c>
      <c r="AI25" s="3">
        <v>106</v>
      </c>
      <c r="AJ25" s="27">
        <f>AK25-AI25-AH25-AG25</f>
        <v>117.89999999999998</v>
      </c>
      <c r="AK25" s="4">
        <v>457</v>
      </c>
      <c r="AL25" s="3">
        <f>AG25+5.9</f>
        <v>127.9</v>
      </c>
      <c r="AM25" s="3">
        <v>128</v>
      </c>
      <c r="AN25" s="3">
        <v>136</v>
      </c>
      <c r="AO25" s="3">
        <v>127</v>
      </c>
      <c r="AP25" s="14">
        <f>SUM(AL25:AO25)</f>
        <v>518.9</v>
      </c>
      <c r="AQ25" s="15">
        <f t="shared" ref="AQ25:AU25" si="33">AQ115</f>
        <v>129.88245382207995</v>
      </c>
      <c r="AR25" s="15">
        <f t="shared" si="33"/>
        <v>128.73229836632461</v>
      </c>
      <c r="AS25" s="15">
        <f t="shared" si="33"/>
        <v>123.05175475600947</v>
      </c>
      <c r="AT25" s="15">
        <f t="shared" si="33"/>
        <v>127.98485513201872</v>
      </c>
      <c r="AU25" s="14">
        <f t="shared" si="33"/>
        <v>509.65136207643275</v>
      </c>
      <c r="AV25" s="14">
        <f t="shared" ref="AV25" ca="1" si="34">AV115</f>
        <v>509.65136207643275</v>
      </c>
      <c r="AW25" s="14">
        <f t="shared" ref="AW25" ca="1" si="35">AW115</f>
        <v>509.65136207643275</v>
      </c>
    </row>
    <row r="26" spans="2:49" s="52" customFormat="1">
      <c r="B26" s="52" t="s">
        <v>190</v>
      </c>
      <c r="C26" s="63">
        <v>291.7</v>
      </c>
      <c r="D26" s="63">
        <v>304.8</v>
      </c>
      <c r="E26" s="63">
        <v>309.5</v>
      </c>
      <c r="F26" s="63">
        <v>314.3</v>
      </c>
      <c r="G26" s="65">
        <f>SUM(C26:F26)</f>
        <v>1220.3</v>
      </c>
      <c r="H26" s="63">
        <v>319.60000000000002</v>
      </c>
      <c r="I26" s="63">
        <v>334.4</v>
      </c>
      <c r="J26" s="63">
        <v>345.3</v>
      </c>
      <c r="K26" s="63">
        <v>352.3</v>
      </c>
      <c r="L26" s="65">
        <f>SUM(H26:K26)</f>
        <v>1351.6</v>
      </c>
      <c r="M26" s="63">
        <v>355.9</v>
      </c>
      <c r="N26" s="63">
        <v>369.6</v>
      </c>
      <c r="O26" s="63">
        <v>387.4</v>
      </c>
      <c r="P26" s="63">
        <v>402.2</v>
      </c>
      <c r="Q26" s="65">
        <f>SUM(M26:P26)</f>
        <v>1515.1000000000001</v>
      </c>
      <c r="R26" s="63">
        <v>422.7</v>
      </c>
      <c r="S26" s="63">
        <v>436.7</v>
      </c>
      <c r="T26" s="63">
        <v>453.2</v>
      </c>
      <c r="U26" s="63">
        <v>497.3</v>
      </c>
      <c r="V26" s="65">
        <f>SUM(R26:U26)</f>
        <v>1809.8999999999999</v>
      </c>
      <c r="W26" s="55">
        <f>W29-W28-W27</f>
        <v>473.20000000000005</v>
      </c>
      <c r="X26" s="55">
        <f t="shared" ref="X26:AF26" si="36">X29-X28-X27</f>
        <v>479.89999999999986</v>
      </c>
      <c r="Y26" s="55">
        <f t="shared" si="36"/>
        <v>495.5</v>
      </c>
      <c r="Z26" s="55">
        <f t="shared" si="36"/>
        <v>505.5</v>
      </c>
      <c r="AA26" s="67">
        <f t="shared" si="36"/>
        <v>1954.1000000000004</v>
      </c>
      <c r="AB26" s="55">
        <f t="shared" si="36"/>
        <v>482.39999999999992</v>
      </c>
      <c r="AC26" s="55">
        <f t="shared" si="36"/>
        <v>486.89700000000005</v>
      </c>
      <c r="AD26" s="55">
        <f t="shared" si="36"/>
        <v>517.17000000000007</v>
      </c>
      <c r="AE26" s="55">
        <f t="shared" si="36"/>
        <v>526.73299999999995</v>
      </c>
      <c r="AF26" s="67">
        <f t="shared" si="36"/>
        <v>2013.2000000000003</v>
      </c>
      <c r="AG26" s="55">
        <f t="shared" ref="AG26:AN26" si="37">SUM(AG24:AG25)</f>
        <v>520.46799999999996</v>
      </c>
      <c r="AH26" s="55">
        <f t="shared" si="37"/>
        <v>524.00979000000007</v>
      </c>
      <c r="AI26" s="55">
        <f t="shared" si="37"/>
        <v>545.29207000000008</v>
      </c>
      <c r="AJ26" s="55">
        <f t="shared" si="37"/>
        <v>556.41133999999988</v>
      </c>
      <c r="AK26" s="65">
        <f t="shared" si="37"/>
        <v>2146.1812</v>
      </c>
      <c r="AL26" s="55">
        <f t="shared" si="37"/>
        <v>550.36799999999994</v>
      </c>
      <c r="AM26" s="55">
        <f t="shared" si="37"/>
        <v>569.81347530000016</v>
      </c>
      <c r="AN26" s="55">
        <f t="shared" si="37"/>
        <v>606.04251490000013</v>
      </c>
      <c r="AO26" s="55">
        <f t="shared" ref="AO26:AP26" si="38">SUM(AO24:AO25)</f>
        <v>587.43690699999991</v>
      </c>
      <c r="AP26" s="65">
        <f t="shared" si="38"/>
        <v>2313.6608971999999</v>
      </c>
      <c r="AQ26" s="81">
        <f t="shared" ref="AQ26:AU26" si="39">AQ29-AQ28-AQ27</f>
        <v>586.54368452504616</v>
      </c>
      <c r="AR26" s="81">
        <f t="shared" si="39"/>
        <v>596.29333063648835</v>
      </c>
      <c r="AS26" s="81">
        <f t="shared" si="39"/>
        <v>606.40379285650624</v>
      </c>
      <c r="AT26" s="81">
        <f t="shared" si="39"/>
        <v>619.16745617452989</v>
      </c>
      <c r="AU26" s="65">
        <f t="shared" si="39"/>
        <v>2408.4082641925697</v>
      </c>
      <c r="AV26" s="65">
        <f t="shared" ref="AV26" ca="1" si="40">AV29-AV28-AV27</f>
        <v>2483.8979174929027</v>
      </c>
      <c r="AW26" s="65">
        <f t="shared" ref="AW26" ca="1" si="41">AW29-AW28-AW27</f>
        <v>2540.7280882806408</v>
      </c>
    </row>
    <row r="27" spans="2:49">
      <c r="B27" s="1" t="s">
        <v>241</v>
      </c>
      <c r="C27" s="62">
        <f>G27/4</f>
        <v>215</v>
      </c>
      <c r="D27" s="62">
        <f>G27/4</f>
        <v>215</v>
      </c>
      <c r="E27" s="62">
        <f>G27/4</f>
        <v>215</v>
      </c>
      <c r="F27" s="53">
        <f>G27-E27-D27-C27</f>
        <v>215</v>
      </c>
      <c r="G27" s="4">
        <v>860</v>
      </c>
      <c r="H27" s="62">
        <f>L27/4</f>
        <v>216.25</v>
      </c>
      <c r="I27" s="62">
        <f>L27/4</f>
        <v>216.25</v>
      </c>
      <c r="J27" s="62">
        <f>L27/4</f>
        <v>216.25</v>
      </c>
      <c r="K27" s="53">
        <f>L27-J27-I27-H27</f>
        <v>216.25</v>
      </c>
      <c r="L27" s="4">
        <v>865</v>
      </c>
      <c r="M27" s="62">
        <f>Q27/4</f>
        <v>217.25</v>
      </c>
      <c r="N27" s="62">
        <f>Q27/4</f>
        <v>217.25</v>
      </c>
      <c r="O27" s="62">
        <f>Q27/4</f>
        <v>217.25</v>
      </c>
      <c r="P27" s="53">
        <f>Q27-O27-N27-M27</f>
        <v>217.25</v>
      </c>
      <c r="Q27" s="4">
        <v>869</v>
      </c>
      <c r="R27" s="62">
        <v>215</v>
      </c>
      <c r="S27" s="62">
        <v>217</v>
      </c>
      <c r="T27" s="62">
        <v>219.5</v>
      </c>
      <c r="U27" s="53">
        <f>V27-T27-S27-R27</f>
        <v>220.5</v>
      </c>
      <c r="V27" s="4">
        <v>872</v>
      </c>
      <c r="W27" s="62">
        <v>225</v>
      </c>
      <c r="X27" s="62">
        <v>217</v>
      </c>
      <c r="Y27" s="62">
        <v>210</v>
      </c>
      <c r="Z27" s="53">
        <f>AA27-Y27-X27-W27</f>
        <v>200</v>
      </c>
      <c r="AA27" s="4">
        <v>852</v>
      </c>
      <c r="AB27" s="62">
        <f>W27*(1-0.048)</f>
        <v>214.2</v>
      </c>
      <c r="AC27" s="62">
        <f>X27*(1-0.041)</f>
        <v>208.10299999999998</v>
      </c>
      <c r="AD27" s="62">
        <f>Y27*(1-0.107)</f>
        <v>187.53</v>
      </c>
      <c r="AE27" s="53">
        <f>AF27-AD27-AC27-AB27</f>
        <v>195.16700000000009</v>
      </c>
      <c r="AF27" s="4">
        <v>805</v>
      </c>
      <c r="AG27" s="80">
        <f>AG29-AG28-AG26</f>
        <v>203.53200000000004</v>
      </c>
      <c r="AH27" s="27">
        <f>AH29-AH28-AH26</f>
        <v>193.49020999999993</v>
      </c>
      <c r="AI27" s="27">
        <f>AI29-AI28-AI26</f>
        <v>177.50792999999987</v>
      </c>
      <c r="AJ27" s="27">
        <f>AJ29-AJ28-AJ26</f>
        <v>193.98866000000021</v>
      </c>
      <c r="AK27" s="14">
        <f>SUM(AG27:AJ27)</f>
        <v>768.51880000000006</v>
      </c>
      <c r="AL27" s="80">
        <f>AL29-AL28-AL26</f>
        <v>196.13200000000006</v>
      </c>
      <c r="AM27" s="80">
        <f>AM29-AM28-AM26</f>
        <v>182.48652469999979</v>
      </c>
      <c r="AN27" s="80">
        <f>AN29-AN28-AN26</f>
        <v>176.55748509999978</v>
      </c>
      <c r="AO27" s="27">
        <f>AO29-AO28-AO26</f>
        <v>187.76309300000014</v>
      </c>
      <c r="AP27" s="14">
        <f>SUM(AL27:AO27)</f>
        <v>742.93910279999977</v>
      </c>
      <c r="AQ27" s="15">
        <f>AL27*(1+AQ35)+AQ658</f>
        <v>195.04775364794475</v>
      </c>
      <c r="AR27" s="15">
        <f>AM27*(1+AR35)+AR658</f>
        <v>179.88526807622353</v>
      </c>
      <c r="AS27" s="15">
        <f>AN27*(1+AS35)+AS658</f>
        <v>173.9594903289601</v>
      </c>
      <c r="AT27" s="15">
        <f>AO27*(1+AT35)+AT658</f>
        <v>185.41790511989984</v>
      </c>
      <c r="AU27" s="14">
        <f>SUM(AQ27:AT27)</f>
        <v>734.31041717302821</v>
      </c>
      <c r="AV27" s="14">
        <f ca="1">AU27*(1+AV35)+AV658</f>
        <v>719.62420882956769</v>
      </c>
      <c r="AW27" s="14">
        <f ca="1">AV27*(1+AW35)+AW658</f>
        <v>705.23172465297637</v>
      </c>
    </row>
    <row r="28" spans="2:49">
      <c r="B28" s="1" t="s">
        <v>186</v>
      </c>
      <c r="C28" s="62">
        <f>H28</f>
        <v>1.4000000000000341</v>
      </c>
      <c r="D28" s="62">
        <f t="shared" ref="D28" si="42">I28</f>
        <v>1.4000000000000341</v>
      </c>
      <c r="E28" s="62">
        <f t="shared" ref="E28" si="43">J28</f>
        <v>1.6999999999999886</v>
      </c>
      <c r="F28" s="62">
        <f t="shared" ref="F28" si="44">K28</f>
        <v>0.99999999999994316</v>
      </c>
      <c r="G28" s="51">
        <f>SUM(C28:F28)</f>
        <v>5.5</v>
      </c>
      <c r="H28" s="62">
        <f>M28</f>
        <v>1.4000000000000341</v>
      </c>
      <c r="I28" s="62">
        <f t="shared" ref="I28" si="45">N28</f>
        <v>1.4000000000000341</v>
      </c>
      <c r="J28" s="62">
        <f t="shared" ref="J28" si="46">O28</f>
        <v>1.6999999999999886</v>
      </c>
      <c r="K28" s="62">
        <f t="shared" ref="K28" si="47">P28</f>
        <v>0.99999999999994316</v>
      </c>
      <c r="L28" s="51">
        <f>SUM(H28:K28)</f>
        <v>5.5</v>
      </c>
      <c r="M28" s="62">
        <f>R28</f>
        <v>1.4000000000000341</v>
      </c>
      <c r="N28" s="62">
        <f t="shared" ref="N28:P28" si="48">S28</f>
        <v>1.4000000000000341</v>
      </c>
      <c r="O28" s="62">
        <f t="shared" si="48"/>
        <v>1.6999999999999886</v>
      </c>
      <c r="P28" s="62">
        <f t="shared" si="48"/>
        <v>0.99999999999994316</v>
      </c>
      <c r="Q28" s="51">
        <f>SUM(M28:P28)</f>
        <v>5.5</v>
      </c>
      <c r="R28" s="27">
        <f t="shared" ref="R28:U28" si="49">R29-R27-R26</f>
        <v>1.4000000000000341</v>
      </c>
      <c r="S28" s="27">
        <f t="shared" si="49"/>
        <v>1.4000000000000341</v>
      </c>
      <c r="T28" s="27">
        <f t="shared" si="49"/>
        <v>1.6999999999999886</v>
      </c>
      <c r="U28" s="27">
        <f t="shared" si="49"/>
        <v>0.99999999999994316</v>
      </c>
      <c r="V28" s="24">
        <f>V29-V27-V26</f>
        <v>5.4999999999997726</v>
      </c>
      <c r="W28" s="53">
        <f>R28</f>
        <v>1.4000000000000341</v>
      </c>
      <c r="X28" s="53">
        <f t="shared" ref="X28:Z28" si="50">S28</f>
        <v>1.4000000000000341</v>
      </c>
      <c r="Y28" s="53">
        <f t="shared" si="50"/>
        <v>1.6999999999999886</v>
      </c>
      <c r="Z28" s="53">
        <f t="shared" si="50"/>
        <v>0.99999999999994316</v>
      </c>
      <c r="AA28" s="51">
        <f>SUM(W28:Z28)</f>
        <v>5.5</v>
      </c>
      <c r="AB28" s="53">
        <f>W28</f>
        <v>1.4000000000000341</v>
      </c>
      <c r="AC28" s="53">
        <f t="shared" ref="AC28" si="51">X28</f>
        <v>1.4000000000000341</v>
      </c>
      <c r="AD28" s="53">
        <f t="shared" ref="AD28" si="52">Y28</f>
        <v>1.6999999999999886</v>
      </c>
      <c r="AE28" s="53">
        <f t="shared" ref="AE28" si="53">Z28</f>
        <v>0.99999999999994316</v>
      </c>
      <c r="AF28" s="51">
        <f>SUM(AB28:AE28)</f>
        <v>5.5</v>
      </c>
      <c r="AG28" s="53">
        <f>AB28</f>
        <v>1.4000000000000341</v>
      </c>
      <c r="AH28" s="53">
        <f t="shared" ref="AH28:AJ28" si="54">AC28</f>
        <v>1.4000000000000341</v>
      </c>
      <c r="AI28" s="53">
        <f t="shared" si="54"/>
        <v>1.6999999999999886</v>
      </c>
      <c r="AJ28" s="53">
        <f t="shared" si="54"/>
        <v>0.99999999999994316</v>
      </c>
      <c r="AK28" s="51">
        <f>AK29-AK27-AK26</f>
        <v>5.5</v>
      </c>
      <c r="AL28" s="53">
        <f>AG28</f>
        <v>1.4000000000000341</v>
      </c>
      <c r="AM28" s="53">
        <f>AH28</f>
        <v>1.4000000000000341</v>
      </c>
      <c r="AN28" s="53">
        <f>AI28</f>
        <v>1.6999999999999886</v>
      </c>
      <c r="AO28" s="53">
        <f t="shared" ref="AO28" si="55">AJ28</f>
        <v>0.99999999999994316</v>
      </c>
      <c r="AP28" s="51">
        <f>AP29-AP27-AP26</f>
        <v>5.4999999999995453</v>
      </c>
      <c r="AQ28" s="62">
        <v>1.5</v>
      </c>
      <c r="AR28" s="62">
        <v>1.5</v>
      </c>
      <c r="AS28" s="62">
        <v>1.5</v>
      </c>
      <c r="AT28" s="62">
        <v>1.5</v>
      </c>
      <c r="AU28" s="51">
        <f>SUM(AQ28:AT28)</f>
        <v>6</v>
      </c>
      <c r="AV28" s="83">
        <f t="shared" ref="AV28:AW28" si="56">AU28</f>
        <v>6</v>
      </c>
      <c r="AW28" s="83">
        <f t="shared" si="56"/>
        <v>6</v>
      </c>
    </row>
    <row r="29" spans="2:49" s="124" customFormat="1">
      <c r="B29" s="124" t="s">
        <v>95</v>
      </c>
      <c r="C29" s="122">
        <f t="shared" ref="C29:P29" si="57">SUM(C26:C28)</f>
        <v>508.1</v>
      </c>
      <c r="D29" s="122">
        <f t="shared" si="57"/>
        <v>521.20000000000005</v>
      </c>
      <c r="E29" s="122">
        <f t="shared" si="57"/>
        <v>526.20000000000005</v>
      </c>
      <c r="F29" s="122">
        <f t="shared" si="57"/>
        <v>530.29999999999995</v>
      </c>
      <c r="G29" s="123">
        <f t="shared" si="57"/>
        <v>2085.8000000000002</v>
      </c>
      <c r="H29" s="122">
        <f t="shared" si="57"/>
        <v>537.25</v>
      </c>
      <c r="I29" s="122">
        <f t="shared" si="57"/>
        <v>552.04999999999995</v>
      </c>
      <c r="J29" s="122">
        <f t="shared" si="57"/>
        <v>563.25</v>
      </c>
      <c r="K29" s="122">
        <f t="shared" si="57"/>
        <v>569.54999999999995</v>
      </c>
      <c r="L29" s="123">
        <f t="shared" si="57"/>
        <v>2222.1</v>
      </c>
      <c r="M29" s="122">
        <f t="shared" si="57"/>
        <v>574.54999999999995</v>
      </c>
      <c r="N29" s="122">
        <f t="shared" si="57"/>
        <v>588.25</v>
      </c>
      <c r="O29" s="122">
        <f t="shared" si="57"/>
        <v>606.34999999999991</v>
      </c>
      <c r="P29" s="122">
        <f t="shared" si="57"/>
        <v>620.45000000000005</v>
      </c>
      <c r="Q29" s="123">
        <f>SUM(Q26:Q28)</f>
        <v>2389.6000000000004</v>
      </c>
      <c r="R29" s="152">
        <v>639.1</v>
      </c>
      <c r="S29" s="152">
        <v>655.1</v>
      </c>
      <c r="T29" s="152">
        <v>674.4</v>
      </c>
      <c r="U29" s="152">
        <v>718.8</v>
      </c>
      <c r="V29" s="153">
        <f>SUM(R29:U29)</f>
        <v>2687.3999999999996</v>
      </c>
      <c r="W29" s="152">
        <v>699.6</v>
      </c>
      <c r="X29" s="152">
        <v>698.3</v>
      </c>
      <c r="Y29" s="152">
        <v>707.2</v>
      </c>
      <c r="Z29" s="152">
        <v>706.5</v>
      </c>
      <c r="AA29" s="153">
        <f>SUM(W29:Z29)</f>
        <v>2811.6000000000004</v>
      </c>
      <c r="AB29" s="152">
        <v>698</v>
      </c>
      <c r="AC29" s="152">
        <v>696.4</v>
      </c>
      <c r="AD29" s="152">
        <v>706.4</v>
      </c>
      <c r="AE29" s="152">
        <v>722.9</v>
      </c>
      <c r="AF29" s="153">
        <f>SUM(AB29:AE29)</f>
        <v>2823.7000000000003</v>
      </c>
      <c r="AG29" s="152">
        <v>725.4</v>
      </c>
      <c r="AH29" s="152">
        <v>718.9</v>
      </c>
      <c r="AI29" s="152">
        <v>724.5</v>
      </c>
      <c r="AJ29" s="152">
        <v>751.4</v>
      </c>
      <c r="AK29" s="153">
        <f>SUM(AG29:AJ29)</f>
        <v>2920.2000000000003</v>
      </c>
      <c r="AL29" s="152">
        <v>747.9</v>
      </c>
      <c r="AM29" s="152">
        <v>753.7</v>
      </c>
      <c r="AN29" s="152">
        <v>784.3</v>
      </c>
      <c r="AO29" s="152">
        <v>776.2</v>
      </c>
      <c r="AP29" s="123">
        <f>SUM(AL29:AO29)</f>
        <v>3062.0999999999995</v>
      </c>
      <c r="AQ29" s="122">
        <f t="shared" ref="AQ29:AU29" si="58">AQ165</f>
        <v>783.09143817299093</v>
      </c>
      <c r="AR29" s="122">
        <f t="shared" si="58"/>
        <v>777.67859871271185</v>
      </c>
      <c r="AS29" s="122">
        <f t="shared" si="58"/>
        <v>781.86328318546634</v>
      </c>
      <c r="AT29" s="122">
        <f t="shared" si="58"/>
        <v>806.08536129442973</v>
      </c>
      <c r="AU29" s="123">
        <f t="shared" si="58"/>
        <v>3148.7186813655981</v>
      </c>
      <c r="AV29" s="123">
        <f t="shared" ref="AV29" ca="1" si="59">AV165</f>
        <v>3209.5221263224703</v>
      </c>
      <c r="AW29" s="123">
        <f t="shared" ref="AW29" ca="1" si="60">AW165</f>
        <v>3251.9598129336173</v>
      </c>
    </row>
    <row r="31" spans="2:49">
      <c r="B31" s="12" t="s">
        <v>217</v>
      </c>
      <c r="AD31" s="26"/>
    </row>
    <row r="32" spans="2:49">
      <c r="B32" s="1" t="s">
        <v>184</v>
      </c>
      <c r="C32" s="68" t="s">
        <v>212</v>
      </c>
      <c r="D32" s="68" t="s">
        <v>212</v>
      </c>
      <c r="E32" s="68" t="s">
        <v>212</v>
      </c>
      <c r="F32" s="68" t="s">
        <v>212</v>
      </c>
      <c r="G32" s="87" t="s">
        <v>212</v>
      </c>
      <c r="H32" s="82">
        <f t="shared" ref="H32:I37" si="61">(H24-H655)/C24-1</f>
        <v>7.3024196582837764E-2</v>
      </c>
      <c r="I32" s="82">
        <f t="shared" si="61"/>
        <v>8.0008559907400745E-2</v>
      </c>
      <c r="J32" s="82">
        <v>0.5</v>
      </c>
      <c r="K32" s="82">
        <f t="shared" ref="K32:T34" si="62">(K24-K655)/F24-1</f>
        <v>9.8267162600837565E-2</v>
      </c>
      <c r="L32" s="73">
        <f t="shared" si="62"/>
        <v>8.7406876208163009E-2</v>
      </c>
      <c r="M32" s="82">
        <f t="shared" si="62"/>
        <v>7.5341435471261597E-2</v>
      </c>
      <c r="N32" s="82">
        <f t="shared" si="62"/>
        <v>6.8784206137584736E-2</v>
      </c>
      <c r="O32" s="82">
        <f t="shared" si="62"/>
        <v>8.3212919103187177E-2</v>
      </c>
      <c r="P32" s="82">
        <f t="shared" si="62"/>
        <v>0.10519443152452879</v>
      </c>
      <c r="Q32" s="73">
        <f t="shared" si="62"/>
        <v>8.3567620339194404E-2</v>
      </c>
      <c r="R32" s="82">
        <f t="shared" si="62"/>
        <v>7.974619854388032E-2</v>
      </c>
      <c r="S32" s="82">
        <f t="shared" si="62"/>
        <v>6.6661960451460445E-2</v>
      </c>
      <c r="T32" s="82">
        <f t="shared" si="62"/>
        <v>6.1274877341141343E-2</v>
      </c>
      <c r="U32" s="82">
        <f t="shared" ref="U32:AD34" si="63">(U24-U655)/P24-1</f>
        <v>0.1486896854629971</v>
      </c>
      <c r="V32" s="73">
        <f t="shared" si="63"/>
        <v>9.033381813210295E-2</v>
      </c>
      <c r="W32" s="82">
        <f t="shared" si="63"/>
        <v>0.10583979766210971</v>
      </c>
      <c r="X32" s="82">
        <f t="shared" si="63"/>
        <v>0.13106061564795368</v>
      </c>
      <c r="Y32" s="82">
        <f t="shared" si="63"/>
        <v>0.12142171689376546</v>
      </c>
      <c r="Z32" s="82">
        <f t="shared" si="63"/>
        <v>4.5647607636609466E-2</v>
      </c>
      <c r="AA32" s="73">
        <f t="shared" si="63"/>
        <v>9.8782622560850131E-2</v>
      </c>
      <c r="AB32" s="82">
        <f t="shared" si="63"/>
        <v>7.6050150841711739E-2</v>
      </c>
      <c r="AC32" s="82">
        <f t="shared" si="63"/>
        <v>4.1863506115552784E-2</v>
      </c>
      <c r="AD32" s="82">
        <f t="shared" si="63"/>
        <v>6.4487547090485542E-2</v>
      </c>
      <c r="AE32" s="82">
        <f t="shared" ref="AE32:AN34" si="64">(AE24-AE655)/Z24-1</f>
        <v>9.799554727423887E-3</v>
      </c>
      <c r="AF32" s="73">
        <f t="shared" si="64"/>
        <v>4.6960361242600612E-2</v>
      </c>
      <c r="AG32" s="82">
        <f t="shared" si="64"/>
        <v>7.0019305367613915E-2</v>
      </c>
      <c r="AH32" s="82">
        <f t="shared" si="64"/>
        <v>6.7113997332147513E-2</v>
      </c>
      <c r="AI32" s="82">
        <f t="shared" si="64"/>
        <v>7.1175544701986837E-2</v>
      </c>
      <c r="AJ32" s="82">
        <f t="shared" si="64"/>
        <v>7.2967867125355967E-2</v>
      </c>
      <c r="AK32" s="73">
        <f t="shared" si="64"/>
        <v>7.0373274126011465E-2</v>
      </c>
      <c r="AL32" s="82">
        <f t="shared" si="64"/>
        <v>6.2787381473606185E-2</v>
      </c>
      <c r="AM32" s="82">
        <f t="shared" si="64"/>
        <v>7.1193380420499608E-2</v>
      </c>
      <c r="AN32" s="82">
        <f t="shared" si="64"/>
        <v>7.0425192444479645E-2</v>
      </c>
      <c r="AO32" s="82">
        <f t="shared" ref="AO32:AU34" si="65">(AO24-AO655)/AJ24-1</f>
        <v>4.8849525080461476E-2</v>
      </c>
      <c r="AP32" s="73">
        <f t="shared" si="65"/>
        <v>6.3210214126420361E-2</v>
      </c>
      <c r="AQ32" s="82">
        <f t="shared" si="65"/>
        <v>6.4706342831624353E-2</v>
      </c>
      <c r="AR32" s="82">
        <f t="shared" si="65"/>
        <v>5.2544115079668607E-2</v>
      </c>
      <c r="AS32" s="82">
        <f t="shared" si="65"/>
        <v>2.3519674479080654E-2</v>
      </c>
      <c r="AT32" s="82">
        <f t="shared" si="65"/>
        <v>5.9376858106677588E-2</v>
      </c>
      <c r="AU32" s="73">
        <f t="shared" si="65"/>
        <v>4.9558468377519427E-2</v>
      </c>
      <c r="AV32" s="73">
        <f t="shared" ref="AV32:AW34" ca="1" si="66">(AV24-AV655)/AU24-1</f>
        <v>3.9757408237042213E-2</v>
      </c>
      <c r="AW32" s="73">
        <f t="shared" ca="1" si="66"/>
        <v>2.8785751522179881E-2</v>
      </c>
    </row>
    <row r="33" spans="2:49">
      <c r="B33" s="1" t="s">
        <v>185</v>
      </c>
      <c r="C33" s="68" t="s">
        <v>212</v>
      </c>
      <c r="D33" s="68" t="s">
        <v>212</v>
      </c>
      <c r="E33" s="68" t="s">
        <v>212</v>
      </c>
      <c r="F33" s="68" t="s">
        <v>212</v>
      </c>
      <c r="G33" s="87" t="s">
        <v>212</v>
      </c>
      <c r="H33" s="82">
        <f t="shared" si="61"/>
        <v>0.41836800000000007</v>
      </c>
      <c r="I33" s="82">
        <f t="shared" si="61"/>
        <v>0.42305480195333667</v>
      </c>
      <c r="J33" s="82">
        <f>(J25-J656)/E25-1</f>
        <v>0.41725562130177507</v>
      </c>
      <c r="K33" s="82">
        <f t="shared" si="62"/>
        <v>0.4105017939518194</v>
      </c>
      <c r="L33" s="73">
        <f t="shared" si="62"/>
        <v>0.41729505430173286</v>
      </c>
      <c r="M33" s="82">
        <f t="shared" si="62"/>
        <v>0.40942171717171738</v>
      </c>
      <c r="N33" s="82">
        <f t="shared" si="62"/>
        <v>0.4104069444444447</v>
      </c>
      <c r="O33" s="82">
        <f t="shared" si="62"/>
        <v>0.40211558503079115</v>
      </c>
      <c r="P33" s="82">
        <f t="shared" si="62"/>
        <v>0.40023709806614072</v>
      </c>
      <c r="Q33" s="73">
        <f t="shared" si="62"/>
        <v>0.40554533617827349</v>
      </c>
      <c r="R33" s="82">
        <f t="shared" si="62"/>
        <v>0.68422264850896486</v>
      </c>
      <c r="S33" s="82">
        <f t="shared" si="62"/>
        <v>0.66801527818257145</v>
      </c>
      <c r="T33" s="82">
        <f t="shared" si="62"/>
        <v>0.67256841392158506</v>
      </c>
      <c r="U33" s="82">
        <f t="shared" si="63"/>
        <v>0.6805520234975182</v>
      </c>
      <c r="V33" s="73">
        <f t="shared" si="63"/>
        <v>0.67633959102765995</v>
      </c>
      <c r="W33" s="82">
        <f t="shared" si="63"/>
        <v>0.19129039530502001</v>
      </c>
      <c r="X33" s="82">
        <f t="shared" si="63"/>
        <v>3.6238631744447414E-2</v>
      </c>
      <c r="Y33" s="82">
        <f t="shared" si="63"/>
        <v>7.0875256575835932E-2</v>
      </c>
      <c r="Z33" s="82">
        <f t="shared" si="63"/>
        <v>-1.8862553209083255E-2</v>
      </c>
      <c r="AA33" s="73">
        <f t="shared" si="63"/>
        <v>6.9885432604054998E-2</v>
      </c>
      <c r="AB33" s="82">
        <f t="shared" si="63"/>
        <v>-9.0060257523147946E-2</v>
      </c>
      <c r="AC33" s="82">
        <f t="shared" si="63"/>
        <v>-4.1810204178990618E-2</v>
      </c>
      <c r="AD33" s="82">
        <f t="shared" si="63"/>
        <v>-1.7469974759278251E-2</v>
      </c>
      <c r="AE33" s="82">
        <f t="shared" si="64"/>
        <v>0.18213843497228033</v>
      </c>
      <c r="AF33" s="73">
        <f t="shared" si="64"/>
        <v>1.8924490825944495E-3</v>
      </c>
      <c r="AG33" s="82">
        <f t="shared" si="64"/>
        <v>0.10911091975232701</v>
      </c>
      <c r="AH33" s="82">
        <f t="shared" si="64"/>
        <v>9.7033081369497509E-2</v>
      </c>
      <c r="AI33" s="82">
        <f t="shared" si="64"/>
        <v>-9.1834189515379583E-3</v>
      </c>
      <c r="AJ33" s="82">
        <f t="shared" si="64"/>
        <v>-7.4256587942034269E-4</v>
      </c>
      <c r="AK33" s="73">
        <f t="shared" si="64"/>
        <v>4.7551132544699781E-2</v>
      </c>
      <c r="AL33" s="82">
        <f t="shared" si="64"/>
        <v>5.0888729662618815E-2</v>
      </c>
      <c r="AM33" s="82">
        <f t="shared" si="64"/>
        <v>0.15340017576002007</v>
      </c>
      <c r="AN33" s="82">
        <f t="shared" si="64"/>
        <v>0.28352870897945004</v>
      </c>
      <c r="AO33" s="82">
        <f t="shared" si="65"/>
        <v>7.60037940564533E-2</v>
      </c>
      <c r="AP33" s="73">
        <f t="shared" si="65"/>
        <v>0.13624961710471606</v>
      </c>
      <c r="AQ33" s="82">
        <f t="shared" si="65"/>
        <v>0</v>
      </c>
      <c r="AR33" s="82">
        <f t="shared" si="65"/>
        <v>0</v>
      </c>
      <c r="AS33" s="82">
        <f t="shared" si="65"/>
        <v>-9.9999999999999978E-2</v>
      </c>
      <c r="AT33" s="82">
        <f t="shared" si="65"/>
        <v>0</v>
      </c>
      <c r="AU33" s="73">
        <f t="shared" si="65"/>
        <v>-2.62092888803237E-2</v>
      </c>
      <c r="AV33" s="73">
        <f t="shared" ca="1" si="66"/>
        <v>0</v>
      </c>
      <c r="AW33" s="73">
        <f t="shared" ca="1" si="66"/>
        <v>0</v>
      </c>
    </row>
    <row r="34" spans="2:49" s="52" customFormat="1">
      <c r="B34" s="52" t="s">
        <v>190</v>
      </c>
      <c r="C34" s="88" t="s">
        <v>212</v>
      </c>
      <c r="D34" s="88" t="s">
        <v>212</v>
      </c>
      <c r="E34" s="88" t="s">
        <v>212</v>
      </c>
      <c r="F34" s="88" t="s">
        <v>212</v>
      </c>
      <c r="G34" s="141" t="s">
        <v>212</v>
      </c>
      <c r="H34" s="142">
        <f t="shared" si="61"/>
        <v>0.11002109016112471</v>
      </c>
      <c r="I34" s="142">
        <f t="shared" si="61"/>
        <v>0.11517980355548318</v>
      </c>
      <c r="J34" s="142">
        <f>(J26-J657)/E26-1</f>
        <v>0.12942156943342487</v>
      </c>
      <c r="K34" s="142">
        <f t="shared" si="62"/>
        <v>0.1293118085751237</v>
      </c>
      <c r="L34" s="147">
        <f t="shared" si="62"/>
        <v>0.12119858501886216</v>
      </c>
      <c r="M34" s="142">
        <f t="shared" si="62"/>
        <v>0.12107363923970627</v>
      </c>
      <c r="N34" s="142">
        <f t="shared" si="62"/>
        <v>0.11347916666666702</v>
      </c>
      <c r="O34" s="142">
        <f t="shared" si="62"/>
        <v>0.12361833941692213</v>
      </c>
      <c r="P34" s="142">
        <f t="shared" si="62"/>
        <v>0.1418339905968975</v>
      </c>
      <c r="Q34" s="147">
        <f t="shared" si="62"/>
        <v>0.12525606386674615</v>
      </c>
      <c r="R34" s="142">
        <f t="shared" si="62"/>
        <v>0.18377593318945884</v>
      </c>
      <c r="S34" s="142">
        <f t="shared" si="62"/>
        <v>0.16631805003758182</v>
      </c>
      <c r="T34" s="142">
        <f t="shared" si="62"/>
        <v>0.15792363602867932</v>
      </c>
      <c r="U34" s="142">
        <f t="shared" si="63"/>
        <v>0.22968562828899008</v>
      </c>
      <c r="V34" s="147">
        <f t="shared" si="63"/>
        <v>0.18509417346139556</v>
      </c>
      <c r="W34" s="142">
        <f t="shared" si="63"/>
        <v>0.1267627615988054</v>
      </c>
      <c r="X34" s="142">
        <f t="shared" si="63"/>
        <v>0.10858734948350923</v>
      </c>
      <c r="Y34" s="142">
        <f t="shared" si="63"/>
        <v>0.10987811882910159</v>
      </c>
      <c r="Z34" s="142">
        <f t="shared" si="63"/>
        <v>3.2221503378557559E-2</v>
      </c>
      <c r="AA34" s="147">
        <f t="shared" si="63"/>
        <v>9.2172623863622016E-2</v>
      </c>
      <c r="AB34" s="142">
        <f t="shared" si="63"/>
        <v>3.3048007487018305E-2</v>
      </c>
      <c r="AC34" s="142">
        <f t="shared" si="63"/>
        <v>2.3326651420498168E-2</v>
      </c>
      <c r="AD34" s="142">
        <f t="shared" si="63"/>
        <v>4.6428166053139819E-2</v>
      </c>
      <c r="AE34" s="142">
        <f t="shared" si="64"/>
        <v>4.3892310463300444E-2</v>
      </c>
      <c r="AF34" s="147">
        <f t="shared" si="64"/>
        <v>3.6858654305349292E-2</v>
      </c>
      <c r="AG34" s="142">
        <f t="shared" si="64"/>
        <v>7.8933230704095081E-2</v>
      </c>
      <c r="AH34" s="142">
        <f t="shared" si="64"/>
        <v>7.3320294532114749E-2</v>
      </c>
      <c r="AI34" s="142">
        <f t="shared" si="64"/>
        <v>5.4549659382020277E-2</v>
      </c>
      <c r="AJ34" s="142">
        <f t="shared" si="64"/>
        <v>5.6455077733835735E-2</v>
      </c>
      <c r="AK34" s="147">
        <f t="shared" si="64"/>
        <v>6.5430668458689833E-2</v>
      </c>
      <c r="AL34" s="142">
        <f t="shared" si="64"/>
        <v>5.9998284889492437E-2</v>
      </c>
      <c r="AM34" s="142">
        <f t="shared" si="64"/>
        <v>8.8622777993817348E-2</v>
      </c>
      <c r="AN34" s="142">
        <f t="shared" si="64"/>
        <v>0.11185064862745109</v>
      </c>
      <c r="AO34" s="142">
        <f t="shared" si="65"/>
        <v>5.460334079577267E-2</v>
      </c>
      <c r="AP34" s="147">
        <f t="shared" si="65"/>
        <v>7.8762958303417729E-2</v>
      </c>
      <c r="AQ34" s="142">
        <f t="shared" si="65"/>
        <v>4.9669238115934489E-2</v>
      </c>
      <c r="AR34" s="142">
        <f t="shared" si="65"/>
        <v>4.0740872401603179E-2</v>
      </c>
      <c r="AS34" s="142">
        <f t="shared" si="65"/>
        <v>-4.1989678870029135E-3</v>
      </c>
      <c r="AT34" s="142">
        <f t="shared" si="65"/>
        <v>4.6539971473083641E-2</v>
      </c>
      <c r="AU34" s="147">
        <f t="shared" si="65"/>
        <v>3.2565533376251343E-2</v>
      </c>
      <c r="AV34" s="147">
        <f t="shared" ca="1" si="66"/>
        <v>3.134420954399153E-2</v>
      </c>
      <c r="AW34" s="147">
        <f t="shared" ca="1" si="66"/>
        <v>2.2879430908778753E-2</v>
      </c>
    </row>
    <row r="35" spans="2:49">
      <c r="B35" s="1" t="s">
        <v>241</v>
      </c>
      <c r="C35" s="68" t="s">
        <v>212</v>
      </c>
      <c r="D35" s="68" t="s">
        <v>212</v>
      </c>
      <c r="E35" s="68" t="s">
        <v>212</v>
      </c>
      <c r="F35" s="68" t="s">
        <v>212</v>
      </c>
      <c r="G35" s="87" t="s">
        <v>212</v>
      </c>
      <c r="H35" s="82">
        <f t="shared" si="61"/>
        <v>1.9010232558139606E-2</v>
      </c>
      <c r="I35" s="82">
        <f t="shared" si="61"/>
        <v>2.2377411702355632E-2</v>
      </c>
      <c r="J35" s="82">
        <f>(J27-J658)/E27-1</f>
        <v>1.8211056832255546E-2</v>
      </c>
      <c r="K35" s="82">
        <f t="shared" ref="K35:T37" si="67">(K27-K658)/F27-1</f>
        <v>1.3358846983657413E-2</v>
      </c>
      <c r="L35" s="73">
        <f t="shared" si="67"/>
        <v>1.8239387019102216E-2</v>
      </c>
      <c r="M35" s="82">
        <f t="shared" si="67"/>
        <v>1.1385195889531463E-2</v>
      </c>
      <c r="N35" s="82">
        <f t="shared" si="67"/>
        <v>1.209218391595579E-2</v>
      </c>
      <c r="O35" s="82">
        <f t="shared" si="67"/>
        <v>6.142397515902287E-3</v>
      </c>
      <c r="P35" s="82">
        <f t="shared" si="67"/>
        <v>4.7944163662065886E-3</v>
      </c>
      <c r="Q35" s="73">
        <f t="shared" si="67"/>
        <v>8.6035484218991432E-3</v>
      </c>
      <c r="R35" s="82">
        <f t="shared" si="67"/>
        <v>-1.3620764494591264E-2</v>
      </c>
      <c r="S35" s="82">
        <f t="shared" si="67"/>
        <v>-1.4025424697426514E-2</v>
      </c>
      <c r="T35" s="82">
        <f t="shared" si="67"/>
        <v>5.612403248811404E-5</v>
      </c>
      <c r="U35" s="82">
        <f t="shared" ref="U35:AD37" si="68">(U27-U658)/P27-1</f>
        <v>9.4074669579080616E-3</v>
      </c>
      <c r="V35" s="73">
        <f t="shared" si="68"/>
        <v>-4.5456495504053729E-3</v>
      </c>
      <c r="W35" s="82">
        <f t="shared" si="68"/>
        <v>5.3329034861687274E-2</v>
      </c>
      <c r="X35" s="82">
        <f t="shared" si="68"/>
        <v>8.7936976858691285E-3</v>
      </c>
      <c r="Y35" s="82">
        <f t="shared" si="68"/>
        <v>-2.8805303998370224E-2</v>
      </c>
      <c r="Z35" s="82">
        <f t="shared" si="68"/>
        <v>-7.8932192808527146E-2</v>
      </c>
      <c r="AA35" s="73">
        <f t="shared" si="68"/>
        <v>-1.1873093863332684E-2</v>
      </c>
      <c r="AB35" s="82">
        <f t="shared" si="68"/>
        <v>-3.5294199999999942E-2</v>
      </c>
      <c r="AC35" s="82">
        <f t="shared" si="68"/>
        <v>-3.2732616639633783E-2</v>
      </c>
      <c r="AD35" s="82">
        <f t="shared" si="68"/>
        <v>-0.10469457904085244</v>
      </c>
      <c r="AE35" s="82">
        <f t="shared" ref="AE35:AN37" si="69">(AE27-AE658)/Z27-1</f>
        <v>-2.239655958374942E-2</v>
      </c>
      <c r="AF35" s="73">
        <f t="shared" si="69"/>
        <v>-4.8719890054142567E-2</v>
      </c>
      <c r="AG35" s="82">
        <f t="shared" si="69"/>
        <v>-4.9786777751244626E-2</v>
      </c>
      <c r="AH35" s="82">
        <f t="shared" si="69"/>
        <v>-7.2726830240396279E-2</v>
      </c>
      <c r="AI35" s="82">
        <f t="shared" si="69"/>
        <v>-5.3287341530256382E-2</v>
      </c>
      <c r="AJ35" s="82">
        <f t="shared" si="69"/>
        <v>-5.9332516864351037E-3</v>
      </c>
      <c r="AK35" s="73">
        <f t="shared" si="69"/>
        <v>-4.5900558306694705E-2</v>
      </c>
      <c r="AL35" s="82">
        <f t="shared" si="69"/>
        <v>-3.4034140203819563E-2</v>
      </c>
      <c r="AM35" s="82">
        <f t="shared" si="69"/>
        <v>-5.5817586183577017E-2</v>
      </c>
      <c r="AN35" s="82">
        <f t="shared" si="69"/>
        <v>-4.9615346639431124E-3</v>
      </c>
      <c r="AO35" s="82">
        <f t="shared" ref="AO35:AP37" si="70">(AO27-AO658)/AJ27-1</f>
        <v>-3.315295449946376E-2</v>
      </c>
      <c r="AP35" s="73">
        <f t="shared" si="70"/>
        <v>-3.2581118461290637E-2</v>
      </c>
      <c r="AQ35" s="35">
        <v>-0.02</v>
      </c>
      <c r="AR35" s="35">
        <v>-0.02</v>
      </c>
      <c r="AS35" s="35">
        <v>-0.02</v>
      </c>
      <c r="AT35" s="35">
        <v>-0.02</v>
      </c>
      <c r="AU35" s="73">
        <f>(AU27-AU658)/AP27-1</f>
        <v>-2.0000000000000129E-2</v>
      </c>
      <c r="AV35" s="36">
        <v>-0.02</v>
      </c>
      <c r="AW35" s="36">
        <v>-0.02</v>
      </c>
    </row>
    <row r="36" spans="2:49">
      <c r="B36" s="1" t="s">
        <v>186</v>
      </c>
      <c r="C36" s="68" t="s">
        <v>212</v>
      </c>
      <c r="D36" s="68" t="s">
        <v>212</v>
      </c>
      <c r="E36" s="68" t="s">
        <v>212</v>
      </c>
      <c r="F36" s="68" t="s">
        <v>212</v>
      </c>
      <c r="G36" s="87" t="s">
        <v>212</v>
      </c>
      <c r="H36" s="82">
        <f t="shared" si="61"/>
        <v>1.3120000000000021E-2</v>
      </c>
      <c r="I36" s="82">
        <f t="shared" si="61"/>
        <v>1.6467715680954731E-2</v>
      </c>
      <c r="J36" s="82">
        <f>(J28-J659)/E28-1</f>
        <v>1.2325443786982193E-2</v>
      </c>
      <c r="K36" s="82">
        <f t="shared" si="67"/>
        <v>7.5012813941566225E-3</v>
      </c>
      <c r="L36" s="73">
        <f t="shared" si="67"/>
        <v>1.2704970506429936E-2</v>
      </c>
      <c r="M36" s="82">
        <f t="shared" si="67"/>
        <v>6.7297979797982244E-3</v>
      </c>
      <c r="N36" s="82">
        <f t="shared" si="67"/>
        <v>7.4335317460318961E-3</v>
      </c>
      <c r="O36" s="82">
        <f t="shared" si="67"/>
        <v>1.5111321648508813E-3</v>
      </c>
      <c r="P36" s="82">
        <f t="shared" si="67"/>
        <v>1.6935576152898868E-4</v>
      </c>
      <c r="Q36" s="73">
        <f t="shared" si="67"/>
        <v>4.1030803741703981E-3</v>
      </c>
      <c r="R36" s="82">
        <f t="shared" si="67"/>
        <v>-3.2981910997671449E-3</v>
      </c>
      <c r="S36" s="82">
        <f t="shared" si="67"/>
        <v>-1.2889509288091738E-2</v>
      </c>
      <c r="T36" s="82">
        <f t="shared" si="67"/>
        <v>-1.019502074688805E-2</v>
      </c>
      <c r="U36" s="82">
        <f t="shared" si="68"/>
        <v>-5.4704208770725016E-3</v>
      </c>
      <c r="V36" s="73">
        <f t="shared" si="68"/>
        <v>-8.2663157618203531E-3</v>
      </c>
      <c r="W36" s="82">
        <f t="shared" si="68"/>
        <v>6.5144110900570151E-3</v>
      </c>
      <c r="X36" s="82">
        <f t="shared" si="68"/>
        <v>8.7936976858691285E-3</v>
      </c>
      <c r="Y36" s="82">
        <f t="shared" si="68"/>
        <v>1.5129694154084605E-2</v>
      </c>
      <c r="Z36" s="82">
        <f t="shared" si="68"/>
        <v>1.5477257428598845E-2</v>
      </c>
      <c r="AA36" s="73">
        <f t="shared" si="68"/>
        <v>1.1387107232194049E-2</v>
      </c>
      <c r="AB36" s="82">
        <f t="shared" si="68"/>
        <v>1.3346428571428648E-2</v>
      </c>
      <c r="AC36" s="82">
        <f t="shared" si="68"/>
        <v>8.6208377063257124E-3</v>
      </c>
      <c r="AD36" s="82">
        <f t="shared" si="68"/>
        <v>2.5816584088997896E-3</v>
      </c>
      <c r="AE36" s="82">
        <f t="shared" si="69"/>
        <v>1.8122330273562248E-3</v>
      </c>
      <c r="AF36" s="73">
        <f t="shared" si="69"/>
        <v>6.7191318384258736E-3</v>
      </c>
      <c r="AG36" s="82">
        <f t="shared" si="69"/>
        <v>1.8042399638984463E-5</v>
      </c>
      <c r="AH36" s="82">
        <f t="shared" si="69"/>
        <v>-2.6971987550022947E-3</v>
      </c>
      <c r="AI36" s="82">
        <f t="shared" si="69"/>
        <v>1.6390728476833871E-4</v>
      </c>
      <c r="AJ36" s="82">
        <f t="shared" si="69"/>
        <v>1.04980714405567E-4</v>
      </c>
      <c r="AK36" s="73">
        <f t="shared" si="69"/>
        <v>-6.1221741799932783E-4</v>
      </c>
      <c r="AL36" s="82">
        <f t="shared" si="69"/>
        <v>2.4114544084401501E-3</v>
      </c>
      <c r="AM36" s="82">
        <f t="shared" si="69"/>
        <v>1.1153088042050729E-3</v>
      </c>
      <c r="AN36" s="82">
        <f t="shared" si="69"/>
        <v>3.9737611633605674E-4</v>
      </c>
      <c r="AO36" s="82">
        <f t="shared" si="70"/>
        <v>-1.0956903995605893E-3</v>
      </c>
      <c r="AP36" s="73">
        <f t="shared" si="70"/>
        <v>8.2133045371990399E-4</v>
      </c>
      <c r="AQ36" s="82">
        <f t="shared" ref="AQ36:AT37" si="71">(AQ28-AQ659)/AL28-1</f>
        <v>5.6419491752529582E-2</v>
      </c>
      <c r="AR36" s="82">
        <f t="shared" si="71"/>
        <v>6.5884369387435138E-2</v>
      </c>
      <c r="AS36" s="82">
        <f t="shared" si="71"/>
        <v>-0.12171069021351344</v>
      </c>
      <c r="AT36" s="82">
        <f t="shared" si="71"/>
        <v>0.48956118090950351</v>
      </c>
      <c r="AU36" s="73">
        <f>(AU28-AU659)/AP28-1</f>
        <v>8.2523347844172923E-2</v>
      </c>
      <c r="AV36" s="73">
        <f ca="1">(AV28-AV659)/AU28-1</f>
        <v>0</v>
      </c>
      <c r="AW36" s="73">
        <f ca="1">(AW28-AW659)/AV28-1</f>
        <v>0</v>
      </c>
    </row>
    <row r="37" spans="2:49" s="52" customFormat="1">
      <c r="B37" s="52" t="s">
        <v>95</v>
      </c>
      <c r="C37" s="88" t="s">
        <v>212</v>
      </c>
      <c r="D37" s="88" t="s">
        <v>212</v>
      </c>
      <c r="E37" s="88" t="s">
        <v>212</v>
      </c>
      <c r="F37" s="88" t="s">
        <v>212</v>
      </c>
      <c r="G37" s="141" t="s">
        <v>212</v>
      </c>
      <c r="H37" s="142">
        <f t="shared" si="61"/>
        <v>7.1243298563275159E-2</v>
      </c>
      <c r="I37" s="142">
        <f t="shared" si="61"/>
        <v>7.6632775214257487E-2</v>
      </c>
      <c r="J37" s="142">
        <f>(J29-J660)/E29-1</f>
        <v>8.3603774635153449E-2</v>
      </c>
      <c r="K37" s="142">
        <f t="shared" si="67"/>
        <v>8.2071195206565806E-2</v>
      </c>
      <c r="L37" s="147">
        <f t="shared" si="67"/>
        <v>7.8461205999007744E-2</v>
      </c>
      <c r="M37" s="142">
        <f t="shared" si="67"/>
        <v>7.6624672739493693E-2</v>
      </c>
      <c r="N37" s="142">
        <f t="shared" si="67"/>
        <v>7.3494746942493139E-2</v>
      </c>
      <c r="O37" s="142">
        <f t="shared" si="67"/>
        <v>7.8146959588383913E-2</v>
      </c>
      <c r="P37" s="142">
        <f t="shared" si="67"/>
        <v>8.9553290812467434E-2</v>
      </c>
      <c r="Q37" s="147">
        <f t="shared" si="67"/>
        <v>7.9546704580934602E-2</v>
      </c>
      <c r="R37" s="142">
        <f t="shared" si="67"/>
        <v>0.10868005581435725</v>
      </c>
      <c r="S37" s="142">
        <f t="shared" si="67"/>
        <v>9.9287857994680984E-2</v>
      </c>
      <c r="T37" s="142">
        <f t="shared" si="67"/>
        <v>0.10088971387531731</v>
      </c>
      <c r="U37" s="142">
        <f t="shared" si="68"/>
        <v>0.15217642271506193</v>
      </c>
      <c r="V37" s="147">
        <f t="shared" si="68"/>
        <v>0.11568486274496492</v>
      </c>
      <c r="W37" s="142">
        <f t="shared" si="68"/>
        <v>0.10179546549617235</v>
      </c>
      <c r="X37" s="142">
        <f t="shared" si="68"/>
        <v>7.5317721102186486E-2</v>
      </c>
      <c r="Y37" s="142">
        <f t="shared" si="68"/>
        <v>6.4501363739277284E-2</v>
      </c>
      <c r="Z37" s="142">
        <f t="shared" si="68"/>
        <v>-1.899440215212822E-3</v>
      </c>
      <c r="AA37" s="147">
        <f t="shared" si="68"/>
        <v>5.824682710862561E-2</v>
      </c>
      <c r="AB37" s="142">
        <f t="shared" si="68"/>
        <v>1.1028883851996962E-2</v>
      </c>
      <c r="AC37" s="142">
        <f t="shared" si="68"/>
        <v>5.8764877254549042E-3</v>
      </c>
      <c r="AD37" s="142">
        <f t="shared" si="68"/>
        <v>1.4475162613782899E-3</v>
      </c>
      <c r="AE37" s="142">
        <f t="shared" si="69"/>
        <v>2.5067322371515655E-2</v>
      </c>
      <c r="AF37" s="147">
        <f t="shared" si="69"/>
        <v>1.0866803697917371E-2</v>
      </c>
      <c r="AG37" s="142">
        <f t="shared" si="69"/>
        <v>3.9273764980942927E-2</v>
      </c>
      <c r="AH37" s="142">
        <f t="shared" si="69"/>
        <v>2.9524675208255191E-2</v>
      </c>
      <c r="AI37" s="142">
        <f t="shared" si="69"/>
        <v>2.5790983618084296E-2</v>
      </c>
      <c r="AJ37" s="142">
        <f t="shared" si="69"/>
        <v>3.9533659577817737E-2</v>
      </c>
      <c r="AK37" s="147">
        <f t="shared" si="69"/>
        <v>3.3562951130908347E-2</v>
      </c>
      <c r="AL37" s="142">
        <f t="shared" si="69"/>
        <v>3.350362110845384E-2</v>
      </c>
      <c r="AM37" s="142">
        <f t="shared" si="69"/>
        <v>4.957658679333643E-2</v>
      </c>
      <c r="AN37" s="142">
        <f t="shared" si="69"/>
        <v>8.296926916836922E-2</v>
      </c>
      <c r="AO37" s="142">
        <f t="shared" si="70"/>
        <v>3.1873203502609915E-2</v>
      </c>
      <c r="AP37" s="147">
        <f t="shared" si="70"/>
        <v>4.9313367448169831E-2</v>
      </c>
      <c r="AQ37" s="142">
        <f t="shared" si="71"/>
        <v>3.1411561080150197E-2</v>
      </c>
      <c r="AR37" s="142">
        <f t="shared" si="71"/>
        <v>2.6080941638654265E-2</v>
      </c>
      <c r="AS37" s="142">
        <f t="shared" si="71"/>
        <v>-8.0107241279950836E-3</v>
      </c>
      <c r="AT37" s="142">
        <f t="shared" si="71"/>
        <v>3.1014682059940624E-2</v>
      </c>
      <c r="AU37" s="147">
        <f>(AU29-AU660)/AP29-1</f>
        <v>1.9901602666874796E-2</v>
      </c>
      <c r="AV37" s="147">
        <f ca="1">(AV29-AV660)/AU29-1</f>
        <v>1.9310535843266141E-2</v>
      </c>
      <c r="AW37" s="147">
        <f ca="1">(AW29-AW660)/AV29-1</f>
        <v>1.3222431546148217E-2</v>
      </c>
    </row>
    <row r="38" spans="2:49">
      <c r="V38" s="66"/>
      <c r="AI38" s="26"/>
      <c r="AN38" s="26"/>
    </row>
    <row r="39" spans="2:49" s="132" customFormat="1">
      <c r="B39" s="132" t="s">
        <v>90</v>
      </c>
      <c r="C39" s="138">
        <v>633.20000000000005</v>
      </c>
      <c r="D39" s="138">
        <v>651.6</v>
      </c>
      <c r="E39" s="138">
        <v>679.5</v>
      </c>
      <c r="F39" s="138">
        <v>695.8</v>
      </c>
      <c r="G39" s="134">
        <f>SUM(C39:F39)</f>
        <v>2660.1000000000004</v>
      </c>
      <c r="H39" s="138">
        <v>710</v>
      </c>
      <c r="I39" s="138">
        <v>737.2</v>
      </c>
      <c r="J39" s="138">
        <v>760.5</v>
      </c>
      <c r="K39" s="138">
        <v>780.40000000000009</v>
      </c>
      <c r="L39" s="134">
        <f>SUM(H39:K39)</f>
        <v>2988.1</v>
      </c>
      <c r="M39" s="138">
        <v>791.99999999999989</v>
      </c>
      <c r="N39" s="138">
        <v>806.4</v>
      </c>
      <c r="O39" s="138">
        <v>844.4</v>
      </c>
      <c r="P39" s="138">
        <v>873.9</v>
      </c>
      <c r="Q39" s="134">
        <f>SUM(M39:P39)</f>
        <v>3316.7</v>
      </c>
      <c r="R39" s="138">
        <v>901.1</v>
      </c>
      <c r="S39" s="138">
        <v>931.3</v>
      </c>
      <c r="T39" s="138">
        <v>964</v>
      </c>
      <c r="U39" s="138">
        <v>1019.3</v>
      </c>
      <c r="V39" s="134">
        <f>SUM(R39:U39)</f>
        <v>3815.7</v>
      </c>
      <c r="W39" s="138">
        <v>1002.7</v>
      </c>
      <c r="X39" s="138">
        <v>1015.5</v>
      </c>
      <c r="Y39" s="138">
        <v>1033.2</v>
      </c>
      <c r="Z39" s="138">
        <v>1039.9000000000001</v>
      </c>
      <c r="AA39" s="134">
        <f>SUM(W39:Z39)</f>
        <v>4091.3</v>
      </c>
      <c r="AB39" s="138">
        <v>1036</v>
      </c>
      <c r="AC39" s="138">
        <v>1048.0999999999999</v>
      </c>
      <c r="AD39" s="138">
        <v>1069.7</v>
      </c>
      <c r="AE39" s="138">
        <v>1100.3</v>
      </c>
      <c r="AF39" s="134">
        <f>SUM(AB39:AE39)</f>
        <v>4254.1000000000004</v>
      </c>
      <c r="AG39" s="138">
        <v>1108.5</v>
      </c>
      <c r="AH39" s="138">
        <v>1124.5</v>
      </c>
      <c r="AI39" s="138">
        <v>1147.5999999999999</v>
      </c>
      <c r="AJ39" s="138">
        <v>1192.5999999999999</v>
      </c>
      <c r="AK39" s="134">
        <f>SUM(AG39:AJ39)</f>
        <v>4573.2</v>
      </c>
      <c r="AL39" s="138">
        <v>1194.3</v>
      </c>
      <c r="AM39" s="138">
        <v>1217.5999999999999</v>
      </c>
      <c r="AN39" s="138">
        <v>1265.3</v>
      </c>
      <c r="AO39" s="138">
        <v>1273.9000000000001</v>
      </c>
      <c r="AP39" s="134">
        <f>SUM(AL39:AO39)</f>
        <v>4951.1000000000004</v>
      </c>
      <c r="AQ39" s="133">
        <f t="shared" ref="AQ39:AU39" ca="1" si="72">AQ16+AQ29</f>
        <v>1263.0562213438686</v>
      </c>
      <c r="AR39" s="133">
        <f t="shared" ca="1" si="72"/>
        <v>1290.0593199000537</v>
      </c>
      <c r="AS39" s="133">
        <f t="shared" ca="1" si="72"/>
        <v>1319.463870586289</v>
      </c>
      <c r="AT39" s="133">
        <f t="shared" ca="1" si="72"/>
        <v>1362.585392676755</v>
      </c>
      <c r="AU39" s="134">
        <f t="shared" ca="1" si="72"/>
        <v>5235.1648045069651</v>
      </c>
      <c r="AV39" s="134">
        <f t="shared" ref="AV39" ca="1" si="73">AV16+AV29</f>
        <v>5525.5923085016148</v>
      </c>
      <c r="AW39" s="134">
        <f t="shared" ref="AW39" ca="1" si="74">AW16+AW29</f>
        <v>5830.3490047333307</v>
      </c>
    </row>
    <row r="40" spans="2:49">
      <c r="B40" s="11" t="s">
        <v>187</v>
      </c>
      <c r="C40" s="85" t="s">
        <v>212</v>
      </c>
      <c r="D40" s="85" t="s">
        <v>212</v>
      </c>
      <c r="E40" s="85" t="s">
        <v>212</v>
      </c>
      <c r="F40" s="85" t="s">
        <v>212</v>
      </c>
      <c r="G40" s="86" t="s">
        <v>212</v>
      </c>
      <c r="H40" s="82">
        <f>H39/C39-1</f>
        <v>0.12128869235628548</v>
      </c>
      <c r="I40" s="82">
        <f t="shared" ref="I40" si="75">I39/D39-1</f>
        <v>0.13136893799877236</v>
      </c>
      <c r="J40" s="82">
        <f t="shared" ref="J40" si="76">J39/E39-1</f>
        <v>0.11920529801324498</v>
      </c>
      <c r="K40" s="82">
        <f t="shared" ref="K40" si="77">K39/F39-1</f>
        <v>0.12158666283414798</v>
      </c>
      <c r="L40" s="73">
        <f t="shared" ref="L40" si="78">L39/G39-1</f>
        <v>0.12330363520168386</v>
      </c>
      <c r="M40" s="82">
        <f>M39/H39-1</f>
        <v>0.11549295774647872</v>
      </c>
      <c r="N40" s="82">
        <f t="shared" ref="N40" si="79">N39/I39-1</f>
        <v>9.3868692349430072E-2</v>
      </c>
      <c r="O40" s="82">
        <f t="shared" ref="O40" si="80">O39/J39-1</f>
        <v>0.11032215647600263</v>
      </c>
      <c r="P40" s="82">
        <f t="shared" ref="P40" si="81">P39/K39-1</f>
        <v>0.11981035366478721</v>
      </c>
      <c r="Q40" s="73">
        <f t="shared" ref="Q40" si="82">Q39/L39-1</f>
        <v>0.10996954586526542</v>
      </c>
      <c r="R40" s="82">
        <f>R39/M39-1</f>
        <v>0.13775252525252535</v>
      </c>
      <c r="S40" s="82">
        <f t="shared" ref="S40" si="83">S39/N39-1</f>
        <v>0.15488591269841256</v>
      </c>
      <c r="T40" s="82">
        <f t="shared" ref="T40" si="84">T39/O39-1</f>
        <v>0.14163903363334907</v>
      </c>
      <c r="U40" s="82">
        <f t="shared" ref="U40" si="85">U39/P39-1</f>
        <v>0.16638059274516537</v>
      </c>
      <c r="V40" s="73">
        <f t="shared" ref="V40" si="86">V39/Q39-1</f>
        <v>0.15045074923870105</v>
      </c>
      <c r="W40" s="82">
        <f>W39/R39-1</f>
        <v>0.11275108201087569</v>
      </c>
      <c r="X40" s="82">
        <f t="shared" ref="X40" si="87">X39/S39-1</f>
        <v>9.0411253087082644E-2</v>
      </c>
      <c r="Y40" s="82">
        <f t="shared" ref="Y40" si="88">Y39/T39-1</f>
        <v>7.1784232365145195E-2</v>
      </c>
      <c r="Z40" s="82">
        <f t="shared" ref="Z40" si="89">Z39/U39-1</f>
        <v>2.0209948003532041E-2</v>
      </c>
      <c r="AA40" s="73">
        <f t="shared" ref="AA40" si="90">AA39/V39-1</f>
        <v>7.2227900516288024E-2</v>
      </c>
      <c r="AB40" s="82">
        <f>AB39/W39-1</f>
        <v>3.3210332103321027E-2</v>
      </c>
      <c r="AC40" s="82">
        <f t="shared" ref="AC40" si="91">AC39/X39-1</f>
        <v>3.2102412604628094E-2</v>
      </c>
      <c r="AD40" s="82">
        <f t="shared" ref="AD40" si="92">AD39/Y39-1</f>
        <v>3.5327138985675521E-2</v>
      </c>
      <c r="AE40" s="82">
        <f t="shared" ref="AE40" si="93">AE39/Z39-1</f>
        <v>5.8082507933455041E-2</v>
      </c>
      <c r="AF40" s="73">
        <f t="shared" ref="AF40" si="94">AF39/AA39-1</f>
        <v>3.9791753232468974E-2</v>
      </c>
      <c r="AG40" s="82">
        <f>AG39/AB39-1</f>
        <v>6.9980694980694924E-2</v>
      </c>
      <c r="AH40" s="82">
        <f t="shared" ref="AH40:AI40" si="95">AH39/AC39-1</f>
        <v>7.2893807842763225E-2</v>
      </c>
      <c r="AI40" s="82">
        <f t="shared" si="95"/>
        <v>7.2824156305506094E-2</v>
      </c>
      <c r="AJ40" s="82">
        <f t="shared" ref="AJ40" si="96">AJ39/AE39-1</f>
        <v>8.3886212851040698E-2</v>
      </c>
      <c r="AK40" s="73">
        <f t="shared" ref="AK40" si="97">AK39/AF39-1</f>
        <v>7.5009990362238543E-2</v>
      </c>
      <c r="AL40" s="82">
        <f>AL39/AG39-1</f>
        <v>7.7401894451962105E-2</v>
      </c>
      <c r="AM40" s="82">
        <f>AM39/AH39-1</f>
        <v>8.2792352156513926E-2</v>
      </c>
      <c r="AN40" s="82">
        <f>AN39/AI39-1</f>
        <v>0.10256186824677593</v>
      </c>
      <c r="AO40" s="82">
        <f>AO39/AJ39-1</f>
        <v>6.8170384034881959E-2</v>
      </c>
      <c r="AP40" s="73">
        <f t="shared" ref="AP40" si="98">AP39/AK39-1</f>
        <v>8.2633604478264733E-2</v>
      </c>
      <c r="AQ40" s="82">
        <f ca="1">AQ39/AL39-1</f>
        <v>5.7570310092831534E-2</v>
      </c>
      <c r="AR40" s="82">
        <f ca="1">AR39/AM39-1</f>
        <v>5.9509953925799719E-2</v>
      </c>
      <c r="AS40" s="82">
        <f ca="1">AS39/AN39-1</f>
        <v>4.2807137110794979E-2</v>
      </c>
      <c r="AT40" s="82">
        <f t="shared" ref="AT40" ca="1" si="99">AT39/AO39-1</f>
        <v>6.9617232653077066E-2</v>
      </c>
      <c r="AU40" s="73">
        <f t="shared" ref="AU40" ca="1" si="100">AU39/AP39-1</f>
        <v>5.7374079397904509E-2</v>
      </c>
      <c r="AV40" s="73">
        <f t="shared" ref="AV40:AW40" ca="1" si="101">AV39/AU39-1</f>
        <v>5.5476286772217831E-2</v>
      </c>
      <c r="AW40" s="73">
        <f t="shared" ca="1" si="101"/>
        <v>5.5153670270392752E-2</v>
      </c>
    </row>
    <row r="41" spans="2:49">
      <c r="B41" s="11" t="s">
        <v>189</v>
      </c>
      <c r="C41" s="85" t="s">
        <v>212</v>
      </c>
      <c r="D41" s="85" t="s">
        <v>212</v>
      </c>
      <c r="E41" s="85" t="s">
        <v>212</v>
      </c>
      <c r="F41" s="85" t="s">
        <v>212</v>
      </c>
      <c r="G41" s="86" t="s">
        <v>212</v>
      </c>
      <c r="H41" s="35">
        <v>0.13600000000000001</v>
      </c>
      <c r="I41" s="35">
        <v>0.15</v>
      </c>
      <c r="J41" s="35">
        <v>0.13300000000000001</v>
      </c>
      <c r="K41" s="35">
        <v>0.13</v>
      </c>
      <c r="L41" s="44">
        <f>(L39-L624)/G39-1</f>
        <v>0.13709360550355232</v>
      </c>
      <c r="M41" s="35">
        <v>0.123</v>
      </c>
      <c r="N41" s="35">
        <v>0.10199999999999999</v>
      </c>
      <c r="O41" s="35">
        <v>0.112</v>
      </c>
      <c r="P41" s="35">
        <v>0.12</v>
      </c>
      <c r="Q41" s="44">
        <f>(Q39-Q624)/L39-1</f>
        <v>0.11423593587898684</v>
      </c>
      <c r="R41" s="35">
        <v>0.13400000000000001</v>
      </c>
      <c r="S41" s="35">
        <v>0.14000000000000001</v>
      </c>
      <c r="T41" s="35">
        <v>0.13</v>
      </c>
      <c r="U41" s="35">
        <v>0.16</v>
      </c>
      <c r="V41" s="44">
        <f>(V39-V624)/Q39-1</f>
        <v>0.14129104230108247</v>
      </c>
      <c r="W41" s="35">
        <v>0.12</v>
      </c>
      <c r="X41" s="35">
        <v>0.1</v>
      </c>
      <c r="Y41" s="35">
        <v>8.7999999999999995E-2</v>
      </c>
      <c r="Z41" s="35">
        <v>3.5999999999999997E-2</v>
      </c>
      <c r="AA41" s="44">
        <f>(AA39-AA624)/V39-1</f>
        <v>8.4594910501349707E-2</v>
      </c>
      <c r="AB41" s="35">
        <v>4.7E-2</v>
      </c>
      <c r="AC41" s="35">
        <v>4.1000000000000002E-2</v>
      </c>
      <c r="AD41" s="35">
        <v>3.7999999999999999E-2</v>
      </c>
      <c r="AE41" s="35">
        <v>0.06</v>
      </c>
      <c r="AF41" s="44">
        <f>(AF39-AF624)/AA39-1</f>
        <v>4.6542174858847041E-2</v>
      </c>
      <c r="AG41" s="35">
        <v>7.0000000000000007E-2</v>
      </c>
      <c r="AH41" s="35">
        <v>7.0000000000000007E-2</v>
      </c>
      <c r="AI41" s="35">
        <v>7.2999999999999995E-2</v>
      </c>
      <c r="AJ41" s="35">
        <v>8.4000000000000005E-2</v>
      </c>
      <c r="AK41" s="44">
        <f>(AK39-AK624)/AF39-1</f>
        <v>7.437537904609659E-2</v>
      </c>
      <c r="AL41" s="35">
        <v>0.08</v>
      </c>
      <c r="AM41" s="241">
        <v>8.4000000000000005E-2</v>
      </c>
      <c r="AN41" s="35">
        <v>0.10299999999999999</v>
      </c>
      <c r="AO41" s="35">
        <v>6.7000000000000004E-2</v>
      </c>
      <c r="AP41" s="73">
        <f t="shared" ref="AP41:AU41" si="102">(AP39-AP624)/AK39-1</f>
        <v>8.3365039797078877E-2</v>
      </c>
      <c r="AQ41" s="82">
        <f t="shared" ca="1" si="102"/>
        <v>4.1732042543563219E-2</v>
      </c>
      <c r="AR41" s="82">
        <f t="shared" ca="1" si="102"/>
        <v>5.3771413396585643E-2</v>
      </c>
      <c r="AS41" s="82">
        <f t="shared" ca="1" si="102"/>
        <v>3.7892304532467724E-2</v>
      </c>
      <c r="AT41" s="82">
        <f t="shared" ca="1" si="102"/>
        <v>6.2240652901650817E-2</v>
      </c>
      <c r="AU41" s="73">
        <f t="shared" ca="1" si="102"/>
        <v>4.8988336332896232E-2</v>
      </c>
      <c r="AV41" s="73">
        <f ca="1">(AV39-AV624)/AU39-1</f>
        <v>5.5476286772217831E-2</v>
      </c>
      <c r="AW41" s="73">
        <f ca="1">(AW39-AW624)/AV39-1</f>
        <v>5.5153670270392752E-2</v>
      </c>
    </row>
    <row r="42" spans="2:49">
      <c r="AN42" s="25"/>
      <c r="AO42" s="25"/>
    </row>
    <row r="43" spans="2:49" s="5" customFormat="1">
      <c r="B43" s="5" t="s">
        <v>199</v>
      </c>
      <c r="C43" s="126" t="s">
        <v>212</v>
      </c>
      <c r="D43" s="126" t="s">
        <v>212</v>
      </c>
      <c r="E43" s="126" t="s">
        <v>212</v>
      </c>
      <c r="F43" s="126" t="s">
        <v>212</v>
      </c>
      <c r="G43" s="127" t="s">
        <v>212</v>
      </c>
      <c r="H43" s="126" t="s">
        <v>212</v>
      </c>
      <c r="I43" s="126" t="s">
        <v>212</v>
      </c>
      <c r="J43" s="126" t="s">
        <v>212</v>
      </c>
      <c r="K43" s="126" t="s">
        <v>212</v>
      </c>
      <c r="L43" s="127" t="s">
        <v>212</v>
      </c>
      <c r="M43" s="126" t="s">
        <v>212</v>
      </c>
      <c r="N43" s="126" t="s">
        <v>212</v>
      </c>
      <c r="O43" s="126" t="s">
        <v>212</v>
      </c>
      <c r="P43" s="126" t="s">
        <v>212</v>
      </c>
      <c r="Q43" s="127" t="s">
        <v>212</v>
      </c>
      <c r="R43" s="126" t="s">
        <v>212</v>
      </c>
      <c r="S43" s="126" t="s">
        <v>212</v>
      </c>
      <c r="T43" s="126" t="s">
        <v>212</v>
      </c>
      <c r="U43" s="126" t="s">
        <v>212</v>
      </c>
      <c r="V43" s="127" t="s">
        <v>212</v>
      </c>
      <c r="W43" s="8">
        <f>W151</f>
        <v>342.35091253615224</v>
      </c>
      <c r="X43" s="8">
        <f t="shared" ref="X43:AF43" si="103">X151</f>
        <v>361.8077794190055</v>
      </c>
      <c r="Y43" s="8">
        <f t="shared" si="103"/>
        <v>353.03248161053034</v>
      </c>
      <c r="Z43" s="8">
        <f t="shared" si="103"/>
        <v>334.60600057697849</v>
      </c>
      <c r="AA43" s="7">
        <f t="shared" si="103"/>
        <v>1391.7971741426663</v>
      </c>
      <c r="AB43" s="8">
        <f t="shared" si="103"/>
        <v>398.2212355212356</v>
      </c>
      <c r="AC43" s="8">
        <f t="shared" si="103"/>
        <v>384.44642686766525</v>
      </c>
      <c r="AD43" s="8">
        <f t="shared" si="103"/>
        <v>392.42857810601106</v>
      </c>
      <c r="AE43" s="8">
        <f t="shared" si="103"/>
        <v>383.26048350449867</v>
      </c>
      <c r="AF43" s="7">
        <f t="shared" si="103"/>
        <v>1558.3567239994106</v>
      </c>
      <c r="AG43" s="8">
        <f t="shared" ref="AG43:AP43" si="104">AG151</f>
        <v>484.70000000000016</v>
      </c>
      <c r="AH43" s="8">
        <f t="shared" si="104"/>
        <v>477.79999999999995</v>
      </c>
      <c r="AI43" s="8">
        <f t="shared" si="104"/>
        <v>463.59999999999991</v>
      </c>
      <c r="AJ43" s="8">
        <f t="shared" si="104"/>
        <v>449.7999999999999</v>
      </c>
      <c r="AK43" s="7">
        <f t="shared" si="104"/>
        <v>1875.9</v>
      </c>
      <c r="AL43" s="8">
        <f>AL151</f>
        <v>550.20000000000016</v>
      </c>
      <c r="AM43" s="8">
        <f>AM151</f>
        <v>532.9</v>
      </c>
      <c r="AN43" s="8">
        <f>AN151</f>
        <v>529</v>
      </c>
      <c r="AO43" s="8">
        <f t="shared" si="104"/>
        <v>500.7</v>
      </c>
      <c r="AP43" s="7">
        <f t="shared" si="104"/>
        <v>2112.8000000000002</v>
      </c>
      <c r="AQ43" s="8">
        <f t="shared" ref="AQ43:AU43" ca="1" si="105">AQ151</f>
        <v>594.74448069207256</v>
      </c>
      <c r="AR43" s="8">
        <f t="shared" ca="1" si="105"/>
        <v>580.5191439086301</v>
      </c>
      <c r="AS43" s="8">
        <f t="shared" ca="1" si="105"/>
        <v>588.84906023809469</v>
      </c>
      <c r="AT43" s="8">
        <f t="shared" ca="1" si="105"/>
        <v>558.40026651782614</v>
      </c>
      <c r="AU43" s="7">
        <f t="shared" ca="1" si="105"/>
        <v>2322.5129513566235</v>
      </c>
      <c r="AV43" s="7">
        <f t="shared" ref="AV43:AW43" ca="1" si="106">AV151</f>
        <v>2594.2962083191778</v>
      </c>
      <c r="AW43" s="7">
        <f t="shared" ca="1" si="106"/>
        <v>2887.4815647166843</v>
      </c>
    </row>
    <row r="44" spans="2:49">
      <c r="B44" s="11" t="s">
        <v>187</v>
      </c>
      <c r="C44" s="85" t="s">
        <v>212</v>
      </c>
      <c r="D44" s="85" t="s">
        <v>212</v>
      </c>
      <c r="E44" s="85" t="s">
        <v>212</v>
      </c>
      <c r="F44" s="85" t="s">
        <v>212</v>
      </c>
      <c r="G44" s="86" t="s">
        <v>212</v>
      </c>
      <c r="H44" s="85" t="s">
        <v>212</v>
      </c>
      <c r="I44" s="85" t="s">
        <v>212</v>
      </c>
      <c r="J44" s="85" t="s">
        <v>212</v>
      </c>
      <c r="K44" s="85" t="s">
        <v>212</v>
      </c>
      <c r="L44" s="86" t="s">
        <v>212</v>
      </c>
      <c r="M44" s="85" t="s">
        <v>212</v>
      </c>
      <c r="N44" s="85" t="s">
        <v>212</v>
      </c>
      <c r="O44" s="85" t="s">
        <v>212</v>
      </c>
      <c r="P44" s="85" t="s">
        <v>212</v>
      </c>
      <c r="Q44" s="86" t="s">
        <v>212</v>
      </c>
      <c r="R44" s="85" t="s">
        <v>212</v>
      </c>
      <c r="S44" s="85" t="s">
        <v>212</v>
      </c>
      <c r="T44" s="85" t="s">
        <v>212</v>
      </c>
      <c r="U44" s="85" t="s">
        <v>212</v>
      </c>
      <c r="V44" s="86" t="s">
        <v>212</v>
      </c>
      <c r="W44" s="85" t="s">
        <v>212</v>
      </c>
      <c r="X44" s="85" t="s">
        <v>212</v>
      </c>
      <c r="Y44" s="85" t="s">
        <v>212</v>
      </c>
      <c r="Z44" s="85" t="s">
        <v>212</v>
      </c>
      <c r="AA44" s="86" t="s">
        <v>212</v>
      </c>
      <c r="AB44" s="82">
        <f>AB43/W43-1</f>
        <v>0.16319606853445578</v>
      </c>
      <c r="AC44" s="82">
        <f t="shared" ref="AC44:AF44" si="107">AC43/X43-1</f>
        <v>6.257092505034878E-2</v>
      </c>
      <c r="AD44" s="82">
        <f t="shared" si="107"/>
        <v>0.11159340442487387</v>
      </c>
      <c r="AE44" s="82">
        <f t="shared" si="107"/>
        <v>0.14540827971890136</v>
      </c>
      <c r="AF44" s="73">
        <f t="shared" si="107"/>
        <v>0.11967228627213111</v>
      </c>
      <c r="AG44" s="82">
        <f>AG43/AB43-1</f>
        <v>0.21716261405691162</v>
      </c>
      <c r="AH44" s="82">
        <f t="shared" ref="AH44:AI44" si="108">AH43/AC43-1</f>
        <v>0.24282596119554789</v>
      </c>
      <c r="AI44" s="82">
        <f t="shared" si="108"/>
        <v>0.18136146515497287</v>
      </c>
      <c r="AJ44" s="82">
        <f t="shared" ref="AJ44" si="109">AJ43/AE43-1</f>
        <v>0.17361434157539546</v>
      </c>
      <c r="AK44" s="73">
        <f t="shared" ref="AK44" si="110">AK43/AF43-1</f>
        <v>0.2037680276346725</v>
      </c>
      <c r="AL44" s="82">
        <f>AL43/AG43-1</f>
        <v>0.13513513513513509</v>
      </c>
      <c r="AM44" s="82">
        <f>AM43/AH43-1</f>
        <v>0.11532021766429468</v>
      </c>
      <c r="AN44" s="82">
        <f>AN43/AI43-1</f>
        <v>0.14106988783434016</v>
      </c>
      <c r="AO44" s="82">
        <f t="shared" ref="AO44" si="111">AO43/AJ43-1</f>
        <v>0.11316140506891981</v>
      </c>
      <c r="AP44" s="73">
        <f t="shared" ref="AP44" si="112">AP43/AK43-1</f>
        <v>0.1262860493629725</v>
      </c>
      <c r="AQ44" s="82">
        <f ca="1">AQ43/AL43-1</f>
        <v>8.0960524703875603E-2</v>
      </c>
      <c r="AR44" s="82">
        <f ca="1">AR43/AM43-1</f>
        <v>8.9358498608801185E-2</v>
      </c>
      <c r="AS44" s="82">
        <f ca="1">AS43/AN43-1</f>
        <v>0.11313621973174803</v>
      </c>
      <c r="AT44" s="82">
        <f t="shared" ref="AT44" ca="1" si="113">AT43/AO43-1</f>
        <v>0.1152391981582308</v>
      </c>
      <c r="AU44" s="73">
        <f t="shared" ref="AU44" ca="1" si="114">AU43/AP43-1</f>
        <v>9.92583071547819E-2</v>
      </c>
      <c r="AV44" s="73">
        <f t="shared" ref="AV44:AW44" ca="1" si="115">AV43/AU43-1</f>
        <v>0.11702120188556986</v>
      </c>
      <c r="AW44" s="73">
        <f t="shared" ca="1" si="115"/>
        <v>0.11301151944690946</v>
      </c>
    </row>
    <row r="45" spans="2:49">
      <c r="B45" s="11" t="s">
        <v>189</v>
      </c>
      <c r="C45" s="85" t="s">
        <v>212</v>
      </c>
      <c r="D45" s="85" t="s">
        <v>212</v>
      </c>
      <c r="E45" s="85" t="s">
        <v>212</v>
      </c>
      <c r="F45" s="85" t="s">
        <v>212</v>
      </c>
      <c r="G45" s="86" t="s">
        <v>212</v>
      </c>
      <c r="H45" s="85" t="s">
        <v>212</v>
      </c>
      <c r="I45" s="85" t="s">
        <v>212</v>
      </c>
      <c r="J45" s="85" t="s">
        <v>212</v>
      </c>
      <c r="K45" s="85" t="s">
        <v>212</v>
      </c>
      <c r="L45" s="86" t="s">
        <v>212</v>
      </c>
      <c r="M45" s="85" t="s">
        <v>212</v>
      </c>
      <c r="N45" s="85" t="s">
        <v>212</v>
      </c>
      <c r="O45" s="85" t="s">
        <v>212</v>
      </c>
      <c r="P45" s="85" t="s">
        <v>212</v>
      </c>
      <c r="Q45" s="86" t="s">
        <v>212</v>
      </c>
      <c r="R45" s="85" t="s">
        <v>212</v>
      </c>
      <c r="S45" s="85" t="s">
        <v>212</v>
      </c>
      <c r="T45" s="85" t="s">
        <v>212</v>
      </c>
      <c r="U45" s="85" t="s">
        <v>212</v>
      </c>
      <c r="V45" s="86" t="s">
        <v>212</v>
      </c>
      <c r="W45" s="85" t="s">
        <v>212</v>
      </c>
      <c r="X45" s="85" t="s">
        <v>212</v>
      </c>
      <c r="Y45" s="85" t="s">
        <v>212</v>
      </c>
      <c r="Z45" s="85" t="s">
        <v>212</v>
      </c>
      <c r="AA45" s="86" t="s">
        <v>212</v>
      </c>
      <c r="AB45" s="82">
        <f t="shared" ref="AB45:AU45" si="116">(AB43-AB679)/W43-1</f>
        <v>0.18071562487491888</v>
      </c>
      <c r="AC45" s="82">
        <f t="shared" si="116"/>
        <v>6.8962372246299752E-2</v>
      </c>
      <c r="AD45" s="82">
        <f t="shared" si="116"/>
        <v>0.10663029026979398</v>
      </c>
      <c r="AE45" s="82">
        <f t="shared" si="116"/>
        <v>0.1359734586574699</v>
      </c>
      <c r="AF45" s="73">
        <f t="shared" si="116"/>
        <v>0.12211604979788526</v>
      </c>
      <c r="AG45" s="82">
        <f t="shared" si="116"/>
        <v>0.21232687178076315</v>
      </c>
      <c r="AH45" s="82">
        <f t="shared" si="116"/>
        <v>0.24725527712379058</v>
      </c>
      <c r="AI45" s="82">
        <f t="shared" si="116"/>
        <v>0.18536049550040867</v>
      </c>
      <c r="AJ45" s="82">
        <f t="shared" si="116"/>
        <v>0.17499187156273255</v>
      </c>
      <c r="AK45" s="73">
        <f t="shared" si="116"/>
        <v>0.20497084980664049</v>
      </c>
      <c r="AL45" s="82">
        <f t="shared" si="116"/>
        <v>0.14277327891350211</v>
      </c>
      <c r="AM45" s="82">
        <f t="shared" si="116"/>
        <v>0.11623506911537174</v>
      </c>
      <c r="AN45" s="82">
        <f t="shared" si="116"/>
        <v>0.14008590077469063</v>
      </c>
      <c r="AO45" s="82">
        <f t="shared" ca="1" si="116"/>
        <v>0.10822132188710154</v>
      </c>
      <c r="AP45" s="73">
        <f t="shared" ca="1" si="116"/>
        <v>0.12706492803276515</v>
      </c>
      <c r="AQ45" s="82">
        <f t="shared" ca="1" si="116"/>
        <v>6.3424953540027751E-2</v>
      </c>
      <c r="AR45" s="82">
        <f t="shared" ca="1" si="116"/>
        <v>8.3148206955127701E-2</v>
      </c>
      <c r="AS45" s="82">
        <f t="shared" ca="1" si="116"/>
        <v>0.10802800050491101</v>
      </c>
      <c r="AT45" s="82">
        <f t="shared" ca="1" si="116"/>
        <v>0.10748034804323825</v>
      </c>
      <c r="AU45" s="73">
        <f t="shared" ca="1" si="116"/>
        <v>9.0007720303132421E-2</v>
      </c>
      <c r="AV45" s="73">
        <f ca="1">(AV43-AV679)/AU43-1</f>
        <v>0.11702120188556986</v>
      </c>
      <c r="AW45" s="73">
        <f ca="1">(AW43-AW679)/AV43-1</f>
        <v>0.11301151944690946</v>
      </c>
    </row>
    <row r="46" spans="2:49">
      <c r="B46" s="11"/>
      <c r="W46" s="15"/>
      <c r="X46" s="15"/>
      <c r="Y46" s="15"/>
      <c r="Z46" s="15"/>
      <c r="AA46" s="14"/>
      <c r="AB46" s="15"/>
      <c r="AC46" s="15"/>
      <c r="AD46" s="15"/>
      <c r="AE46" s="15"/>
      <c r="AF46" s="14"/>
      <c r="AG46" s="15"/>
      <c r="AH46" s="15"/>
      <c r="AI46" s="15"/>
      <c r="AJ46" s="15"/>
      <c r="AK46" s="14"/>
      <c r="AL46" s="15"/>
      <c r="AM46" s="15"/>
      <c r="AN46" s="15"/>
      <c r="AO46" s="15"/>
      <c r="AP46" s="14"/>
      <c r="AQ46" s="15"/>
      <c r="AR46" s="15"/>
      <c r="AS46" s="15"/>
      <c r="AT46" s="15"/>
      <c r="AU46" s="14"/>
      <c r="AV46" s="14"/>
      <c r="AW46" s="14"/>
    </row>
    <row r="47" spans="2:49" s="5" customFormat="1">
      <c r="B47" s="9" t="s">
        <v>200</v>
      </c>
      <c r="C47" s="126" t="s">
        <v>212</v>
      </c>
      <c r="D47" s="126" t="s">
        <v>212</v>
      </c>
      <c r="E47" s="126" t="s">
        <v>212</v>
      </c>
      <c r="F47" s="126" t="s">
        <v>212</v>
      </c>
      <c r="G47" s="127" t="s">
        <v>212</v>
      </c>
      <c r="H47" s="126" t="s">
        <v>212</v>
      </c>
      <c r="I47" s="126" t="s">
        <v>212</v>
      </c>
      <c r="J47" s="126" t="s">
        <v>212</v>
      </c>
      <c r="K47" s="126" t="s">
        <v>212</v>
      </c>
      <c r="L47" s="127" t="s">
        <v>212</v>
      </c>
      <c r="M47" s="126" t="s">
        <v>212</v>
      </c>
      <c r="N47" s="126" t="s">
        <v>212</v>
      </c>
      <c r="O47" s="126" t="s">
        <v>212</v>
      </c>
      <c r="P47" s="126" t="s">
        <v>212</v>
      </c>
      <c r="Q47" s="127" t="s">
        <v>212</v>
      </c>
      <c r="R47" s="126" t="s">
        <v>212</v>
      </c>
      <c r="S47" s="126" t="s">
        <v>212</v>
      </c>
      <c r="T47" s="126" t="s">
        <v>212</v>
      </c>
      <c r="U47" s="126" t="s">
        <v>212</v>
      </c>
      <c r="V47" s="127" t="s">
        <v>212</v>
      </c>
      <c r="W47" s="8">
        <f>W168</f>
        <v>813.94908746384738</v>
      </c>
      <c r="X47" s="8">
        <f t="shared" ref="X47:AF47" si="117">X168</f>
        <v>757.09222058099488</v>
      </c>
      <c r="Y47" s="8">
        <f t="shared" si="117"/>
        <v>733.96751838946932</v>
      </c>
      <c r="Z47" s="8">
        <f t="shared" si="117"/>
        <v>716.99399942302136</v>
      </c>
      <c r="AA47" s="7">
        <f t="shared" si="117"/>
        <v>3022.0028258573325</v>
      </c>
      <c r="AB47" s="8">
        <f t="shared" si="117"/>
        <v>800.97876447876467</v>
      </c>
      <c r="AC47" s="8">
        <f t="shared" si="117"/>
        <v>756.65357313233449</v>
      </c>
      <c r="AD47" s="8">
        <f t="shared" si="117"/>
        <v>746.47142189398915</v>
      </c>
      <c r="AE47" s="8">
        <f t="shared" si="117"/>
        <v>740.63951649550097</v>
      </c>
      <c r="AF47" s="7">
        <f t="shared" si="117"/>
        <v>3044.7432760005895</v>
      </c>
      <c r="AG47" s="8">
        <f t="shared" ref="AG47:AP47" si="118">AG168</f>
        <v>828.00000000000011</v>
      </c>
      <c r="AH47" s="8">
        <f t="shared" si="118"/>
        <v>784.10000000000025</v>
      </c>
      <c r="AI47" s="8">
        <f>AI168</f>
        <v>778.10000000000059</v>
      </c>
      <c r="AJ47" s="8">
        <f t="shared" ref="AJ47:AK47" si="119">AJ168</f>
        <v>772.6999999999997</v>
      </c>
      <c r="AK47" s="7">
        <f t="shared" si="119"/>
        <v>3162.900000000001</v>
      </c>
      <c r="AL47" s="8">
        <f>AL168</f>
        <v>866.79999999999984</v>
      </c>
      <c r="AM47" s="8">
        <f t="shared" si="118"/>
        <v>812.40000000000009</v>
      </c>
      <c r="AN47" s="8">
        <f>AN168</f>
        <v>825.5</v>
      </c>
      <c r="AO47" s="8">
        <f t="shared" si="118"/>
        <v>782.5</v>
      </c>
      <c r="AP47" s="7">
        <f t="shared" si="118"/>
        <v>3287.1999999999985</v>
      </c>
      <c r="AQ47" s="8">
        <f t="shared" ref="AQ47:AU47" si="120">AQ168</f>
        <v>870.31822527954341</v>
      </c>
      <c r="AR47" s="8">
        <f t="shared" si="120"/>
        <v>821.10422939930413</v>
      </c>
      <c r="AS47" s="8">
        <f t="shared" si="120"/>
        <v>832.21936175538985</v>
      </c>
      <c r="AT47" s="8">
        <f t="shared" si="120"/>
        <v>809.72339310416623</v>
      </c>
      <c r="AU47" s="7">
        <f t="shared" si="120"/>
        <v>3333.3652095384032</v>
      </c>
      <c r="AV47" s="7">
        <f t="shared" ref="AV47:AW47" ca="1" si="121">AV168</f>
        <v>3369.5614598002858</v>
      </c>
      <c r="AW47" s="7">
        <f t="shared" ca="1" si="121"/>
        <v>3408.254065680695</v>
      </c>
    </row>
    <row r="48" spans="2:49">
      <c r="B48" s="11" t="s">
        <v>187</v>
      </c>
      <c r="C48" s="85" t="s">
        <v>212</v>
      </c>
      <c r="D48" s="85" t="s">
        <v>212</v>
      </c>
      <c r="E48" s="85" t="s">
        <v>212</v>
      </c>
      <c r="F48" s="85" t="s">
        <v>212</v>
      </c>
      <c r="G48" s="86" t="s">
        <v>212</v>
      </c>
      <c r="H48" s="85" t="s">
        <v>212</v>
      </c>
      <c r="I48" s="85" t="s">
        <v>212</v>
      </c>
      <c r="J48" s="85" t="s">
        <v>212</v>
      </c>
      <c r="K48" s="85" t="s">
        <v>212</v>
      </c>
      <c r="L48" s="86" t="s">
        <v>212</v>
      </c>
      <c r="M48" s="85" t="s">
        <v>212</v>
      </c>
      <c r="N48" s="85" t="s">
        <v>212</v>
      </c>
      <c r="O48" s="85" t="s">
        <v>212</v>
      </c>
      <c r="P48" s="85" t="s">
        <v>212</v>
      </c>
      <c r="Q48" s="86" t="s">
        <v>212</v>
      </c>
      <c r="R48" s="85" t="s">
        <v>212</v>
      </c>
      <c r="S48" s="85" t="s">
        <v>212</v>
      </c>
      <c r="T48" s="85" t="s">
        <v>212</v>
      </c>
      <c r="U48" s="85" t="s">
        <v>212</v>
      </c>
      <c r="V48" s="86" t="s">
        <v>212</v>
      </c>
      <c r="W48" s="85" t="s">
        <v>212</v>
      </c>
      <c r="X48" s="85" t="s">
        <v>212</v>
      </c>
      <c r="Y48" s="85" t="s">
        <v>212</v>
      </c>
      <c r="Z48" s="85" t="s">
        <v>212</v>
      </c>
      <c r="AA48" s="86" t="s">
        <v>212</v>
      </c>
      <c r="AB48" s="82">
        <f>AB47/W47-1</f>
        <v>-1.593505439694809E-2</v>
      </c>
      <c r="AC48" s="82">
        <f t="shared" ref="AC48" si="122">AC47/X47-1</f>
        <v>-5.7938443525906713E-4</v>
      </c>
      <c r="AD48" s="82">
        <f t="shared" ref="AD48" si="123">AD47/Y47-1</f>
        <v>1.7036044772058778E-2</v>
      </c>
      <c r="AE48" s="82">
        <f t="shared" ref="AE48" si="124">AE47/Z47-1</f>
        <v>3.297868195760012E-2</v>
      </c>
      <c r="AF48" s="73">
        <f t="shared" ref="AF48" si="125">AF47/AA47-1</f>
        <v>7.5249599201832051E-3</v>
      </c>
      <c r="AG48" s="82">
        <f>AG47/AB47-1</f>
        <v>3.3735270795623995E-2</v>
      </c>
      <c r="AH48" s="82">
        <f t="shared" ref="AH48:AI48" si="126">AH47/AC47-1</f>
        <v>3.627343852226228E-2</v>
      </c>
      <c r="AI48" s="82">
        <f t="shared" si="126"/>
        <v>4.2370782294333109E-2</v>
      </c>
      <c r="AJ48" s="82">
        <f t="shared" ref="AJ48" si="127">AJ47/AE47-1</f>
        <v>4.3287568095475182E-2</v>
      </c>
      <c r="AK48" s="73">
        <f t="shared" ref="AK48" si="128">AK47/AF47-1</f>
        <v>3.8806793640288717E-2</v>
      </c>
      <c r="AL48" s="82">
        <f>AL47/AG47-1</f>
        <v>4.6859903381642143E-2</v>
      </c>
      <c r="AM48" s="82">
        <f>AM47/AH47-1</f>
        <v>3.6092335161331146E-2</v>
      </c>
      <c r="AN48" s="82">
        <f>AN47/AI47-1</f>
        <v>6.0917619843207094E-2</v>
      </c>
      <c r="AO48" s="82">
        <f t="shared" ref="AO48" si="129">AO47/AJ47-1</f>
        <v>1.2682800569432162E-2</v>
      </c>
      <c r="AP48" s="73">
        <f t="shared" ref="AP48" si="130">AP47/AK47-1</f>
        <v>3.9299377153876991E-2</v>
      </c>
      <c r="AQ48" s="82">
        <f>AQ47/AL47-1</f>
        <v>4.0588662662015551E-3</v>
      </c>
      <c r="AR48" s="82">
        <f>AR47/AM47-1</f>
        <v>1.0714216395007359E-2</v>
      </c>
      <c r="AS48" s="82">
        <f>AS47/AN47-1</f>
        <v>8.1397477351785597E-3</v>
      </c>
      <c r="AT48" s="82">
        <f t="shared" ref="AT48" si="131">AT47/AO47-1</f>
        <v>3.4790278727369062E-2</v>
      </c>
      <c r="AU48" s="73">
        <f t="shared" ref="AU48" si="132">AU47/AP47-1</f>
        <v>1.4043930864688692E-2</v>
      </c>
      <c r="AV48" s="73">
        <f t="shared" ref="AV48:AW48" ca="1" si="133">AV47/AU47-1</f>
        <v>1.085877123763912E-2</v>
      </c>
      <c r="AW48" s="73">
        <f t="shared" ca="1" si="133"/>
        <v>1.1482979711758157E-2</v>
      </c>
    </row>
    <row r="49" spans="2:49">
      <c r="B49" s="11" t="s">
        <v>189</v>
      </c>
      <c r="C49" s="85" t="s">
        <v>212</v>
      </c>
      <c r="D49" s="85" t="s">
        <v>212</v>
      </c>
      <c r="E49" s="85" t="s">
        <v>212</v>
      </c>
      <c r="F49" s="85" t="s">
        <v>212</v>
      </c>
      <c r="G49" s="86" t="s">
        <v>212</v>
      </c>
      <c r="H49" s="85" t="s">
        <v>212</v>
      </c>
      <c r="I49" s="85" t="s">
        <v>212</v>
      </c>
      <c r="J49" s="85" t="s">
        <v>212</v>
      </c>
      <c r="K49" s="85" t="s">
        <v>212</v>
      </c>
      <c r="L49" s="86" t="s">
        <v>212</v>
      </c>
      <c r="M49" s="85" t="s">
        <v>212</v>
      </c>
      <c r="N49" s="85" t="s">
        <v>212</v>
      </c>
      <c r="O49" s="85" t="s">
        <v>212</v>
      </c>
      <c r="P49" s="85" t="s">
        <v>212</v>
      </c>
      <c r="Q49" s="86" t="s">
        <v>212</v>
      </c>
      <c r="R49" s="85" t="s">
        <v>212</v>
      </c>
      <c r="S49" s="85" t="s">
        <v>212</v>
      </c>
      <c r="T49" s="85" t="s">
        <v>212</v>
      </c>
      <c r="U49" s="85" t="s">
        <v>212</v>
      </c>
      <c r="V49" s="86" t="s">
        <v>212</v>
      </c>
      <c r="W49" s="85" t="s">
        <v>212</v>
      </c>
      <c r="X49" s="85" t="s">
        <v>212</v>
      </c>
      <c r="Y49" s="85" t="s">
        <v>212</v>
      </c>
      <c r="Z49" s="85" t="s">
        <v>212</v>
      </c>
      <c r="AA49" s="86" t="s">
        <v>212</v>
      </c>
      <c r="AB49" s="82">
        <f t="shared" ref="AB49:AU49" si="134">(AB47-AB686)/W47-1</f>
        <v>-7.1780790035580466E-4</v>
      </c>
      <c r="AC49" s="82">
        <f t="shared" si="134"/>
        <v>5.4686564219637024E-3</v>
      </c>
      <c r="AD49" s="82">
        <f t="shared" si="134"/>
        <v>1.2394341416041454E-2</v>
      </c>
      <c r="AE49" s="82">
        <f t="shared" si="134"/>
        <v>2.4544786746006686E-2</v>
      </c>
      <c r="AF49" s="73">
        <f t="shared" si="134"/>
        <v>1.0010423125682122E-2</v>
      </c>
      <c r="AG49" s="82">
        <f t="shared" si="134"/>
        <v>2.9182959426292454E-2</v>
      </c>
      <c r="AH49" s="82">
        <f t="shared" si="134"/>
        <v>4.0262272283298595E-2</v>
      </c>
      <c r="AI49" s="82">
        <f t="shared" si="134"/>
        <v>4.5970740884736516E-2</v>
      </c>
      <c r="AJ49" s="82">
        <f t="shared" si="134"/>
        <v>4.4501582701751863E-2</v>
      </c>
      <c r="AK49" s="73">
        <f t="shared" si="134"/>
        <v>3.9778394104556636E-2</v>
      </c>
      <c r="AL49" s="82">
        <f t="shared" si="134"/>
        <v>5.4351076945199583E-2</v>
      </c>
      <c r="AM49" s="82">
        <f t="shared" si="134"/>
        <v>3.6998066543393993E-2</v>
      </c>
      <c r="AN49" s="82">
        <f t="shared" si="134"/>
        <v>5.996297966963815E-2</v>
      </c>
      <c r="AO49" s="82">
        <f t="shared" si="134"/>
        <v>8.1979415234656461E-3</v>
      </c>
      <c r="AP49" s="73">
        <f t="shared" si="134"/>
        <v>4.015448467653937E-2</v>
      </c>
      <c r="AQ49" s="82">
        <f t="shared" si="134"/>
        <v>-1.3284737547831771E-2</v>
      </c>
      <c r="AR49" s="82">
        <f t="shared" si="134"/>
        <v>4.4378326582288352E-3</v>
      </c>
      <c r="AS49" s="82">
        <f t="shared" si="134"/>
        <v>3.1521854581928466E-3</v>
      </c>
      <c r="AT49" s="82">
        <f t="shared" si="134"/>
        <v>2.7308881433386389E-2</v>
      </c>
      <c r="AU49" s="73">
        <f t="shared" si="134"/>
        <v>4.8860469586422539E-3</v>
      </c>
      <c r="AV49" s="73">
        <f ca="1">(AV47-AV686)/AU47-1</f>
        <v>1.085877123763912E-2</v>
      </c>
      <c r="AW49" s="73">
        <f ca="1">(AW47-AW686)/AV47-1</f>
        <v>1.1482979711758157E-2</v>
      </c>
    </row>
    <row r="50" spans="2:49">
      <c r="W50" s="15"/>
      <c r="X50" s="15"/>
      <c r="Y50" s="15"/>
      <c r="Z50" s="15"/>
      <c r="AA50" s="14"/>
      <c r="AB50" s="15"/>
      <c r="AC50" s="15"/>
      <c r="AD50" s="15"/>
      <c r="AE50" s="15"/>
      <c r="AF50" s="14"/>
      <c r="AK50" s="14"/>
    </row>
    <row r="51" spans="2:49" s="132" customFormat="1">
      <c r="B51" s="151" t="s">
        <v>93</v>
      </c>
      <c r="C51" s="133">
        <f t="shared" ref="C51:V51" si="135">C128</f>
        <v>783.1</v>
      </c>
      <c r="D51" s="133">
        <f t="shared" si="135"/>
        <v>754.2</v>
      </c>
      <c r="E51" s="133">
        <f t="shared" si="135"/>
        <v>741.8</v>
      </c>
      <c r="F51" s="133">
        <f t="shared" si="135"/>
        <v>732.4</v>
      </c>
      <c r="G51" s="134">
        <f t="shared" si="135"/>
        <v>3011.5000000000005</v>
      </c>
      <c r="H51" s="133">
        <f t="shared" si="135"/>
        <v>870.5</v>
      </c>
      <c r="I51" s="133">
        <f t="shared" si="135"/>
        <v>846.1</v>
      </c>
      <c r="J51" s="133">
        <f t="shared" si="135"/>
        <v>851</v>
      </c>
      <c r="K51" s="133">
        <f t="shared" si="135"/>
        <v>833.60000000000014</v>
      </c>
      <c r="L51" s="134">
        <f t="shared" si="135"/>
        <v>3401.2</v>
      </c>
      <c r="M51" s="133">
        <f t="shared" si="135"/>
        <v>951.0999999999998</v>
      </c>
      <c r="N51" s="133">
        <f t="shared" si="135"/>
        <v>936.3</v>
      </c>
      <c r="O51" s="133">
        <f t="shared" si="135"/>
        <v>944.99999999999989</v>
      </c>
      <c r="P51" s="133">
        <f t="shared" si="135"/>
        <v>943.09999999999991</v>
      </c>
      <c r="Q51" s="134">
        <f t="shared" si="135"/>
        <v>3775.4999999999995</v>
      </c>
      <c r="R51" s="133">
        <f t="shared" si="135"/>
        <v>1088.7</v>
      </c>
      <c r="S51" s="133">
        <f t="shared" si="135"/>
        <v>1054.8</v>
      </c>
      <c r="T51" s="133">
        <f t="shared" si="135"/>
        <v>1038.0999999999999</v>
      </c>
      <c r="U51" s="133">
        <f t="shared" si="135"/>
        <v>1050.0999999999999</v>
      </c>
      <c r="V51" s="134">
        <f t="shared" si="135"/>
        <v>4231.7</v>
      </c>
      <c r="W51" s="133">
        <f>W128</f>
        <v>1156.3</v>
      </c>
      <c r="X51" s="133">
        <f t="shared" ref="X51:AF51" si="136">X128</f>
        <v>1118.9000000000001</v>
      </c>
      <c r="Y51" s="133">
        <f t="shared" si="136"/>
        <v>1087</v>
      </c>
      <c r="Z51" s="133">
        <f t="shared" si="136"/>
        <v>1051.5999999999999</v>
      </c>
      <c r="AA51" s="134">
        <f t="shared" si="136"/>
        <v>4413.7999999999993</v>
      </c>
      <c r="AB51" s="133">
        <f t="shared" si="136"/>
        <v>1199.2</v>
      </c>
      <c r="AC51" s="133">
        <f t="shared" si="136"/>
        <v>1141.0999999999999</v>
      </c>
      <c r="AD51" s="133">
        <f t="shared" si="136"/>
        <v>1138.9000000000001</v>
      </c>
      <c r="AE51" s="133">
        <f t="shared" si="136"/>
        <v>1123.9000000000001</v>
      </c>
      <c r="AF51" s="134">
        <f t="shared" si="136"/>
        <v>4603.1000000000004</v>
      </c>
      <c r="AG51" s="133">
        <f t="shared" ref="AG51:AP51" si="137">AG128</f>
        <v>1312.7</v>
      </c>
      <c r="AH51" s="133">
        <f t="shared" si="137"/>
        <v>1261.9000000000001</v>
      </c>
      <c r="AI51" s="133">
        <f t="shared" si="137"/>
        <v>1241.7</v>
      </c>
      <c r="AJ51" s="133">
        <f>AJ128</f>
        <v>1222.5</v>
      </c>
      <c r="AK51" s="134">
        <f t="shared" si="137"/>
        <v>5038.8</v>
      </c>
      <c r="AL51" s="133">
        <f t="shared" ref="AL51" si="138">AL128</f>
        <v>1417</v>
      </c>
      <c r="AM51" s="133">
        <f t="shared" si="137"/>
        <v>1345.3</v>
      </c>
      <c r="AN51" s="133">
        <f t="shared" si="137"/>
        <v>1354.5</v>
      </c>
      <c r="AO51" s="133">
        <f t="shared" si="137"/>
        <v>1283.2</v>
      </c>
      <c r="AP51" s="134">
        <f t="shared" si="137"/>
        <v>5400</v>
      </c>
      <c r="AQ51" s="133">
        <f t="shared" ref="AQ51:AU51" ca="1" si="139">AQ128</f>
        <v>1465.062705971616</v>
      </c>
      <c r="AR51" s="133">
        <f t="shared" ca="1" si="139"/>
        <v>1401.6233733079343</v>
      </c>
      <c r="AS51" s="133">
        <f t="shared" ca="1" si="139"/>
        <v>1421.0684219934847</v>
      </c>
      <c r="AT51" s="133">
        <f t="shared" ca="1" si="139"/>
        <v>1368.1236596219924</v>
      </c>
      <c r="AU51" s="134">
        <f t="shared" ca="1" si="139"/>
        <v>5655.8781608950267</v>
      </c>
      <c r="AV51" s="134">
        <f t="shared" ref="AV51:AW51" ca="1" si="140">AV128</f>
        <v>5963.8576681194636</v>
      </c>
      <c r="AW51" s="134">
        <f t="shared" ca="1" si="140"/>
        <v>6295.7356303973793</v>
      </c>
    </row>
    <row r="52" spans="2:49">
      <c r="B52" s="11" t="s">
        <v>187</v>
      </c>
      <c r="C52" s="85" t="s">
        <v>212</v>
      </c>
      <c r="D52" s="85" t="s">
        <v>212</v>
      </c>
      <c r="E52" s="85" t="s">
        <v>212</v>
      </c>
      <c r="F52" s="85" t="s">
        <v>212</v>
      </c>
      <c r="G52" s="86" t="s">
        <v>212</v>
      </c>
      <c r="H52" s="82">
        <f>H51/C51-1</f>
        <v>0.11160771293576799</v>
      </c>
      <c r="I52" s="82">
        <f t="shared" ref="I52" si="141">I51/D51-1</f>
        <v>0.12185096791302041</v>
      </c>
      <c r="J52" s="82">
        <f t="shared" ref="J52" si="142">J51/E51-1</f>
        <v>0.14720949042868714</v>
      </c>
      <c r="K52" s="82">
        <f t="shared" ref="K52" si="143">K51/F51-1</f>
        <v>0.13817586018569106</v>
      </c>
      <c r="L52" s="73">
        <f t="shared" ref="L52" si="144">L51/G51-1</f>
        <v>0.12940395151917627</v>
      </c>
      <c r="M52" s="82">
        <f>M51/H51-1</f>
        <v>9.2590465249856146E-2</v>
      </c>
      <c r="N52" s="82">
        <f t="shared" ref="N52" si="145">N51/I51-1</f>
        <v>0.10660678406807689</v>
      </c>
      <c r="O52" s="82">
        <f t="shared" ref="O52" si="146">O51/J51-1</f>
        <v>0.11045828437132776</v>
      </c>
      <c r="P52" s="82">
        <f t="shared" ref="P52" si="147">P51/K51-1</f>
        <v>0.13135796545105527</v>
      </c>
      <c r="Q52" s="73">
        <f t="shared" ref="Q52" si="148">Q51/L51-1</f>
        <v>0.11004939433141248</v>
      </c>
      <c r="R52" s="82">
        <f>R51/M51-1</f>
        <v>0.14467458731994554</v>
      </c>
      <c r="S52" s="82">
        <f t="shared" ref="S52" si="149">S51/N51-1</f>
        <v>0.12656199935917978</v>
      </c>
      <c r="T52" s="82">
        <f t="shared" ref="T52" si="150">T51/O51-1</f>
        <v>9.851851851851845E-2</v>
      </c>
      <c r="U52" s="82">
        <f t="shared" ref="U52" si="151">U51/P51-1</f>
        <v>0.11345562506627083</v>
      </c>
      <c r="V52" s="73">
        <f t="shared" ref="V52" si="152">V51/Q51-1</f>
        <v>0.12083167792345395</v>
      </c>
      <c r="W52" s="82">
        <f>W51/R51-1</f>
        <v>6.2092403784329786E-2</v>
      </c>
      <c r="X52" s="82">
        <f t="shared" ref="X52" si="153">X51/S51-1</f>
        <v>6.0769814182783488E-2</v>
      </c>
      <c r="Y52" s="82">
        <f t="shared" ref="Y52" si="154">Y51/T51-1</f>
        <v>4.7105288507850895E-2</v>
      </c>
      <c r="Z52" s="82">
        <f t="shared" ref="Z52" si="155">Z51/U51-1</f>
        <v>1.4284353871059086E-3</v>
      </c>
      <c r="AA52" s="73">
        <f t="shared" ref="AA52" si="156">AA51/V51-1</f>
        <v>4.3032351064583807E-2</v>
      </c>
      <c r="AB52" s="82">
        <f>AB51/W51-1</f>
        <v>3.7101098330883042E-2</v>
      </c>
      <c r="AC52" s="82">
        <f t="shared" ref="AC52" si="157">AC51/X51-1</f>
        <v>1.9840915184555996E-2</v>
      </c>
      <c r="AD52" s="82">
        <f t="shared" ref="AD52" si="158">AD51/Y51-1</f>
        <v>4.774609015639375E-2</v>
      </c>
      <c r="AE52" s="82">
        <f t="shared" ref="AE52" si="159">AE51/Z51-1</f>
        <v>6.8752377329783343E-2</v>
      </c>
      <c r="AF52" s="73">
        <f t="shared" ref="AF52" si="160">AF51/AA51-1</f>
        <v>4.2888214237165601E-2</v>
      </c>
      <c r="AG52" s="82">
        <f>AG51/AB51-1</f>
        <v>9.4646430953969407E-2</v>
      </c>
      <c r="AH52" s="82">
        <f t="shared" ref="AH52:AI52" si="161">AH51/AC51-1</f>
        <v>0.10586276399964967</v>
      </c>
      <c r="AI52" s="82">
        <f t="shared" si="161"/>
        <v>9.026253402405815E-2</v>
      </c>
      <c r="AJ52" s="82">
        <f>AJ51/AE51-1</f>
        <v>8.7730225108995308E-2</v>
      </c>
      <c r="AK52" s="73">
        <f t="shared" ref="AK52" si="162">AK51/AF51-1</f>
        <v>9.4653603006669362E-2</v>
      </c>
      <c r="AL52" s="82">
        <f>AL51/AG51-1</f>
        <v>7.9454559305248695E-2</v>
      </c>
      <c r="AM52" s="82">
        <f>AM51/AH51-1</f>
        <v>6.6090815437039208E-2</v>
      </c>
      <c r="AN52" s="82">
        <f>AN51/AI51-1</f>
        <v>9.0843198840299566E-2</v>
      </c>
      <c r="AO52" s="82">
        <f t="shared" ref="AO52" si="163">AO51/AJ51-1</f>
        <v>4.9652351738241451E-2</v>
      </c>
      <c r="AP52" s="73">
        <f t="shared" ref="AP52" si="164">AP51/AK51-1</f>
        <v>7.1683734222433904E-2</v>
      </c>
      <c r="AQ52" s="82">
        <f ca="1">AQ51/AL51-1</f>
        <v>3.3918635124640772E-2</v>
      </c>
      <c r="AR52" s="82">
        <f ca="1">AR51/AM51-1</f>
        <v>4.1866775669318734E-2</v>
      </c>
      <c r="AS52" s="82">
        <f ca="1">AS51/AN51-1</f>
        <v>4.9146121811358245E-2</v>
      </c>
      <c r="AT52" s="82">
        <f t="shared" ref="AT52" ca="1" si="165">AT51/AO51-1</f>
        <v>6.6181156189208501E-2</v>
      </c>
      <c r="AU52" s="73">
        <f t="shared" ref="AU52" ca="1" si="166">AU51/AP51-1</f>
        <v>4.7384844610190102E-2</v>
      </c>
      <c r="AV52" s="73">
        <f ca="1">AV51/AU51-1</f>
        <v>5.4452995355136924E-2</v>
      </c>
      <c r="AW52" s="73">
        <f ca="1">AW51/AV51-1</f>
        <v>5.5648203016649855E-2</v>
      </c>
    </row>
    <row r="53" spans="2:49" ht="13.5" customHeight="1">
      <c r="B53" s="11" t="s">
        <v>189</v>
      </c>
      <c r="C53" s="85" t="s">
        <v>212</v>
      </c>
      <c r="D53" s="85" t="s">
        <v>212</v>
      </c>
      <c r="E53" s="85" t="s">
        <v>212</v>
      </c>
      <c r="F53" s="85" t="s">
        <v>212</v>
      </c>
      <c r="G53" s="86" t="s">
        <v>212</v>
      </c>
      <c r="H53" s="35">
        <v>0.13500000000000001</v>
      </c>
      <c r="I53" s="35">
        <v>0.14000000000000001</v>
      </c>
      <c r="J53" s="35">
        <v>0.157</v>
      </c>
      <c r="K53" s="35">
        <v>0.14099999999999999</v>
      </c>
      <c r="L53" s="44">
        <f>(L51-L637)/G51-1</f>
        <v>0.14313049975095438</v>
      </c>
      <c r="M53" s="35">
        <v>0.10100000000000001</v>
      </c>
      <c r="N53" s="35">
        <v>0.121</v>
      </c>
      <c r="O53" s="35">
        <v>0.112</v>
      </c>
      <c r="P53" s="35">
        <v>0.13100000000000001</v>
      </c>
      <c r="Q53" s="44">
        <f>(Q51-Q637)/L51-1</f>
        <v>0.11608026578854536</v>
      </c>
      <c r="R53" s="35">
        <v>0.13500000000000001</v>
      </c>
      <c r="S53" s="35">
        <v>0.11</v>
      </c>
      <c r="T53" s="35">
        <v>0.09</v>
      </c>
      <c r="U53" s="35">
        <v>0.11</v>
      </c>
      <c r="V53" s="44">
        <f>(V51-V637)/Q51-1</f>
        <v>0.11129188186995109</v>
      </c>
      <c r="W53" s="35">
        <v>7.0000000000000007E-2</v>
      </c>
      <c r="X53" s="35">
        <v>0.08</v>
      </c>
      <c r="Y53" s="35">
        <v>6.7000000000000004E-2</v>
      </c>
      <c r="Z53" s="35">
        <v>2.1999999999999999E-2</v>
      </c>
      <c r="AA53" s="44">
        <f>(AA51-AA637)/V51-1</f>
        <v>5.9845428551173141E-2</v>
      </c>
      <c r="AB53" s="35">
        <v>5.2999999999999999E-2</v>
      </c>
      <c r="AC53" s="35">
        <v>2.5999999999999999E-2</v>
      </c>
      <c r="AD53" s="35">
        <v>4.2999999999999997E-2</v>
      </c>
      <c r="AE53" s="35">
        <v>0.06</v>
      </c>
      <c r="AF53" s="44">
        <f>(AF51-AF637)/AA51-1</f>
        <v>4.5360528342924811E-2</v>
      </c>
      <c r="AG53" s="35">
        <v>0.09</v>
      </c>
      <c r="AH53" s="35">
        <v>0.11</v>
      </c>
      <c r="AI53" s="35">
        <v>9.4E-2</v>
      </c>
      <c r="AJ53" s="35">
        <v>8.8999999999999996E-2</v>
      </c>
      <c r="AK53" s="44">
        <f>(AK51-AK637)/AF51-1</f>
        <v>9.5703482435749665E-2</v>
      </c>
      <c r="AL53" s="35">
        <v>8.6999999999999994E-2</v>
      </c>
      <c r="AM53" s="35">
        <v>6.7000000000000004E-2</v>
      </c>
      <c r="AN53" s="35">
        <f>(AN51-1.2)/AI51-1</f>
        <v>8.9876781831360164E-2</v>
      </c>
      <c r="AO53" s="35">
        <v>4.4999999999999998E-2</v>
      </c>
      <c r="AP53" s="73">
        <f t="shared" ref="AP53:AU53" si="167">(AP51-AP637)/AK51-1</f>
        <v>7.2510260379455183E-2</v>
      </c>
      <c r="AQ53" s="82">
        <f t="shared" ca="1" si="167"/>
        <v>1.6764425010976636E-2</v>
      </c>
      <c r="AR53" s="82">
        <f t="shared" ca="1" si="167"/>
        <v>3.573843937184229E-2</v>
      </c>
      <c r="AS53" s="82">
        <f t="shared" ca="1" si="167"/>
        <v>4.4231289233030768E-2</v>
      </c>
      <c r="AT53" s="82">
        <f t="shared" ca="1" si="167"/>
        <v>5.8804576437782252E-2</v>
      </c>
      <c r="AU53" s="73">
        <f t="shared" ca="1" si="167"/>
        <v>3.8371004903443584E-2</v>
      </c>
      <c r="AV53" s="73">
        <f ca="1">(AV51-AV637)/AU51-1</f>
        <v>5.4452995355136924E-2</v>
      </c>
      <c r="AW53" s="73">
        <f ca="1">(AW51-AW637)/AV51-1</f>
        <v>5.5648203016649855E-2</v>
      </c>
    </row>
    <row r="54" spans="2:49">
      <c r="AH54" s="79"/>
      <c r="AN54" s="25"/>
      <c r="AO54" s="25"/>
    </row>
    <row r="55" spans="2:49">
      <c r="B55" s="1" t="s">
        <v>224</v>
      </c>
      <c r="C55" s="85" t="s">
        <v>212</v>
      </c>
      <c r="D55" s="85" t="s">
        <v>212</v>
      </c>
      <c r="E55" s="85" t="s">
        <v>212</v>
      </c>
      <c r="F55" s="85" t="s">
        <v>212</v>
      </c>
      <c r="G55" s="86" t="s">
        <v>212</v>
      </c>
      <c r="H55" s="85" t="s">
        <v>212</v>
      </c>
      <c r="I55" s="85" t="s">
        <v>212</v>
      </c>
      <c r="J55" s="85" t="s">
        <v>212</v>
      </c>
      <c r="K55" s="85" t="s">
        <v>212</v>
      </c>
      <c r="L55" s="86" t="s">
        <v>212</v>
      </c>
      <c r="M55" s="85" t="s">
        <v>212</v>
      </c>
      <c r="N55" s="85" t="s">
        <v>212</v>
      </c>
      <c r="O55" s="85" t="s">
        <v>212</v>
      </c>
      <c r="P55" s="85" t="s">
        <v>212</v>
      </c>
      <c r="Q55" s="86" t="s">
        <v>212</v>
      </c>
      <c r="R55" s="85" t="s">
        <v>212</v>
      </c>
      <c r="S55" s="85" t="s">
        <v>212</v>
      </c>
      <c r="T55" s="85" t="s">
        <v>212</v>
      </c>
      <c r="U55" s="85" t="s">
        <v>212</v>
      </c>
      <c r="V55" s="86" t="s">
        <v>212</v>
      </c>
      <c r="W55" s="30">
        <v>20859</v>
      </c>
      <c r="X55" s="30">
        <v>20876</v>
      </c>
      <c r="Y55" s="30">
        <v>20869</v>
      </c>
      <c r="Z55" s="30">
        <v>20897</v>
      </c>
      <c r="AA55" s="31">
        <f>Z55</f>
        <v>20897</v>
      </c>
      <c r="AB55" s="30">
        <v>20997</v>
      </c>
      <c r="AC55" s="30">
        <v>20985</v>
      </c>
      <c r="AD55" s="30">
        <v>21025</v>
      </c>
      <c r="AE55" s="30">
        <v>21026</v>
      </c>
      <c r="AF55" s="31">
        <f>AE55</f>
        <v>21026</v>
      </c>
      <c r="AG55" s="30">
        <v>20995</v>
      </c>
      <c r="AH55" s="30">
        <v>20866</v>
      </c>
      <c r="AI55" s="30">
        <v>20725</v>
      </c>
      <c r="AJ55" s="30">
        <v>20511</v>
      </c>
      <c r="AK55" s="70">
        <f>AJ55</f>
        <v>20511</v>
      </c>
      <c r="AL55" s="30">
        <v>20484</v>
      </c>
      <c r="AM55" s="30">
        <v>20409</v>
      </c>
      <c r="AN55" s="30">
        <v>20413</v>
      </c>
      <c r="AO55" s="30">
        <v>20422</v>
      </c>
      <c r="AP55" s="70">
        <f>AO55</f>
        <v>20422</v>
      </c>
      <c r="AQ55" s="78">
        <f>AQ293</f>
        <v>20411.164428571428</v>
      </c>
      <c r="AR55" s="78">
        <f t="shared" ref="AR55:AU55" si="168">AR293</f>
        <v>20416.115133928572</v>
      </c>
      <c r="AS55" s="78">
        <f t="shared" si="168"/>
        <v>20435.22465450149</v>
      </c>
      <c r="AT55" s="78">
        <f t="shared" si="168"/>
        <v>20428.639087100542</v>
      </c>
      <c r="AU55" s="70">
        <f t="shared" si="168"/>
        <v>20428.639087100542</v>
      </c>
      <c r="AV55" s="70">
        <f t="shared" ref="AV55" si="169">AV293</f>
        <v>20375.678686030926</v>
      </c>
      <c r="AW55" s="70">
        <f t="shared" ref="AW55" si="170">AW293</f>
        <v>20273.303574417077</v>
      </c>
    </row>
    <row r="56" spans="2:49">
      <c r="B56" s="11" t="s">
        <v>187</v>
      </c>
      <c r="C56" s="85" t="s">
        <v>212</v>
      </c>
      <c r="D56" s="85" t="s">
        <v>212</v>
      </c>
      <c r="E56" s="85" t="s">
        <v>212</v>
      </c>
      <c r="F56" s="85" t="s">
        <v>212</v>
      </c>
      <c r="G56" s="86" t="s">
        <v>212</v>
      </c>
      <c r="H56" s="85" t="s">
        <v>212</v>
      </c>
      <c r="I56" s="85" t="s">
        <v>212</v>
      </c>
      <c r="J56" s="85" t="s">
        <v>212</v>
      </c>
      <c r="K56" s="85" t="s">
        <v>212</v>
      </c>
      <c r="L56" s="86" t="s">
        <v>212</v>
      </c>
      <c r="M56" s="85" t="s">
        <v>212</v>
      </c>
      <c r="N56" s="85" t="s">
        <v>212</v>
      </c>
      <c r="O56" s="85" t="s">
        <v>212</v>
      </c>
      <c r="P56" s="85" t="s">
        <v>212</v>
      </c>
      <c r="Q56" s="86" t="s">
        <v>212</v>
      </c>
      <c r="R56" s="85" t="s">
        <v>212</v>
      </c>
      <c r="S56" s="85" t="s">
        <v>212</v>
      </c>
      <c r="T56" s="85" t="s">
        <v>212</v>
      </c>
      <c r="U56" s="85" t="s">
        <v>212</v>
      </c>
      <c r="V56" s="86" t="s">
        <v>212</v>
      </c>
      <c r="W56" s="85" t="s">
        <v>212</v>
      </c>
      <c r="X56" s="85" t="s">
        <v>212</v>
      </c>
      <c r="Y56" s="85" t="s">
        <v>212</v>
      </c>
      <c r="Z56" s="85" t="s">
        <v>212</v>
      </c>
      <c r="AA56" s="86" t="s">
        <v>212</v>
      </c>
      <c r="AB56" s="82">
        <f t="shared" ref="AB56" si="171">AB55/W55-1</f>
        <v>6.6158492736947405E-3</v>
      </c>
      <c r="AC56" s="82">
        <f t="shared" ref="AC56" si="172">AC55/X55-1</f>
        <v>5.2213067637478794E-3</v>
      </c>
      <c r="AD56" s="82">
        <f t="shared" ref="AD56" si="173">AD55/Y55-1</f>
        <v>7.4752024533997208E-3</v>
      </c>
      <c r="AE56" s="82">
        <f t="shared" ref="AE56" si="174">AE55/Z55-1</f>
        <v>6.1731348997464686E-3</v>
      </c>
      <c r="AF56" s="73">
        <f t="shared" ref="AF56" si="175">AF55/AA55-1</f>
        <v>6.1731348997464686E-3</v>
      </c>
      <c r="AG56" s="82">
        <f t="shared" ref="AG56" si="176">AG55/AB55-1</f>
        <v>-9.5251702624143952E-5</v>
      </c>
      <c r="AH56" s="82">
        <f>AH55/AC55-1</f>
        <v>-5.6707171789373012E-3</v>
      </c>
      <c r="AI56" s="82">
        <f t="shared" ref="AI56:AJ56" si="177">AI55/AD55-1</f>
        <v>-1.4268727705113005E-2</v>
      </c>
      <c r="AJ56" s="82">
        <f t="shared" si="177"/>
        <v>-2.4493484257585796E-2</v>
      </c>
      <c r="AK56" s="73">
        <f>AK55/AF55-1</f>
        <v>-2.4493484257585796E-2</v>
      </c>
      <c r="AL56" s="82">
        <f t="shared" ref="AL56" si="178">AL55/AG55-1</f>
        <v>-2.4339128363896179E-2</v>
      </c>
      <c r="AM56" s="82">
        <f t="shared" ref="AM56" si="179">AM55/AH55-1</f>
        <v>-2.1901658199942498E-2</v>
      </c>
      <c r="AN56" s="82">
        <f t="shared" ref="AN56" si="180">AN55/AI55-1</f>
        <v>-1.5054282267792485E-2</v>
      </c>
      <c r="AO56" s="82">
        <f t="shared" ref="AO56" si="181">AO55/AJ55-1</f>
        <v>-4.3391350982400212E-3</v>
      </c>
      <c r="AP56" s="73">
        <f>AP55/AK55-1</f>
        <v>-4.3391350982400212E-3</v>
      </c>
      <c r="AQ56" s="82">
        <f t="shared" ref="AQ56" si="182">AQ55/AL55-1</f>
        <v>-3.5557299076631743E-3</v>
      </c>
      <c r="AR56" s="82">
        <f t="shared" ref="AR56" si="183">AR55/AM55-1</f>
        <v>3.4862726878204242E-4</v>
      </c>
      <c r="AS56" s="82">
        <f t="shared" ref="AS56" si="184">AS55/AN55-1</f>
        <v>1.08875003681419E-3</v>
      </c>
      <c r="AT56" s="82">
        <f t="shared" ref="AT56" si="185">AT55/AO55-1</f>
        <v>3.250948536157594E-4</v>
      </c>
      <c r="AU56" s="73">
        <f t="shared" ref="AU56" si="186">AU55/AP55-1</f>
        <v>3.250948536157594E-4</v>
      </c>
      <c r="AV56" s="73">
        <f>AV55/AU55-1</f>
        <v>-2.5924585991172755E-3</v>
      </c>
      <c r="AW56" s="73">
        <f>AW55/AV55-1</f>
        <v>-5.0243779945369216E-3</v>
      </c>
    </row>
    <row r="57" spans="2:49">
      <c r="B57" s="11" t="s">
        <v>226</v>
      </c>
      <c r="C57" s="85" t="s">
        <v>212</v>
      </c>
      <c r="D57" s="85" t="s">
        <v>212</v>
      </c>
      <c r="E57" s="85" t="s">
        <v>212</v>
      </c>
      <c r="F57" s="85" t="s">
        <v>212</v>
      </c>
      <c r="G57" s="86" t="s">
        <v>212</v>
      </c>
      <c r="H57" s="85" t="s">
        <v>212</v>
      </c>
      <c r="I57" s="85" t="s">
        <v>212</v>
      </c>
      <c r="J57" s="85" t="s">
        <v>212</v>
      </c>
      <c r="K57" s="85" t="s">
        <v>212</v>
      </c>
      <c r="L57" s="86" t="s">
        <v>212</v>
      </c>
      <c r="M57" s="85" t="s">
        <v>212</v>
      </c>
      <c r="N57" s="85" t="s">
        <v>212</v>
      </c>
      <c r="O57" s="85" t="s">
        <v>212</v>
      </c>
      <c r="P57" s="85" t="s">
        <v>212</v>
      </c>
      <c r="Q57" s="86" t="s">
        <v>212</v>
      </c>
      <c r="R57" s="85" t="s">
        <v>212</v>
      </c>
      <c r="S57" s="85" t="s">
        <v>212</v>
      </c>
      <c r="T57" s="85" t="s">
        <v>212</v>
      </c>
      <c r="U57" s="85" t="s">
        <v>212</v>
      </c>
      <c r="V57" s="86" t="s">
        <v>212</v>
      </c>
      <c r="W57" s="85" t="s">
        <v>212</v>
      </c>
      <c r="X57" s="69">
        <f t="shared" ref="X57" si="187">X55-W55</f>
        <v>17</v>
      </c>
      <c r="Y57" s="69">
        <f>Y55-X55</f>
        <v>-7</v>
      </c>
      <c r="Z57" s="69">
        <f>Z55-Y55</f>
        <v>28</v>
      </c>
      <c r="AA57" s="86" t="s">
        <v>212</v>
      </c>
      <c r="AB57" s="69">
        <f t="shared" ref="AB57:AC57" si="188">AB55-AA55</f>
        <v>100</v>
      </c>
      <c r="AC57" s="69">
        <f t="shared" si="188"/>
        <v>-12</v>
      </c>
      <c r="AD57" s="69">
        <f>AD55-AC55</f>
        <v>40</v>
      </c>
      <c r="AE57" s="69">
        <f>AE55-AD55</f>
        <v>1</v>
      </c>
      <c r="AF57" s="70">
        <f>AF55-AA55</f>
        <v>129</v>
      </c>
      <c r="AG57" s="69">
        <f>AG55-AF55</f>
        <v>-31</v>
      </c>
      <c r="AH57" s="69">
        <f>AH55-AG55</f>
        <v>-129</v>
      </c>
      <c r="AI57" s="69">
        <f>AI55-AH55</f>
        <v>-141</v>
      </c>
      <c r="AJ57" s="69">
        <f>AJ55-AI55</f>
        <v>-214</v>
      </c>
      <c r="AK57" s="70">
        <f>AK55-AF55</f>
        <v>-515</v>
      </c>
      <c r="AL57" s="69">
        <f>AL55-AK55</f>
        <v>-27</v>
      </c>
      <c r="AM57" s="69">
        <f>AM55-AL55</f>
        <v>-75</v>
      </c>
      <c r="AN57" s="69">
        <f>AN55-AM55</f>
        <v>4</v>
      </c>
      <c r="AO57" s="69">
        <f>AO55-AN55</f>
        <v>9</v>
      </c>
      <c r="AP57" s="70">
        <f>AP55-AK55</f>
        <v>-89</v>
      </c>
      <c r="AQ57" s="69">
        <f>AQ55-AP55</f>
        <v>-10.835571428571711</v>
      </c>
      <c r="AR57" s="69">
        <f>AR55-AQ55</f>
        <v>4.9507053571433062</v>
      </c>
      <c r="AS57" s="69">
        <f>AS55-AR55</f>
        <v>19.109520572917972</v>
      </c>
      <c r="AT57" s="69">
        <f>AT55-AS55</f>
        <v>-6.5855674009471841</v>
      </c>
      <c r="AU57" s="70">
        <f>AU55-AP55</f>
        <v>6.6390871005423833</v>
      </c>
      <c r="AV57" s="70">
        <f t="shared" ref="AV57:AW57" si="189">AV55-AU55</f>
        <v>-52.960401069616637</v>
      </c>
      <c r="AW57" s="70">
        <f t="shared" si="189"/>
        <v>-102.37511161384828</v>
      </c>
    </row>
    <row r="58" spans="2:49">
      <c r="AL58" s="69"/>
      <c r="AM58" s="69"/>
    </row>
    <row r="59" spans="2:49">
      <c r="B59" s="1" t="s">
        <v>225</v>
      </c>
      <c r="C59" s="85" t="s">
        <v>212</v>
      </c>
      <c r="D59" s="85" t="s">
        <v>212</v>
      </c>
      <c r="E59" s="85" t="s">
        <v>212</v>
      </c>
      <c r="F59" s="85" t="s">
        <v>212</v>
      </c>
      <c r="G59" s="86" t="s">
        <v>212</v>
      </c>
      <c r="H59" s="85" t="s">
        <v>212</v>
      </c>
      <c r="I59" s="85" t="s">
        <v>212</v>
      </c>
      <c r="J59" s="85" t="s">
        <v>212</v>
      </c>
      <c r="K59" s="85" t="s">
        <v>212</v>
      </c>
      <c r="L59" s="86" t="s">
        <v>212</v>
      </c>
      <c r="M59" s="85" t="s">
        <v>212</v>
      </c>
      <c r="N59" s="85" t="s">
        <v>212</v>
      </c>
      <c r="O59" s="85" t="s">
        <v>212</v>
      </c>
      <c r="P59" s="85" t="s">
        <v>212</v>
      </c>
      <c r="Q59" s="86" t="s">
        <v>212</v>
      </c>
      <c r="R59" s="85" t="s">
        <v>212</v>
      </c>
      <c r="S59" s="85" t="s">
        <v>212</v>
      </c>
      <c r="T59" s="85" t="s">
        <v>212</v>
      </c>
      <c r="U59" s="85" t="s">
        <v>212</v>
      </c>
      <c r="V59" s="86" t="s">
        <v>212</v>
      </c>
      <c r="W59" s="15">
        <f t="shared" ref="W59:AW59" si="190">W39*1000/W55</f>
        <v>48.070377295172349</v>
      </c>
      <c r="X59" s="15">
        <f t="shared" si="190"/>
        <v>48.644376317302168</v>
      </c>
      <c r="Y59" s="15">
        <f t="shared" si="190"/>
        <v>49.508840864440081</v>
      </c>
      <c r="Z59" s="15">
        <f t="shared" si="190"/>
        <v>49.763123893381831</v>
      </c>
      <c r="AA59" s="14">
        <f t="shared" si="190"/>
        <v>195.78408383978561</v>
      </c>
      <c r="AB59" s="15">
        <f t="shared" si="190"/>
        <v>49.340381959327523</v>
      </c>
      <c r="AC59" s="15">
        <f t="shared" si="190"/>
        <v>49.945198951632115</v>
      </c>
      <c r="AD59" s="15">
        <f t="shared" si="190"/>
        <v>50.877526753864444</v>
      </c>
      <c r="AE59" s="15">
        <f t="shared" si="190"/>
        <v>52.33044801674118</v>
      </c>
      <c r="AF59" s="14">
        <f t="shared" si="190"/>
        <v>202.32569200038049</v>
      </c>
      <c r="AG59" s="15">
        <f t="shared" si="190"/>
        <v>52.798285306025242</v>
      </c>
      <c r="AH59" s="15">
        <f t="shared" si="190"/>
        <v>53.8914981309307</v>
      </c>
      <c r="AI59" s="15">
        <f t="shared" si="190"/>
        <v>55.372738238841976</v>
      </c>
      <c r="AJ59" s="15">
        <f t="shared" si="190"/>
        <v>58.144410316415581</v>
      </c>
      <c r="AK59" s="14">
        <f t="shared" si="190"/>
        <v>222.96328799180927</v>
      </c>
      <c r="AL59" s="15">
        <f t="shared" si="190"/>
        <v>58.304042179261863</v>
      </c>
      <c r="AM59" s="15">
        <f t="shared" si="190"/>
        <v>59.659953941888382</v>
      </c>
      <c r="AN59" s="15">
        <f t="shared" si="190"/>
        <v>61.985009552736003</v>
      </c>
      <c r="AO59" s="15">
        <f t="shared" si="190"/>
        <v>62.378807168739591</v>
      </c>
      <c r="AP59" s="14">
        <f t="shared" si="190"/>
        <v>242.43952600137106</v>
      </c>
      <c r="AQ59" s="15">
        <f t="shared" ca="1" si="190"/>
        <v>61.880654862387466</v>
      </c>
      <c r="AR59" s="15">
        <f t="shared" ca="1" si="190"/>
        <v>63.188285892655713</v>
      </c>
      <c r="AS59" s="15">
        <f t="shared" ca="1" si="190"/>
        <v>64.568111821351394</v>
      </c>
      <c r="AT59" s="15">
        <f t="shared" ca="1" si="190"/>
        <v>66.699763350224615</v>
      </c>
      <c r="AU59" s="14">
        <f t="shared" ca="1" si="190"/>
        <v>256.26595987065321</v>
      </c>
      <c r="AV59" s="14">
        <f t="shared" ca="1" si="190"/>
        <v>271.18568140210357</v>
      </c>
      <c r="AW59" s="14">
        <f t="shared" ca="1" si="190"/>
        <v>287.58751544028866</v>
      </c>
    </row>
    <row r="60" spans="2:49">
      <c r="B60" s="11" t="s">
        <v>187</v>
      </c>
      <c r="C60" s="85" t="s">
        <v>212</v>
      </c>
      <c r="D60" s="85" t="s">
        <v>212</v>
      </c>
      <c r="E60" s="85" t="s">
        <v>212</v>
      </c>
      <c r="F60" s="85" t="s">
        <v>212</v>
      </c>
      <c r="G60" s="86" t="s">
        <v>212</v>
      </c>
      <c r="H60" s="85" t="s">
        <v>212</v>
      </c>
      <c r="I60" s="85" t="s">
        <v>212</v>
      </c>
      <c r="J60" s="85" t="s">
        <v>212</v>
      </c>
      <c r="K60" s="85" t="s">
        <v>212</v>
      </c>
      <c r="L60" s="86" t="s">
        <v>212</v>
      </c>
      <c r="M60" s="85" t="s">
        <v>212</v>
      </c>
      <c r="N60" s="85" t="s">
        <v>212</v>
      </c>
      <c r="O60" s="85" t="s">
        <v>212</v>
      </c>
      <c r="P60" s="85" t="s">
        <v>212</v>
      </c>
      <c r="Q60" s="86" t="s">
        <v>212</v>
      </c>
      <c r="R60" s="85" t="s">
        <v>212</v>
      </c>
      <c r="S60" s="85" t="s">
        <v>212</v>
      </c>
      <c r="T60" s="85" t="s">
        <v>212</v>
      </c>
      <c r="U60" s="85" t="s">
        <v>212</v>
      </c>
      <c r="V60" s="86" t="s">
        <v>212</v>
      </c>
      <c r="W60" s="85" t="s">
        <v>212</v>
      </c>
      <c r="X60" s="85" t="s">
        <v>212</v>
      </c>
      <c r="Y60" s="85" t="s">
        <v>212</v>
      </c>
      <c r="Z60" s="85" t="s">
        <v>212</v>
      </c>
      <c r="AA60" s="86" t="s">
        <v>212</v>
      </c>
      <c r="AB60" s="82">
        <f t="shared" ref="AB60" si="191">AB59/W59-1</f>
        <v>2.6419694115500825E-2</v>
      </c>
      <c r="AC60" s="82">
        <f t="shared" ref="AC60" si="192">AC59/X59-1</f>
        <v>2.6741480368559278E-2</v>
      </c>
      <c r="AD60" s="82">
        <f t="shared" ref="AD60" si="193">AD59/Y59-1</f>
        <v>2.7645282449087372E-2</v>
      </c>
      <c r="AE60" s="82">
        <f t="shared" ref="AE60" si="194">AE59/Z59-1</f>
        <v>5.1590895476334664E-2</v>
      </c>
      <c r="AF60" s="73">
        <f t="shared" ref="AF60" si="195">AF59/AA59-1</f>
        <v>3.3412359331251862E-2</v>
      </c>
      <c r="AG60" s="82">
        <f t="shared" ref="AG60" si="196">AG59/AB59-1</f>
        <v>7.0082622172405351E-2</v>
      </c>
      <c r="AH60" s="82">
        <f t="shared" ref="AH60:AI60" si="197">AH59/AC59-1</f>
        <v>7.9012583033661654E-2</v>
      </c>
      <c r="AI60" s="82">
        <f t="shared" si="197"/>
        <v>8.8353577144669071E-2</v>
      </c>
      <c r="AJ60" s="82">
        <f>AJ59/AE59-1</f>
        <v>0.11110094639003365</v>
      </c>
      <c r="AK60" s="73">
        <f>AK59/AF59-1</f>
        <v>0.10200185546079821</v>
      </c>
      <c r="AL60" s="82">
        <f t="shared" ref="AL60" si="198">AL59/AG59-1</f>
        <v>0.10427908484763448</v>
      </c>
      <c r="AM60" s="82">
        <f>AM59/AH59-1</f>
        <v>0.10703832721337747</v>
      </c>
      <c r="AN60" s="82">
        <f>AN59/AI59-1</f>
        <v>0.11941384017118661</v>
      </c>
      <c r="AO60" s="82">
        <f t="shared" ref="AO60" si="199">AO59/AJ59-1</f>
        <v>7.2825518898220531E-2</v>
      </c>
      <c r="AP60" s="73">
        <f t="shared" ref="AP60" si="200">AP59/AK59-1</f>
        <v>8.7351770710688781E-2</v>
      </c>
      <c r="AQ60" s="82">
        <f ca="1">AQ59/AL59-1</f>
        <v>6.1344163276517483E-2</v>
      </c>
      <c r="AR60" s="82">
        <f ca="1">AR59/AM59-1</f>
        <v>5.914070859330689E-2</v>
      </c>
      <c r="AS60" s="82">
        <f ca="1">AS59/AN59-1</f>
        <v>4.1673015576737527E-2</v>
      </c>
      <c r="AT60" s="82">
        <f t="shared" ref="AT60" ca="1" si="201">AT59/AO59-1</f>
        <v>6.9269618602941563E-2</v>
      </c>
      <c r="AU60" s="73">
        <f t="shared" ref="AU60" ca="1" si="202">AU59/AP59-1</f>
        <v>5.7030444240366851E-2</v>
      </c>
      <c r="AV60" s="73">
        <f ca="1">AV59/AU59-1</f>
        <v>5.8219677474842468E-2</v>
      </c>
      <c r="AW60" s="73">
        <f ca="1">AW59/AV59-1</f>
        <v>6.0481932354920609E-2</v>
      </c>
    </row>
    <row r="61" spans="2:49">
      <c r="B61" s="11" t="s">
        <v>189</v>
      </c>
      <c r="C61" s="85" t="s">
        <v>212</v>
      </c>
      <c r="D61" s="85" t="s">
        <v>212</v>
      </c>
      <c r="E61" s="85" t="s">
        <v>212</v>
      </c>
      <c r="F61" s="85" t="s">
        <v>212</v>
      </c>
      <c r="G61" s="86" t="s">
        <v>212</v>
      </c>
      <c r="H61" s="85" t="s">
        <v>212</v>
      </c>
      <c r="I61" s="85" t="s">
        <v>212</v>
      </c>
      <c r="J61" s="85" t="s">
        <v>212</v>
      </c>
      <c r="K61" s="85" t="s">
        <v>212</v>
      </c>
      <c r="L61" s="86" t="s">
        <v>212</v>
      </c>
      <c r="M61" s="85" t="s">
        <v>212</v>
      </c>
      <c r="N61" s="85" t="s">
        <v>212</v>
      </c>
      <c r="O61" s="85" t="s">
        <v>212</v>
      </c>
      <c r="P61" s="85" t="s">
        <v>212</v>
      </c>
      <c r="Q61" s="86" t="s">
        <v>212</v>
      </c>
      <c r="R61" s="85" t="s">
        <v>212</v>
      </c>
      <c r="S61" s="85" t="s">
        <v>212</v>
      </c>
      <c r="T61" s="85" t="s">
        <v>212</v>
      </c>
      <c r="U61" s="85" t="s">
        <v>212</v>
      </c>
      <c r="V61" s="86" t="s">
        <v>212</v>
      </c>
      <c r="W61" s="85" t="s">
        <v>212</v>
      </c>
      <c r="X61" s="85" t="s">
        <v>212</v>
      </c>
      <c r="Y61" s="85" t="s">
        <v>212</v>
      </c>
      <c r="Z61" s="85" t="s">
        <v>212</v>
      </c>
      <c r="AA61" s="86" t="s">
        <v>212</v>
      </c>
      <c r="AB61" s="82">
        <f t="shared" ref="AB61:AU61" si="203">(AB59-(AB624*1000/AB55))/W59-1</f>
        <v>4.0118731247321016E-2</v>
      </c>
      <c r="AC61" s="82">
        <f t="shared" si="203"/>
        <v>3.5592852037169331E-2</v>
      </c>
      <c r="AD61" s="82">
        <f t="shared" si="203"/>
        <v>3.0298311533888178E-2</v>
      </c>
      <c r="AE61" s="82">
        <f t="shared" si="203"/>
        <v>5.3496623228383999E-2</v>
      </c>
      <c r="AF61" s="73">
        <f t="shared" si="203"/>
        <v>4.0121365358381178E-2</v>
      </c>
      <c r="AG61" s="82">
        <f t="shared" si="203"/>
        <v>7.0101929030721433E-2</v>
      </c>
      <c r="AH61" s="82">
        <f t="shared" si="203"/>
        <v>7.6102271638071484E-2</v>
      </c>
      <c r="AI61" s="82">
        <f t="shared" si="203"/>
        <v>8.8531966224366654E-2</v>
      </c>
      <c r="AJ61" s="82">
        <f t="shared" si="203"/>
        <v>0.11121759056116232</v>
      </c>
      <c r="AK61" s="73">
        <f t="shared" si="203"/>
        <v>0.10135131002014663</v>
      </c>
      <c r="AL61" s="82">
        <f t="shared" si="203"/>
        <v>0.10694200351493865</v>
      </c>
      <c r="AM61" s="82">
        <f t="shared" si="203"/>
        <v>0.10827301680631107</v>
      </c>
      <c r="AN61" s="82">
        <f t="shared" si="203"/>
        <v>0.11985866849556648</v>
      </c>
      <c r="AO61" s="82">
        <f t="shared" si="203"/>
        <v>7.1650034276760088E-2</v>
      </c>
      <c r="AP61" s="73">
        <f t="shared" si="203"/>
        <v>8.8086393657716089E-2</v>
      </c>
      <c r="AQ61" s="82">
        <f t="shared" ca="1" si="203"/>
        <v>4.5449378164450271E-2</v>
      </c>
      <c r="AR61" s="82">
        <f t="shared" ca="1" si="203"/>
        <v>5.3404167978579498E-2</v>
      </c>
      <c r="AS61" s="82">
        <f t="shared" ca="1" si="203"/>
        <v>3.676352820296902E-2</v>
      </c>
      <c r="AT61" s="82">
        <f t="shared" ca="1" si="203"/>
        <v>6.189543616027704E-2</v>
      </c>
      <c r="AU61" s="73">
        <f t="shared" ca="1" si="203"/>
        <v>4.8647426451299491E-2</v>
      </c>
      <c r="AV61" s="73">
        <f ca="1">(AV59-(AV624*1000/AV55))/AU59-1</f>
        <v>5.8219677474842468E-2</v>
      </c>
      <c r="AW61" s="73">
        <f ca="1">(AW59-(AW624*1000/AW55))/AV59-1</f>
        <v>6.0481932354920609E-2</v>
      </c>
    </row>
    <row r="63" spans="2:49">
      <c r="B63" s="1" t="s">
        <v>227</v>
      </c>
      <c r="C63" s="85" t="s">
        <v>212</v>
      </c>
      <c r="D63" s="85" t="s">
        <v>212</v>
      </c>
      <c r="E63" s="85" t="s">
        <v>212</v>
      </c>
      <c r="F63" s="85" t="s">
        <v>212</v>
      </c>
      <c r="G63" s="86" t="s">
        <v>212</v>
      </c>
      <c r="H63" s="85" t="s">
        <v>212</v>
      </c>
      <c r="I63" s="85" t="s">
        <v>212</v>
      </c>
      <c r="J63" s="85" t="s">
        <v>212</v>
      </c>
      <c r="K63" s="85" t="s">
        <v>212</v>
      </c>
      <c r="L63" s="86" t="s">
        <v>212</v>
      </c>
      <c r="M63" s="85" t="s">
        <v>212</v>
      </c>
      <c r="N63" s="85" t="s">
        <v>212</v>
      </c>
      <c r="O63" s="85" t="s">
        <v>212</v>
      </c>
      <c r="P63" s="85" t="s">
        <v>212</v>
      </c>
      <c r="Q63" s="86" t="s">
        <v>212</v>
      </c>
      <c r="R63" s="85" t="s">
        <v>212</v>
      </c>
      <c r="S63" s="85" t="s">
        <v>212</v>
      </c>
      <c r="T63" s="85" t="s">
        <v>212</v>
      </c>
      <c r="U63" s="85" t="s">
        <v>212</v>
      </c>
      <c r="V63" s="86" t="s">
        <v>212</v>
      </c>
      <c r="W63" s="15">
        <f t="shared" ref="W63:AW63" si="204">W51*1000/W55</f>
        <v>55.434105182415266</v>
      </c>
      <c r="X63" s="15">
        <f t="shared" si="204"/>
        <v>53.597432458325351</v>
      </c>
      <c r="Y63" s="15">
        <f t="shared" si="204"/>
        <v>52.086827351574108</v>
      </c>
      <c r="Z63" s="15">
        <f t="shared" si="204"/>
        <v>50.323012872661145</v>
      </c>
      <c r="AA63" s="14">
        <f t="shared" si="204"/>
        <v>211.2169210891515</v>
      </c>
      <c r="AB63" s="15">
        <f t="shared" si="204"/>
        <v>57.112920893460974</v>
      </c>
      <c r="AC63" s="15">
        <f t="shared" si="204"/>
        <v>54.376935906599954</v>
      </c>
      <c r="AD63" s="15">
        <f t="shared" si="204"/>
        <v>54.168846611177173</v>
      </c>
      <c r="AE63" s="15">
        <f t="shared" si="204"/>
        <v>53.452867877865501</v>
      </c>
      <c r="AF63" s="14">
        <f t="shared" si="204"/>
        <v>218.92418909921051</v>
      </c>
      <c r="AG63" s="15">
        <f t="shared" si="204"/>
        <v>62.524410573946177</v>
      </c>
      <c r="AH63" s="15">
        <f t="shared" si="204"/>
        <v>60.476373047062204</v>
      </c>
      <c r="AI63" s="15">
        <f t="shared" si="204"/>
        <v>59.913148371531967</v>
      </c>
      <c r="AJ63" s="15">
        <f t="shared" si="204"/>
        <v>59.602164692116425</v>
      </c>
      <c r="AK63" s="14">
        <f t="shared" si="204"/>
        <v>245.66330261810737</v>
      </c>
      <c r="AL63" s="15">
        <f t="shared" si="204"/>
        <v>69.175942198789301</v>
      </c>
      <c r="AM63" s="15">
        <f t="shared" si="204"/>
        <v>65.916997403106478</v>
      </c>
      <c r="AN63" s="15">
        <f t="shared" si="204"/>
        <v>66.354773918581301</v>
      </c>
      <c r="AO63" s="15">
        <f t="shared" si="204"/>
        <v>62.834198413475661</v>
      </c>
      <c r="AP63" s="14">
        <f t="shared" si="204"/>
        <v>264.42072274997554</v>
      </c>
      <c r="AQ63" s="15">
        <f t="shared" ca="1" si="204"/>
        <v>71.777517206261379</v>
      </c>
      <c r="AR63" s="15">
        <f t="shared" ca="1" si="204"/>
        <v>68.652795309654337</v>
      </c>
      <c r="AS63" s="15">
        <f t="shared" ca="1" si="204"/>
        <v>69.540141888308071</v>
      </c>
      <c r="AT63" s="15">
        <f t="shared" ca="1" si="204"/>
        <v>66.970866428683451</v>
      </c>
      <c r="AU63" s="14">
        <f t="shared" ca="1" si="204"/>
        <v>276.86025176617727</v>
      </c>
      <c r="AV63" s="14">
        <f t="shared" ca="1" si="204"/>
        <v>292.69492123509684</v>
      </c>
      <c r="AW63" s="14">
        <f t="shared" ca="1" si="204"/>
        <v>310.54315382234898</v>
      </c>
    </row>
    <row r="64" spans="2:49">
      <c r="B64" s="11" t="s">
        <v>187</v>
      </c>
      <c r="C64" s="85" t="s">
        <v>212</v>
      </c>
      <c r="D64" s="85" t="s">
        <v>212</v>
      </c>
      <c r="E64" s="85" t="s">
        <v>212</v>
      </c>
      <c r="F64" s="85" t="s">
        <v>212</v>
      </c>
      <c r="G64" s="86" t="s">
        <v>212</v>
      </c>
      <c r="H64" s="85" t="s">
        <v>212</v>
      </c>
      <c r="I64" s="85" t="s">
        <v>212</v>
      </c>
      <c r="J64" s="85" t="s">
        <v>212</v>
      </c>
      <c r="K64" s="85" t="s">
        <v>212</v>
      </c>
      <c r="L64" s="86" t="s">
        <v>212</v>
      </c>
      <c r="M64" s="85" t="s">
        <v>212</v>
      </c>
      <c r="N64" s="85" t="s">
        <v>212</v>
      </c>
      <c r="O64" s="85" t="s">
        <v>212</v>
      </c>
      <c r="P64" s="85" t="s">
        <v>212</v>
      </c>
      <c r="Q64" s="86" t="s">
        <v>212</v>
      </c>
      <c r="R64" s="85" t="s">
        <v>212</v>
      </c>
      <c r="S64" s="85" t="s">
        <v>212</v>
      </c>
      <c r="T64" s="85" t="s">
        <v>212</v>
      </c>
      <c r="U64" s="85" t="s">
        <v>212</v>
      </c>
      <c r="V64" s="86" t="s">
        <v>212</v>
      </c>
      <c r="W64" s="85" t="s">
        <v>212</v>
      </c>
      <c r="X64" s="85" t="s">
        <v>212</v>
      </c>
      <c r="Y64" s="85" t="s">
        <v>212</v>
      </c>
      <c r="Z64" s="85" t="s">
        <v>212</v>
      </c>
      <c r="AA64" s="86" t="s">
        <v>212</v>
      </c>
      <c r="AB64" s="82">
        <f t="shared" ref="AB64" si="205">AB63/W63-1</f>
        <v>3.0284888797632359E-2</v>
      </c>
      <c r="AC64" s="82">
        <f t="shared" ref="AC64" si="206">AC63/X63-1</f>
        <v>1.4543671450693241E-2</v>
      </c>
      <c r="AD64" s="82">
        <f t="shared" ref="AD64" si="207">AD63/Y63-1</f>
        <v>3.997208825083387E-2</v>
      </c>
      <c r="AE64" s="82">
        <f t="shared" ref="AE64" si="208">AE63/Z63-1</f>
        <v>6.2195302437956901E-2</v>
      </c>
      <c r="AF64" s="73">
        <f t="shared" ref="AF64" si="209">AF63/AA63-1</f>
        <v>3.6489822739182332E-2</v>
      </c>
      <c r="AG64" s="82">
        <f t="shared" ref="AG64" si="210">AG63/AB63-1</f>
        <v>9.4750707822838454E-2</v>
      </c>
      <c r="AH64" s="82">
        <f t="shared" ref="AH64:AI64" si="211">AH63/AC63-1</f>
        <v>0.11216956304670966</v>
      </c>
      <c r="AI64" s="82">
        <f t="shared" si="211"/>
        <v>0.10604438011367079</v>
      </c>
      <c r="AJ64" s="82">
        <f>AJ63/AE63-1</f>
        <v>0.11504147594665004</v>
      </c>
      <c r="AK64" s="73">
        <f>AK63/AF63-1</f>
        <v>0.12213868932856675</v>
      </c>
      <c r="AL64" s="82">
        <f t="shared" ref="AL64" si="212">AL63/AG63-1</f>
        <v>0.10638295609322879</v>
      </c>
      <c r="AM64" s="82">
        <f>AM63/AH63-1</f>
        <v>8.9962808315413145E-2</v>
      </c>
      <c r="AN64" s="82">
        <f>AN63/AI63-1</f>
        <v>0.10751605819650267</v>
      </c>
      <c r="AO64" s="82">
        <f t="shared" ref="AO64" si="213">AO63/AJ63-1</f>
        <v>5.4226784178976972E-2</v>
      </c>
      <c r="AP64" s="73">
        <f t="shared" ref="AP64" si="214">AP63/AK63-1</f>
        <v>7.6354180424852869E-2</v>
      </c>
      <c r="AQ64" s="82">
        <f ca="1">AQ63/AL63-1</f>
        <v>3.7608089239984599E-2</v>
      </c>
      <c r="AR64" s="82">
        <f ca="1">AR63/AM63-1</f>
        <v>4.150367908625241E-2</v>
      </c>
      <c r="AS64" s="82">
        <f ca="1">AS63/AN63-1</f>
        <v>4.8005106213386828E-2</v>
      </c>
      <c r="AT64" s="82">
        <f t="shared" ref="AT64" ca="1" si="215">AT63/AO63-1</f>
        <v>6.5834658826818382E-2</v>
      </c>
      <c r="AU64" s="73">
        <f t="shared" ref="AU64" ca="1" si="216">AU63/AP63-1</f>
        <v>4.7044455846087407E-2</v>
      </c>
      <c r="AV64" s="73">
        <f t="shared" ref="AV64:AW64" ca="1" si="217">AV63/AU63-1</f>
        <v>5.7193726321872917E-2</v>
      </c>
      <c r="AW64" s="73">
        <f t="shared" ca="1" si="217"/>
        <v>6.0978962367837619E-2</v>
      </c>
    </row>
    <row r="65" spans="1:49">
      <c r="B65" s="11" t="s">
        <v>189</v>
      </c>
      <c r="C65" s="85" t="s">
        <v>212</v>
      </c>
      <c r="D65" s="85" t="s">
        <v>212</v>
      </c>
      <c r="E65" s="85" t="s">
        <v>212</v>
      </c>
      <c r="F65" s="85" t="s">
        <v>212</v>
      </c>
      <c r="G65" s="86" t="s">
        <v>212</v>
      </c>
      <c r="H65" s="85" t="s">
        <v>212</v>
      </c>
      <c r="I65" s="85" t="s">
        <v>212</v>
      </c>
      <c r="J65" s="85" t="s">
        <v>212</v>
      </c>
      <c r="K65" s="85" t="s">
        <v>212</v>
      </c>
      <c r="L65" s="86" t="s">
        <v>212</v>
      </c>
      <c r="M65" s="85" t="s">
        <v>212</v>
      </c>
      <c r="N65" s="85" t="s">
        <v>212</v>
      </c>
      <c r="O65" s="85" t="s">
        <v>212</v>
      </c>
      <c r="P65" s="85" t="s">
        <v>212</v>
      </c>
      <c r="Q65" s="86" t="s">
        <v>212</v>
      </c>
      <c r="R65" s="85" t="s">
        <v>212</v>
      </c>
      <c r="S65" s="85" t="s">
        <v>212</v>
      </c>
      <c r="T65" s="85" t="s">
        <v>212</v>
      </c>
      <c r="U65" s="85" t="s">
        <v>212</v>
      </c>
      <c r="V65" s="86" t="s">
        <v>212</v>
      </c>
      <c r="W65" s="85" t="s">
        <v>212</v>
      </c>
      <c r="X65" s="85" t="s">
        <v>212</v>
      </c>
      <c r="Y65" s="85" t="s">
        <v>212</v>
      </c>
      <c r="Z65" s="85" t="s">
        <v>212</v>
      </c>
      <c r="AA65" s="86" t="s">
        <v>212</v>
      </c>
      <c r="AB65" s="82">
        <f t="shared" ref="AB65:AU65" si="218">(AB63-(AB637*1000/AB55))/W63-1</f>
        <v>4.6079297042434408E-2</v>
      </c>
      <c r="AC65" s="82">
        <f t="shared" si="218"/>
        <v>2.0670764832023014E-2</v>
      </c>
      <c r="AD65" s="82">
        <f t="shared" si="218"/>
        <v>3.5261212841854794E-2</v>
      </c>
      <c r="AE65" s="82">
        <f t="shared" si="218"/>
        <v>5.3496623228383777E-2</v>
      </c>
      <c r="AF65" s="73">
        <f t="shared" si="218"/>
        <v>3.8946968552368455E-2</v>
      </c>
      <c r="AG65" s="82">
        <f t="shared" si="218"/>
        <v>9.0103834246249237E-2</v>
      </c>
      <c r="AH65" s="82">
        <f t="shared" si="218"/>
        <v>0.11633039394229838</v>
      </c>
      <c r="AI65" s="82">
        <f t="shared" si="218"/>
        <v>0.10983594692400489</v>
      </c>
      <c r="AJ65" s="82">
        <f t="shared" si="218"/>
        <v>0.11634313295304954</v>
      </c>
      <c r="AK65" s="73">
        <f t="shared" si="218"/>
        <v>0.12321492963259129</v>
      </c>
      <c r="AL65" s="82">
        <f t="shared" si="218"/>
        <v>0.11411662761179464</v>
      </c>
      <c r="AM65" s="82">
        <f t="shared" si="218"/>
        <v>9.089235141359242E-2</v>
      </c>
      <c r="AN65" s="82">
        <f t="shared" si="218"/>
        <v>0.10653487010507723</v>
      </c>
      <c r="AO65" s="82">
        <f t="shared" si="218"/>
        <v>4.9554157281363143E-2</v>
      </c>
      <c r="AP65" s="73">
        <f t="shared" si="218"/>
        <v>7.7184308620263042E-2</v>
      </c>
      <c r="AQ65" s="82">
        <f t="shared" ca="1" si="218"/>
        <v>2.0392665730073034E-2</v>
      </c>
      <c r="AR65" s="82">
        <f t="shared" ca="1" si="218"/>
        <v>3.5377478549337038E-2</v>
      </c>
      <c r="AS65" s="82">
        <f t="shared" ca="1" si="218"/>
        <v>4.3095618839618322E-2</v>
      </c>
      <c r="AT65" s="82">
        <f t="shared" ca="1" si="218"/>
        <v>5.8460476384153859E-2</v>
      </c>
      <c r="AU65" s="73">
        <f t="shared" ca="1" si="218"/>
        <v>3.8033545539907676E-2</v>
      </c>
      <c r="AV65" s="73">
        <f ca="1">(AV63-(AV637*1000/AV55))/AU63-1</f>
        <v>5.7193726321872917E-2</v>
      </c>
      <c r="AW65" s="73">
        <f ca="1">(AW63-(AW637*1000/AW55))/AV63-1</f>
        <v>6.0978962367837619E-2</v>
      </c>
    </row>
    <row r="66" spans="1:49">
      <c r="B66" s="11"/>
      <c r="C66" s="85"/>
      <c r="D66" s="85"/>
      <c r="E66" s="85"/>
      <c r="F66" s="85"/>
      <c r="G66" s="86"/>
      <c r="H66" s="85"/>
      <c r="I66" s="85"/>
      <c r="J66" s="85"/>
      <c r="K66" s="85"/>
      <c r="L66" s="86"/>
      <c r="M66" s="85"/>
      <c r="N66" s="85"/>
      <c r="O66" s="85"/>
      <c r="P66" s="85"/>
      <c r="Q66" s="86"/>
      <c r="R66" s="85"/>
      <c r="S66" s="85"/>
      <c r="T66" s="85"/>
      <c r="U66" s="85"/>
      <c r="V66" s="86"/>
      <c r="W66" s="85"/>
      <c r="X66" s="85"/>
      <c r="Y66" s="85"/>
      <c r="Z66" s="85"/>
      <c r="AA66" s="86"/>
      <c r="AB66" s="82"/>
      <c r="AC66" s="82"/>
      <c r="AD66" s="82"/>
      <c r="AE66" s="82"/>
      <c r="AF66" s="73"/>
      <c r="AG66" s="82"/>
      <c r="AH66" s="82"/>
      <c r="AI66" s="82"/>
      <c r="AJ66" s="82"/>
      <c r="AK66" s="73"/>
      <c r="AL66" s="82"/>
      <c r="AM66" s="82"/>
      <c r="AN66" s="82"/>
      <c r="AO66" s="82"/>
      <c r="AP66" s="73"/>
      <c r="AQ66" s="82"/>
      <c r="AR66" s="82"/>
      <c r="AS66" s="82"/>
      <c r="AT66" s="82"/>
      <c r="AU66" s="73"/>
      <c r="AV66" s="73"/>
      <c r="AW66" s="73"/>
    </row>
    <row r="67" spans="1:49" s="5" customFormat="1">
      <c r="A67" s="1"/>
      <c r="B67" s="16" t="s">
        <v>228</v>
      </c>
      <c r="C67" s="16"/>
      <c r="D67" s="16"/>
      <c r="E67" s="17"/>
      <c r="F67" s="17"/>
      <c r="G67" s="16"/>
      <c r="H67" s="17"/>
      <c r="I67" s="16"/>
      <c r="J67" s="17"/>
      <c r="K67" s="17"/>
      <c r="L67" s="16"/>
      <c r="M67" s="17"/>
      <c r="N67" s="16"/>
      <c r="O67" s="17"/>
      <c r="P67" s="17"/>
      <c r="Q67" s="16"/>
      <c r="R67" s="17"/>
      <c r="S67" s="16"/>
      <c r="T67" s="17"/>
      <c r="U67" s="17"/>
      <c r="V67" s="16"/>
      <c r="W67" s="17"/>
      <c r="X67" s="16"/>
      <c r="Y67" s="17"/>
      <c r="Z67" s="17"/>
      <c r="AA67" s="16"/>
      <c r="AB67" s="17"/>
      <c r="AC67" s="16"/>
      <c r="AD67" s="17"/>
      <c r="AE67" s="17"/>
      <c r="AF67" s="16"/>
      <c r="AG67" s="17"/>
      <c r="AH67" s="16"/>
      <c r="AI67" s="17"/>
      <c r="AJ67" s="17"/>
      <c r="AK67" s="16"/>
      <c r="AL67" s="17"/>
      <c r="AM67" s="16"/>
      <c r="AN67" s="17"/>
      <c r="AO67" s="17"/>
      <c r="AP67" s="16"/>
      <c r="AQ67" s="17"/>
      <c r="AR67" s="16"/>
      <c r="AS67" s="17"/>
      <c r="AT67" s="17"/>
      <c r="AU67" s="16"/>
      <c r="AV67" s="16"/>
      <c r="AW67" s="16"/>
    </row>
    <row r="68" spans="1:49">
      <c r="B68" s="1" t="s">
        <v>213</v>
      </c>
      <c r="C68" s="78">
        <f t="shared" ref="C68:AG68" si="219">C72</f>
        <v>0</v>
      </c>
      <c r="D68" s="78">
        <f t="shared" si="219"/>
        <v>0</v>
      </c>
      <c r="E68" s="78">
        <f t="shared" si="219"/>
        <v>0</v>
      </c>
      <c r="F68" s="78">
        <f t="shared" si="219"/>
        <v>0</v>
      </c>
      <c r="G68" s="31">
        <f t="shared" si="219"/>
        <v>0</v>
      </c>
      <c r="H68" s="78">
        <f t="shared" si="219"/>
        <v>100</v>
      </c>
      <c r="I68" s="78">
        <f t="shared" si="219"/>
        <v>300</v>
      </c>
      <c r="J68" s="78">
        <f t="shared" si="219"/>
        <v>625</v>
      </c>
      <c r="K68" s="78">
        <f t="shared" si="219"/>
        <v>700</v>
      </c>
      <c r="L68" s="31">
        <f t="shared" si="219"/>
        <v>1725</v>
      </c>
      <c r="M68" s="78">
        <f t="shared" si="219"/>
        <v>800</v>
      </c>
      <c r="N68" s="78">
        <f t="shared" si="219"/>
        <v>900</v>
      </c>
      <c r="O68" s="78">
        <f t="shared" si="219"/>
        <v>1125</v>
      </c>
      <c r="P68" s="78">
        <f t="shared" si="219"/>
        <v>5750</v>
      </c>
      <c r="Q68" s="31">
        <f t="shared" si="219"/>
        <v>8575</v>
      </c>
      <c r="R68" s="78">
        <f t="shared" si="219"/>
        <v>5000</v>
      </c>
      <c r="S68" s="78">
        <f t="shared" si="219"/>
        <v>6249.9999999999991</v>
      </c>
      <c r="T68" s="78">
        <f t="shared" si="219"/>
        <v>6250</v>
      </c>
      <c r="U68" s="78">
        <f t="shared" si="219"/>
        <v>6500</v>
      </c>
      <c r="V68" s="31">
        <f t="shared" si="219"/>
        <v>24000</v>
      </c>
      <c r="W68" s="78">
        <f t="shared" si="219"/>
        <v>6000</v>
      </c>
      <c r="X68" s="78">
        <f t="shared" si="219"/>
        <v>7000</v>
      </c>
      <c r="Y68" s="78">
        <f t="shared" si="219"/>
        <v>7250</v>
      </c>
      <c r="Z68" s="78">
        <f t="shared" si="219"/>
        <v>7000</v>
      </c>
      <c r="AA68" s="31">
        <f t="shared" si="219"/>
        <v>27250</v>
      </c>
      <c r="AB68" s="78">
        <f t="shared" si="219"/>
        <v>7000</v>
      </c>
      <c r="AC68" s="78">
        <f t="shared" si="219"/>
        <v>8260</v>
      </c>
      <c r="AD68" s="78">
        <f t="shared" si="219"/>
        <v>9000</v>
      </c>
      <c r="AE68" s="78">
        <f t="shared" si="219"/>
        <v>9500</v>
      </c>
      <c r="AF68" s="31">
        <f t="shared" si="219"/>
        <v>33760</v>
      </c>
      <c r="AG68" s="78">
        <f t="shared" si="219"/>
        <v>9250</v>
      </c>
      <c r="AH68" s="78">
        <f>AH72</f>
        <v>9500</v>
      </c>
      <c r="AI68" s="78">
        <f t="shared" ref="AI68:AM68" si="220">AI72</f>
        <v>10000</v>
      </c>
      <c r="AJ68" s="78">
        <f t="shared" si="220"/>
        <v>10500</v>
      </c>
      <c r="AK68" s="31">
        <f t="shared" si="220"/>
        <v>39250</v>
      </c>
      <c r="AL68" s="78">
        <f t="shared" si="220"/>
        <v>10000</v>
      </c>
      <c r="AM68" s="78">
        <f t="shared" si="220"/>
        <v>10500</v>
      </c>
      <c r="AN68" s="169">
        <f>AI68*(1+AN69)</f>
        <v>11000</v>
      </c>
      <c r="AO68" s="169">
        <f t="shared" ref="AO68" si="221">AJ68*(1+AO69)</f>
        <v>11655.000000000002</v>
      </c>
      <c r="AP68" s="70">
        <f>SUM(AL68:AO68)</f>
        <v>43155</v>
      </c>
      <c r="AQ68" s="169">
        <f>AL68*(1+AQ69)</f>
        <v>11400.000000000002</v>
      </c>
      <c r="AR68" s="169">
        <f>AM68*(1+AR69)</f>
        <v>10815</v>
      </c>
      <c r="AS68" s="169">
        <f>AN68*(1+AS69)</f>
        <v>11330</v>
      </c>
      <c r="AT68" s="169">
        <f t="shared" ref="AT68" si="222">AO68*(1+AT69)</f>
        <v>12004.650000000001</v>
      </c>
      <c r="AU68" s="70">
        <f>SUM(AQ68:AT68)</f>
        <v>45549.65</v>
      </c>
      <c r="AV68" s="70">
        <f t="shared" ref="AV68:AW68" si="223">AU68*(1+AV69)</f>
        <v>49193.622000000003</v>
      </c>
      <c r="AW68" s="70">
        <f t="shared" si="223"/>
        <v>53129.111760000007</v>
      </c>
    </row>
    <row r="69" spans="1:49">
      <c r="B69" s="11" t="s">
        <v>187</v>
      </c>
      <c r="C69" s="85" t="s">
        <v>212</v>
      </c>
      <c r="D69" s="85" t="s">
        <v>212</v>
      </c>
      <c r="E69" s="85" t="s">
        <v>212</v>
      </c>
      <c r="F69" s="85" t="s">
        <v>212</v>
      </c>
      <c r="G69" s="86" t="s">
        <v>212</v>
      </c>
      <c r="H69" s="85" t="s">
        <v>212</v>
      </c>
      <c r="I69" s="85" t="s">
        <v>212</v>
      </c>
      <c r="J69" s="85" t="s">
        <v>212</v>
      </c>
      <c r="K69" s="85" t="s">
        <v>212</v>
      </c>
      <c r="L69" s="86" t="s">
        <v>212</v>
      </c>
      <c r="M69" s="82">
        <f t="shared" ref="M69:AI69" si="224">M68/H68-1</f>
        <v>7</v>
      </c>
      <c r="N69" s="82">
        <f t="shared" si="224"/>
        <v>2</v>
      </c>
      <c r="O69" s="82">
        <f t="shared" si="224"/>
        <v>0.8</v>
      </c>
      <c r="P69" s="82">
        <f t="shared" si="224"/>
        <v>7.2142857142857135</v>
      </c>
      <c r="Q69" s="73">
        <f t="shared" si="224"/>
        <v>3.9710144927536231</v>
      </c>
      <c r="R69" s="82">
        <f t="shared" si="224"/>
        <v>5.25</v>
      </c>
      <c r="S69" s="82">
        <f t="shared" si="224"/>
        <v>5.9444444444444438</v>
      </c>
      <c r="T69" s="82">
        <f t="shared" si="224"/>
        <v>4.5555555555555554</v>
      </c>
      <c r="U69" s="82">
        <f t="shared" si="224"/>
        <v>0.13043478260869557</v>
      </c>
      <c r="V69" s="73">
        <f t="shared" si="224"/>
        <v>1.7988338192419824</v>
      </c>
      <c r="W69" s="82">
        <f t="shared" si="224"/>
        <v>0.19999999999999996</v>
      </c>
      <c r="X69" s="82">
        <f t="shared" si="224"/>
        <v>0.12000000000000011</v>
      </c>
      <c r="Y69" s="82">
        <f t="shared" si="224"/>
        <v>0.15999999999999992</v>
      </c>
      <c r="Z69" s="82">
        <f t="shared" si="224"/>
        <v>7.6923076923076872E-2</v>
      </c>
      <c r="AA69" s="73">
        <f t="shared" si="224"/>
        <v>0.13541666666666674</v>
      </c>
      <c r="AB69" s="82">
        <f t="shared" si="224"/>
        <v>0.16666666666666674</v>
      </c>
      <c r="AC69" s="82">
        <f t="shared" si="224"/>
        <v>0.17999999999999994</v>
      </c>
      <c r="AD69" s="82">
        <f t="shared" si="224"/>
        <v>0.24137931034482762</v>
      </c>
      <c r="AE69" s="82">
        <f t="shared" si="224"/>
        <v>0.35714285714285721</v>
      </c>
      <c r="AF69" s="73">
        <f t="shared" si="224"/>
        <v>0.23889908256880732</v>
      </c>
      <c r="AG69" s="82">
        <f t="shared" si="224"/>
        <v>0.3214285714285714</v>
      </c>
      <c r="AH69" s="82">
        <f>AH68/AC68-1</f>
        <v>0.15012106537530268</v>
      </c>
      <c r="AI69" s="82">
        <f t="shared" si="224"/>
        <v>0.11111111111111116</v>
      </c>
      <c r="AJ69" s="82">
        <f t="shared" ref="AJ69" si="225">AJ68/AE68-1</f>
        <v>0.10526315789473695</v>
      </c>
      <c r="AK69" s="73">
        <f t="shared" ref="AK69:AM69" si="226">AK68/AF68-1</f>
        <v>0.16261848341232232</v>
      </c>
      <c r="AL69" s="82">
        <f t="shared" si="226"/>
        <v>8.1081081081081141E-2</v>
      </c>
      <c r="AM69" s="82">
        <f t="shared" si="226"/>
        <v>0.10526315789473695</v>
      </c>
      <c r="AN69" s="35">
        <v>0.1</v>
      </c>
      <c r="AO69" s="35">
        <v>0.11</v>
      </c>
      <c r="AP69" s="73">
        <f t="shared" ref="AP69" si="227">AP68/AK68-1</f>
        <v>9.9490445859872656E-2</v>
      </c>
      <c r="AQ69" s="35">
        <v>0.14000000000000001</v>
      </c>
      <c r="AR69" s="35">
        <v>0.03</v>
      </c>
      <c r="AS69" s="35">
        <v>0.03</v>
      </c>
      <c r="AT69" s="35">
        <v>0.03</v>
      </c>
      <c r="AU69" s="73">
        <f t="shared" ref="AU69" si="228">AU68/AP68-1</f>
        <v>5.5489514540609575E-2</v>
      </c>
      <c r="AV69" s="36">
        <v>0.08</v>
      </c>
      <c r="AW69" s="36">
        <v>0.08</v>
      </c>
    </row>
    <row r="70" spans="1:49">
      <c r="B70" s="11" t="s">
        <v>188</v>
      </c>
      <c r="C70" s="85" t="s">
        <v>212</v>
      </c>
      <c r="D70" s="85" t="s">
        <v>212</v>
      </c>
      <c r="E70" s="85" t="s">
        <v>212</v>
      </c>
      <c r="F70" s="85" t="s">
        <v>212</v>
      </c>
      <c r="G70" s="86" t="s">
        <v>212</v>
      </c>
      <c r="H70" s="85" t="s">
        <v>212</v>
      </c>
      <c r="I70" s="82">
        <f>I68/H68-1</f>
        <v>2</v>
      </c>
      <c r="J70" s="82">
        <f t="shared" ref="J70:K70" si="229">J68/I68-1</f>
        <v>1.0833333333333335</v>
      </c>
      <c r="K70" s="82">
        <f t="shared" si="229"/>
        <v>0.12000000000000011</v>
      </c>
      <c r="L70" s="86" t="s">
        <v>212</v>
      </c>
      <c r="M70" s="82">
        <f>M68/K68-1</f>
        <v>0.14285714285714279</v>
      </c>
      <c r="N70" s="82">
        <f>N68/M68-1</f>
        <v>0.125</v>
      </c>
      <c r="O70" s="82">
        <f t="shared" ref="O70:P70" si="230">O68/N68-1</f>
        <v>0.25</v>
      </c>
      <c r="P70" s="82">
        <f t="shared" si="230"/>
        <v>4.1111111111111107</v>
      </c>
      <c r="Q70" s="86" t="s">
        <v>212</v>
      </c>
      <c r="R70" s="82">
        <f>R68/P68-1</f>
        <v>-0.13043478260869568</v>
      </c>
      <c r="S70" s="82">
        <f>S68/R68-1</f>
        <v>0.24999999999999978</v>
      </c>
      <c r="T70" s="82">
        <f t="shared" ref="T70:U70" si="231">T68/S68-1</f>
        <v>0</v>
      </c>
      <c r="U70" s="82">
        <f t="shared" si="231"/>
        <v>4.0000000000000036E-2</v>
      </c>
      <c r="V70" s="86" t="s">
        <v>212</v>
      </c>
      <c r="W70" s="82">
        <f>W68/U68-1</f>
        <v>-7.6923076923076872E-2</v>
      </c>
      <c r="X70" s="82">
        <f>X68/W68-1</f>
        <v>0.16666666666666674</v>
      </c>
      <c r="Y70" s="82">
        <f t="shared" ref="Y70:Z70" si="232">Y68/X68-1</f>
        <v>3.5714285714285809E-2</v>
      </c>
      <c r="Z70" s="82">
        <f t="shared" si="232"/>
        <v>-3.4482758620689613E-2</v>
      </c>
      <c r="AA70" s="86" t="s">
        <v>212</v>
      </c>
      <c r="AB70" s="82">
        <f>AB68/Z68-1</f>
        <v>0</v>
      </c>
      <c r="AC70" s="82">
        <f>AC68/AB68-1</f>
        <v>0.17999999999999994</v>
      </c>
      <c r="AD70" s="82">
        <f t="shared" ref="AD70:AE70" si="233">AD68/AC68-1</f>
        <v>8.9588377723970991E-2</v>
      </c>
      <c r="AE70" s="82">
        <f t="shared" si="233"/>
        <v>5.555555555555558E-2</v>
      </c>
      <c r="AF70" s="86" t="s">
        <v>212</v>
      </c>
      <c r="AG70" s="82">
        <f>AG68/AE68-1</f>
        <v>-2.6315789473684181E-2</v>
      </c>
      <c r="AH70" s="82">
        <f>AH68/AG68-1</f>
        <v>2.7027027027026973E-2</v>
      </c>
      <c r="AI70" s="82">
        <f t="shared" ref="AI70" si="234">AI68/AH68-1</f>
        <v>5.2631578947368363E-2</v>
      </c>
      <c r="AJ70" s="82">
        <f t="shared" ref="AJ70" si="235">AJ68/AI68-1</f>
        <v>5.0000000000000044E-2</v>
      </c>
      <c r="AK70" s="86" t="s">
        <v>212</v>
      </c>
      <c r="AL70" s="82">
        <f>AL68/AJ68-1</f>
        <v>-4.7619047619047672E-2</v>
      </c>
      <c r="AM70" s="82">
        <f>AM68/AL68-1</f>
        <v>5.0000000000000044E-2</v>
      </c>
      <c r="AN70" s="82">
        <f t="shared" ref="AN70" si="236">AN68/AM68-1</f>
        <v>4.7619047619047672E-2</v>
      </c>
      <c r="AO70" s="82">
        <f t="shared" ref="AO70" si="237">AO68/AN68-1</f>
        <v>5.954545454545479E-2</v>
      </c>
      <c r="AP70" s="86" t="s">
        <v>212</v>
      </c>
      <c r="AQ70" s="82">
        <f>AQ68/AO68-1</f>
        <v>-2.1879021879021909E-2</v>
      </c>
      <c r="AR70" s="82">
        <f>AR68/AQ68-1</f>
        <v>-5.1315789473684315E-2</v>
      </c>
      <c r="AS70" s="82">
        <f t="shared" ref="AS70" si="238">AS68/AR68-1</f>
        <v>4.7619047619047672E-2</v>
      </c>
      <c r="AT70" s="82">
        <f t="shared" ref="AT70" si="239">AT68/AS68-1</f>
        <v>5.9545454545454568E-2</v>
      </c>
      <c r="AU70" s="86" t="s">
        <v>212</v>
      </c>
      <c r="AV70" s="86" t="s">
        <v>212</v>
      </c>
      <c r="AW70" s="86" t="s">
        <v>212</v>
      </c>
    </row>
    <row r="71" spans="1:49">
      <c r="AB71" s="53"/>
      <c r="AC71" s="53"/>
      <c r="AD71" s="53"/>
      <c r="AE71" s="53"/>
      <c r="AG71" s="53"/>
      <c r="AH71" s="53"/>
    </row>
    <row r="72" spans="1:49">
      <c r="B72" s="1" t="s">
        <v>213</v>
      </c>
      <c r="C72" s="30">
        <v>0</v>
      </c>
      <c r="D72" s="30">
        <v>0</v>
      </c>
      <c r="E72" s="30">
        <v>0</v>
      </c>
      <c r="F72" s="30">
        <v>0</v>
      </c>
      <c r="G72" s="70">
        <f>SUM(C72:F72)</f>
        <v>0</v>
      </c>
      <c r="H72" s="30">
        <v>100</v>
      </c>
      <c r="I72" s="30">
        <v>300</v>
      </c>
      <c r="J72" s="30">
        <f>O72/1.8</f>
        <v>625</v>
      </c>
      <c r="K72" s="30">
        <v>700</v>
      </c>
      <c r="L72" s="70">
        <f>SUM(H72:K72)</f>
        <v>1725</v>
      </c>
      <c r="M72" s="30">
        <v>800</v>
      </c>
      <c r="N72" s="30">
        <v>900</v>
      </c>
      <c r="O72" s="30">
        <f>4500/4</f>
        <v>1125</v>
      </c>
      <c r="P72" s="30">
        <f>23000/4</f>
        <v>5750</v>
      </c>
      <c r="Q72" s="70">
        <f>SUM(M72:P72)</f>
        <v>8575</v>
      </c>
      <c r="R72" s="30">
        <f>W72/1.2</f>
        <v>5000</v>
      </c>
      <c r="S72" s="30">
        <f>X72/1.12</f>
        <v>6249.9999999999991</v>
      </c>
      <c r="T72" s="30">
        <f>25000/4</f>
        <v>6250</v>
      </c>
      <c r="U72" s="30">
        <f>26000/4</f>
        <v>6500</v>
      </c>
      <c r="V72" s="70">
        <f>SUM(R72:U72)</f>
        <v>24000</v>
      </c>
      <c r="W72" s="30">
        <f>24000/4</f>
        <v>6000</v>
      </c>
      <c r="X72" s="30">
        <f>28000/4</f>
        <v>7000</v>
      </c>
      <c r="Y72" s="30">
        <f>29000/4</f>
        <v>7250</v>
      </c>
      <c r="Z72" s="30">
        <f>28000/4</f>
        <v>7000</v>
      </c>
      <c r="AA72" s="70">
        <f>SUM(W72:Z72)</f>
        <v>27250</v>
      </c>
      <c r="AB72" s="30">
        <f>28000/4</f>
        <v>7000</v>
      </c>
      <c r="AC72" s="30">
        <f>AB72*1.18</f>
        <v>8260</v>
      </c>
      <c r="AD72" s="30">
        <f>36000/4</f>
        <v>9000</v>
      </c>
      <c r="AE72" s="30">
        <v>9500</v>
      </c>
      <c r="AF72" s="70">
        <f>SUM(AB72:AE72)</f>
        <v>33760</v>
      </c>
      <c r="AG72" s="30">
        <v>9250</v>
      </c>
      <c r="AH72" s="30">
        <v>9500</v>
      </c>
      <c r="AI72" s="203">
        <v>10000</v>
      </c>
      <c r="AJ72" s="203">
        <v>10500</v>
      </c>
      <c r="AK72" s="70">
        <f>SUM(AG72:AJ72)</f>
        <v>39250</v>
      </c>
      <c r="AL72" s="30">
        <v>10000</v>
      </c>
      <c r="AM72" s="203">
        <v>10500</v>
      </c>
      <c r="AN72" s="78">
        <f t="shared" ref="AN72:AV72" si="240">AN68</f>
        <v>11000</v>
      </c>
      <c r="AO72" s="78">
        <f t="shared" si="240"/>
        <v>11655.000000000002</v>
      </c>
      <c r="AP72" s="31">
        <f t="shared" si="240"/>
        <v>43155</v>
      </c>
      <c r="AQ72" s="78">
        <f t="shared" ref="AQ72:AU72" si="241">AQ68</f>
        <v>11400.000000000002</v>
      </c>
      <c r="AR72" s="78">
        <f t="shared" si="241"/>
        <v>10815</v>
      </c>
      <c r="AS72" s="78">
        <f t="shared" si="241"/>
        <v>11330</v>
      </c>
      <c r="AT72" s="78">
        <f t="shared" si="241"/>
        <v>12004.650000000001</v>
      </c>
      <c r="AU72" s="31">
        <f t="shared" si="241"/>
        <v>45549.65</v>
      </c>
      <c r="AV72" s="31">
        <f t="shared" si="240"/>
        <v>49193.622000000003</v>
      </c>
      <c r="AW72" s="31">
        <f t="shared" ref="AW72" si="242">AW68</f>
        <v>53129.111760000007</v>
      </c>
    </row>
    <row r="73" spans="1:49">
      <c r="B73" s="1" t="s">
        <v>214</v>
      </c>
      <c r="C73" s="75" t="e">
        <f t="shared" ref="C73:AG73" si="243">C74/C72</f>
        <v>#DIV/0!</v>
      </c>
      <c r="D73" s="77" t="e">
        <f t="shared" si="243"/>
        <v>#DIV/0!</v>
      </c>
      <c r="E73" s="77" t="e">
        <f t="shared" si="243"/>
        <v>#DIV/0!</v>
      </c>
      <c r="F73" s="77" t="e">
        <f t="shared" si="243"/>
        <v>#DIV/0!</v>
      </c>
      <c r="G73" s="73" t="e">
        <f t="shared" si="243"/>
        <v>#DIV/0!</v>
      </c>
      <c r="H73" s="75">
        <f t="shared" si="243"/>
        <v>0</v>
      </c>
      <c r="I73" s="77">
        <f t="shared" si="243"/>
        <v>0</v>
      </c>
      <c r="J73" s="77">
        <f t="shared" si="243"/>
        <v>0</v>
      </c>
      <c r="K73" s="77">
        <f t="shared" si="243"/>
        <v>0</v>
      </c>
      <c r="L73" s="73">
        <f t="shared" si="243"/>
        <v>0</v>
      </c>
      <c r="M73" s="75">
        <f t="shared" si="243"/>
        <v>0</v>
      </c>
      <c r="N73" s="77">
        <f t="shared" si="243"/>
        <v>0</v>
      </c>
      <c r="O73" s="77">
        <f t="shared" si="243"/>
        <v>0</v>
      </c>
      <c r="P73" s="77">
        <f t="shared" si="243"/>
        <v>0</v>
      </c>
      <c r="Q73" s="73">
        <f t="shared" si="243"/>
        <v>0</v>
      </c>
      <c r="R73" s="75">
        <f t="shared" si="243"/>
        <v>0.01</v>
      </c>
      <c r="S73" s="77">
        <f t="shared" si="243"/>
        <v>8.0000000000000019E-3</v>
      </c>
      <c r="T73" s="77">
        <f t="shared" si="243"/>
        <v>8.0000000000000002E-3</v>
      </c>
      <c r="U73" s="77">
        <f t="shared" si="243"/>
        <v>7.6923076923076927E-3</v>
      </c>
      <c r="V73" s="73">
        <f t="shared" si="243"/>
        <v>8.3333333333333332E-3</v>
      </c>
      <c r="W73" s="75">
        <f t="shared" si="243"/>
        <v>2.6666666666666668E-2</v>
      </c>
      <c r="X73" s="77">
        <f t="shared" si="243"/>
        <v>2.5714285714285714E-2</v>
      </c>
      <c r="Y73" s="77">
        <f t="shared" si="243"/>
        <v>2.7586206896551724E-2</v>
      </c>
      <c r="Z73" s="77">
        <f t="shared" si="243"/>
        <v>3.1428571428571431E-2</v>
      </c>
      <c r="AA73" s="73">
        <f t="shared" si="243"/>
        <v>2.7889908256880733E-2</v>
      </c>
      <c r="AB73" s="75">
        <f t="shared" si="243"/>
        <v>5.7142857142857141E-2</v>
      </c>
      <c r="AC73" s="77">
        <f t="shared" si="243"/>
        <v>5.1452784503631964E-2</v>
      </c>
      <c r="AD73" s="77">
        <f t="shared" si="243"/>
        <v>4.7491039426523281E-2</v>
      </c>
      <c r="AE73" s="77">
        <f t="shared" si="243"/>
        <v>4.4736842105263158E-2</v>
      </c>
      <c r="AF73" s="73">
        <f t="shared" si="243"/>
        <v>4.9686592264179784E-2</v>
      </c>
      <c r="AG73" s="75">
        <f t="shared" si="243"/>
        <v>6.4864864864864868E-2</v>
      </c>
      <c r="AH73" s="35">
        <v>6.6000000000000003E-2</v>
      </c>
      <c r="AI73" s="35">
        <v>6.7000000000000004E-2</v>
      </c>
      <c r="AJ73" s="42">
        <f>AJ74/AJ72</f>
        <v>6.6952380952380958E-2</v>
      </c>
      <c r="AK73" s="73">
        <f t="shared" ref="AK73" si="244">AK74/AK72</f>
        <v>6.6242038216560509E-2</v>
      </c>
      <c r="AL73" s="35">
        <v>6.7000000000000004E-2</v>
      </c>
      <c r="AM73" s="35">
        <v>6.7000000000000004E-2</v>
      </c>
      <c r="AN73" s="35">
        <v>6.7000000000000004E-2</v>
      </c>
      <c r="AO73" s="35">
        <v>6.7000000000000004E-2</v>
      </c>
      <c r="AP73" s="73">
        <f t="shared" ref="AP73" si="245">AP74/AP72</f>
        <v>6.7000000000000004E-2</v>
      </c>
      <c r="AQ73" s="35">
        <v>7.0000000000000007E-2</v>
      </c>
      <c r="AR73" s="35">
        <v>7.0000000000000007E-2</v>
      </c>
      <c r="AS73" s="35">
        <v>7.0000000000000007E-2</v>
      </c>
      <c r="AT73" s="35">
        <v>7.0000000000000007E-2</v>
      </c>
      <c r="AU73" s="73">
        <f t="shared" ref="AU73" si="246">AU74/AU72</f>
        <v>7.0000000000000007E-2</v>
      </c>
      <c r="AV73" s="36">
        <v>7.0000000000000007E-2</v>
      </c>
      <c r="AW73" s="36">
        <v>7.0000000000000007E-2</v>
      </c>
    </row>
    <row r="74" spans="1:49" s="52" customFormat="1">
      <c r="B74" s="52" t="s">
        <v>215</v>
      </c>
      <c r="C74" s="74">
        <v>0</v>
      </c>
      <c r="D74" s="74">
        <v>0</v>
      </c>
      <c r="E74" s="74">
        <v>0</v>
      </c>
      <c r="F74" s="74">
        <v>0</v>
      </c>
      <c r="G74" s="64">
        <f>SUM(C74:F74)</f>
        <v>0</v>
      </c>
      <c r="H74" s="74">
        <v>0</v>
      </c>
      <c r="I74" s="74">
        <v>0</v>
      </c>
      <c r="J74" s="74">
        <v>0</v>
      </c>
      <c r="K74" s="74">
        <v>0</v>
      </c>
      <c r="L74" s="64">
        <f>SUM(H74:K74)</f>
        <v>0</v>
      </c>
      <c r="M74" s="74">
        <v>0</v>
      </c>
      <c r="N74" s="74">
        <v>0</v>
      </c>
      <c r="O74" s="74">
        <v>0</v>
      </c>
      <c r="P74" s="74">
        <v>0</v>
      </c>
      <c r="Q74" s="64">
        <f>SUM(M74:P74)</f>
        <v>0</v>
      </c>
      <c r="R74" s="74">
        <v>50</v>
      </c>
      <c r="S74" s="74">
        <v>50</v>
      </c>
      <c r="T74" s="74">
        <v>50</v>
      </c>
      <c r="U74" s="74">
        <v>50</v>
      </c>
      <c r="V74" s="64">
        <f>SUM(R74:U74)</f>
        <v>200</v>
      </c>
      <c r="W74" s="74">
        <v>160</v>
      </c>
      <c r="X74" s="74">
        <v>180</v>
      </c>
      <c r="Y74" s="74">
        <v>200</v>
      </c>
      <c r="Z74" s="74">
        <f>AA74-Y74-X74-W74</f>
        <v>220</v>
      </c>
      <c r="AA74" s="71">
        <v>760</v>
      </c>
      <c r="AB74" s="63">
        <v>400</v>
      </c>
      <c r="AC74" s="63">
        <v>425</v>
      </c>
      <c r="AD74" s="63">
        <f>AF74-AE74-AC74-AB74</f>
        <v>427.41935483870952</v>
      </c>
      <c r="AE74" s="63">
        <f>1700/4</f>
        <v>425</v>
      </c>
      <c r="AF74" s="64">
        <f>AF78</f>
        <v>1677.4193548387095</v>
      </c>
      <c r="AG74" s="74">
        <v>600</v>
      </c>
      <c r="AH74" s="76">
        <f>AH72*AH73</f>
        <v>627</v>
      </c>
      <c r="AI74" s="76">
        <f>AI72*AI73</f>
        <v>670</v>
      </c>
      <c r="AJ74" s="76">
        <f>AK74-AI74-AH74-AG74</f>
        <v>703</v>
      </c>
      <c r="AK74" s="64">
        <f>AK78</f>
        <v>2600</v>
      </c>
      <c r="AL74" s="76">
        <f>AL72*AL73</f>
        <v>670</v>
      </c>
      <c r="AM74" s="76">
        <f t="shared" ref="AM74:AO74" si="247">AM72*AM73</f>
        <v>703.5</v>
      </c>
      <c r="AN74" s="76">
        <f t="shared" si="247"/>
        <v>737</v>
      </c>
      <c r="AO74" s="76">
        <f t="shared" si="247"/>
        <v>780.88500000000022</v>
      </c>
      <c r="AP74" s="64">
        <f>SUM(AL74:AO74)</f>
        <v>2891.3850000000002</v>
      </c>
      <c r="AQ74" s="76">
        <f t="shared" ref="AQ74:AT74" si="248">AQ72*AQ73</f>
        <v>798.00000000000023</v>
      </c>
      <c r="AR74" s="76">
        <f t="shared" si="248"/>
        <v>757.05000000000007</v>
      </c>
      <c r="AS74" s="76">
        <f t="shared" si="248"/>
        <v>793.1</v>
      </c>
      <c r="AT74" s="76">
        <f t="shared" si="248"/>
        <v>840.32550000000015</v>
      </c>
      <c r="AU74" s="64">
        <f>SUM(AQ74:AT74)</f>
        <v>3188.4755000000005</v>
      </c>
      <c r="AV74" s="65">
        <f t="shared" ref="AV74:AW74" si="249">AV72*AV73</f>
        <v>3443.5535400000003</v>
      </c>
      <c r="AW74" s="65">
        <f t="shared" si="249"/>
        <v>3719.0378232000007</v>
      </c>
    </row>
    <row r="75" spans="1:49">
      <c r="B75" s="11" t="s">
        <v>187</v>
      </c>
      <c r="C75" s="85" t="s">
        <v>212</v>
      </c>
      <c r="D75" s="85" t="s">
        <v>212</v>
      </c>
      <c r="E75" s="85" t="s">
        <v>212</v>
      </c>
      <c r="F75" s="85" t="s">
        <v>212</v>
      </c>
      <c r="G75" s="86" t="s">
        <v>212</v>
      </c>
      <c r="H75" s="85" t="s">
        <v>212</v>
      </c>
      <c r="I75" s="85" t="s">
        <v>212</v>
      </c>
      <c r="J75" s="85" t="s">
        <v>212</v>
      </c>
      <c r="K75" s="85" t="s">
        <v>212</v>
      </c>
      <c r="L75" s="86" t="s">
        <v>212</v>
      </c>
      <c r="M75" s="85" t="s">
        <v>212</v>
      </c>
      <c r="N75" s="85" t="s">
        <v>212</v>
      </c>
      <c r="O75" s="85" t="s">
        <v>212</v>
      </c>
      <c r="P75" s="85" t="s">
        <v>212</v>
      </c>
      <c r="Q75" s="86" t="s">
        <v>212</v>
      </c>
      <c r="R75" s="85" t="s">
        <v>212</v>
      </c>
      <c r="S75" s="85" t="s">
        <v>212</v>
      </c>
      <c r="T75" s="85" t="s">
        <v>212</v>
      </c>
      <c r="U75" s="85" t="s">
        <v>212</v>
      </c>
      <c r="V75" s="86" t="s">
        <v>212</v>
      </c>
      <c r="W75" s="82">
        <f t="shared" ref="W75" si="250">W74/R74-1</f>
        <v>2.2000000000000002</v>
      </c>
      <c r="X75" s="82">
        <f t="shared" ref="X75" si="251">X74/S74-1</f>
        <v>2.6</v>
      </c>
      <c r="Y75" s="82">
        <f t="shared" ref="Y75" si="252">Y74/T74-1</f>
        <v>3</v>
      </c>
      <c r="Z75" s="82">
        <f t="shared" ref="Z75" si="253">Z74/U74-1</f>
        <v>3.4000000000000004</v>
      </c>
      <c r="AA75" s="73">
        <f t="shared" ref="AA75" si="254">AA74/V74-1</f>
        <v>2.8</v>
      </c>
      <c r="AB75" s="82">
        <f t="shared" ref="AB75" si="255">AB74/W74-1</f>
        <v>1.5</v>
      </c>
      <c r="AC75" s="82">
        <f t="shared" ref="AC75" si="256">AC74/X74-1</f>
        <v>1.3611111111111112</v>
      </c>
      <c r="AD75" s="82">
        <f t="shared" ref="AD75" si="257">AD74/Y74-1</f>
        <v>1.1370967741935476</v>
      </c>
      <c r="AE75" s="82">
        <f t="shared" ref="AE75" si="258">AE74/Z74-1</f>
        <v>0.93181818181818188</v>
      </c>
      <c r="AF75" s="73">
        <f t="shared" ref="AF75" si="259">AF74/AA74-1</f>
        <v>1.2071307300509337</v>
      </c>
      <c r="AG75" s="82">
        <f t="shared" ref="AG75" si="260">AG74/AB74-1</f>
        <v>0.5</v>
      </c>
      <c r="AH75" s="82">
        <f>AH74/AC74-1</f>
        <v>0.47529411764705887</v>
      </c>
      <c r="AI75" s="82">
        <f t="shared" ref="AI75" si="261">AI74/AD74-1</f>
        <v>0.56754716981132125</v>
      </c>
      <c r="AJ75" s="82">
        <f>AJ74/AE74-1</f>
        <v>0.65411764705882347</v>
      </c>
      <c r="AK75" s="73">
        <f>AK74/AF74-1</f>
        <v>0.55000000000000004</v>
      </c>
      <c r="AL75" s="82">
        <f t="shared" ref="AL75" si="262">AL74/AG74-1</f>
        <v>0.1166666666666667</v>
      </c>
      <c r="AM75" s="82">
        <f>AM74/AH74-1</f>
        <v>0.12200956937799035</v>
      </c>
      <c r="AN75" s="82">
        <f>AN74/AI74-1</f>
        <v>0.10000000000000009</v>
      </c>
      <c r="AO75" s="82">
        <f t="shared" ref="AO75" si="263">AO74/AJ74-1</f>
        <v>0.11078947368421077</v>
      </c>
      <c r="AP75" s="73">
        <f t="shared" ref="AP75" si="264">AP74/AK74-1</f>
        <v>0.11207115384615385</v>
      </c>
      <c r="AQ75" s="82">
        <f>AQ74/AL74-1</f>
        <v>0.1910447761194034</v>
      </c>
      <c r="AR75" s="82">
        <f>AR74/AM74-1</f>
        <v>7.6119402985074691E-2</v>
      </c>
      <c r="AS75" s="82">
        <f>AS74/AN74-1</f>
        <v>7.6119402985074691E-2</v>
      </c>
      <c r="AT75" s="82">
        <f t="shared" ref="AT75" si="265">AT74/AO74-1</f>
        <v>7.6119402985074469E-2</v>
      </c>
      <c r="AU75" s="73">
        <f t="shared" ref="AU75" si="266">AU74/AP74-1</f>
        <v>0.10275023907227854</v>
      </c>
      <c r="AV75" s="73">
        <f>AV74/AU74-1</f>
        <v>7.9999999999999849E-2</v>
      </c>
      <c r="AW75" s="73">
        <f>AW74/AV74-1</f>
        <v>8.0000000000000071E-2</v>
      </c>
    </row>
    <row r="76" spans="1:49">
      <c r="B76" s="11" t="s">
        <v>188</v>
      </c>
      <c r="C76" s="85" t="s">
        <v>212</v>
      </c>
      <c r="D76" s="85" t="s">
        <v>212</v>
      </c>
      <c r="E76" s="85" t="s">
        <v>212</v>
      </c>
      <c r="F76" s="85" t="s">
        <v>212</v>
      </c>
      <c r="G76" s="86" t="s">
        <v>212</v>
      </c>
      <c r="H76" s="85" t="s">
        <v>212</v>
      </c>
      <c r="I76" s="85" t="s">
        <v>212</v>
      </c>
      <c r="J76" s="85" t="s">
        <v>212</v>
      </c>
      <c r="K76" s="85" t="s">
        <v>212</v>
      </c>
      <c r="L76" s="86" t="s">
        <v>212</v>
      </c>
      <c r="M76" s="85" t="s">
        <v>212</v>
      </c>
      <c r="N76" s="85" t="s">
        <v>212</v>
      </c>
      <c r="O76" s="85" t="s">
        <v>212</v>
      </c>
      <c r="P76" s="85" t="s">
        <v>212</v>
      </c>
      <c r="Q76" s="86" t="s">
        <v>212</v>
      </c>
      <c r="R76" s="85" t="s">
        <v>212</v>
      </c>
      <c r="S76" s="82">
        <f>S74/R74-1</f>
        <v>0</v>
      </c>
      <c r="T76" s="82">
        <f t="shared" ref="T76:U76" si="267">T74/S74-1</f>
        <v>0</v>
      </c>
      <c r="U76" s="82">
        <f t="shared" si="267"/>
        <v>0</v>
      </c>
      <c r="V76" s="86" t="s">
        <v>212</v>
      </c>
      <c r="W76" s="82">
        <f>W74/U74-1</f>
        <v>2.2000000000000002</v>
      </c>
      <c r="X76" s="82">
        <f>X74/W74-1</f>
        <v>0.125</v>
      </c>
      <c r="Y76" s="82">
        <f t="shared" ref="Y76:Z76" si="268">Y74/X74-1</f>
        <v>0.11111111111111116</v>
      </c>
      <c r="Z76" s="82">
        <f t="shared" si="268"/>
        <v>0.10000000000000009</v>
      </c>
      <c r="AA76" s="86" t="s">
        <v>212</v>
      </c>
      <c r="AB76" s="82">
        <f>AB74/Z74-1</f>
        <v>0.81818181818181812</v>
      </c>
      <c r="AC76" s="82">
        <f>AC74/AB74-1</f>
        <v>6.25E-2</v>
      </c>
      <c r="AD76" s="82">
        <f t="shared" ref="AD76:AE76" si="269">AD74/AC74-1</f>
        <v>5.6925996204930662E-3</v>
      </c>
      <c r="AE76" s="82">
        <f t="shared" si="269"/>
        <v>-5.6603773584902317E-3</v>
      </c>
      <c r="AF76" s="86" t="s">
        <v>212</v>
      </c>
      <c r="AG76" s="82">
        <f>AG74/AE74-1</f>
        <v>0.41176470588235303</v>
      </c>
      <c r="AH76" s="82">
        <f>AH74/AG74-1</f>
        <v>4.4999999999999929E-2</v>
      </c>
      <c r="AI76" s="82">
        <f t="shared" ref="AI76" si="270">AI74/AH74-1</f>
        <v>6.8580542264752742E-2</v>
      </c>
      <c r="AJ76" s="82">
        <f>AJ74/AI74-1</f>
        <v>4.925373134328348E-2</v>
      </c>
      <c r="AK76" s="86" t="s">
        <v>212</v>
      </c>
      <c r="AL76" s="82">
        <f>AL74/AJ74-1</f>
        <v>-4.6941678520625918E-2</v>
      </c>
      <c r="AM76" s="82">
        <f>AM74/AL74-1</f>
        <v>5.0000000000000044E-2</v>
      </c>
      <c r="AN76" s="82">
        <f t="shared" ref="AN76" si="271">AN74/AM74-1</f>
        <v>4.7619047619047672E-2</v>
      </c>
      <c r="AO76" s="82">
        <f t="shared" ref="AO76" si="272">AO74/AN74-1</f>
        <v>5.954545454545479E-2</v>
      </c>
      <c r="AP76" s="86" t="s">
        <v>212</v>
      </c>
      <c r="AQ76" s="82">
        <f>AQ74/AO74-1</f>
        <v>2.191743982788763E-2</v>
      </c>
      <c r="AR76" s="82">
        <f>AR74/AQ74-1</f>
        <v>-5.1315789473684426E-2</v>
      </c>
      <c r="AS76" s="82">
        <f t="shared" ref="AS76" si="273">AS74/AR74-1</f>
        <v>4.761904761904745E-2</v>
      </c>
      <c r="AT76" s="82">
        <f t="shared" ref="AT76" si="274">AT74/AS74-1</f>
        <v>5.954545454545479E-2</v>
      </c>
      <c r="AU76" s="86" t="s">
        <v>212</v>
      </c>
      <c r="AV76" s="86" t="s">
        <v>212</v>
      </c>
      <c r="AW76" s="86" t="s">
        <v>212</v>
      </c>
    </row>
    <row r="77" spans="1:49">
      <c r="AB77" s="53"/>
      <c r="AC77" s="53"/>
      <c r="AD77" s="53"/>
      <c r="AE77" s="53"/>
      <c r="AG77" s="53"/>
      <c r="AH77" s="53"/>
      <c r="AI77" s="53"/>
      <c r="AL77" s="53"/>
    </row>
    <row r="78" spans="1:49">
      <c r="B78" s="1" t="s">
        <v>216</v>
      </c>
      <c r="C78" s="15">
        <f t="shared" ref="C78:AG78" si="275">C74</f>
        <v>0</v>
      </c>
      <c r="D78" s="15">
        <f t="shared" si="275"/>
        <v>0</v>
      </c>
      <c r="E78" s="15">
        <f t="shared" si="275"/>
        <v>0</v>
      </c>
      <c r="F78" s="15">
        <f t="shared" si="275"/>
        <v>0</v>
      </c>
      <c r="G78" s="14">
        <f t="shared" si="275"/>
        <v>0</v>
      </c>
      <c r="H78" s="15">
        <f t="shared" si="275"/>
        <v>0</v>
      </c>
      <c r="I78" s="15">
        <f t="shared" si="275"/>
        <v>0</v>
      </c>
      <c r="J78" s="15">
        <f t="shared" si="275"/>
        <v>0</v>
      </c>
      <c r="K78" s="15">
        <f t="shared" si="275"/>
        <v>0</v>
      </c>
      <c r="L78" s="14">
        <f t="shared" si="275"/>
        <v>0</v>
      </c>
      <c r="M78" s="15">
        <f t="shared" si="275"/>
        <v>0</v>
      </c>
      <c r="N78" s="15">
        <f t="shared" si="275"/>
        <v>0</v>
      </c>
      <c r="O78" s="15">
        <f t="shared" si="275"/>
        <v>0</v>
      </c>
      <c r="P78" s="15">
        <f t="shared" si="275"/>
        <v>0</v>
      </c>
      <c r="Q78" s="14">
        <f t="shared" si="275"/>
        <v>0</v>
      </c>
      <c r="R78" s="15">
        <f t="shared" si="275"/>
        <v>50</v>
      </c>
      <c r="S78" s="15">
        <f t="shared" si="275"/>
        <v>50</v>
      </c>
      <c r="T78" s="15">
        <f t="shared" si="275"/>
        <v>50</v>
      </c>
      <c r="U78" s="15">
        <f t="shared" si="275"/>
        <v>50</v>
      </c>
      <c r="V78" s="14">
        <f t="shared" si="275"/>
        <v>200</v>
      </c>
      <c r="W78" s="15">
        <f t="shared" si="275"/>
        <v>160</v>
      </c>
      <c r="X78" s="15">
        <f t="shared" si="275"/>
        <v>180</v>
      </c>
      <c r="Y78" s="15">
        <f t="shared" si="275"/>
        <v>200</v>
      </c>
      <c r="Z78" s="15">
        <f t="shared" si="275"/>
        <v>220</v>
      </c>
      <c r="AA78" s="4">
        <f t="shared" si="275"/>
        <v>760</v>
      </c>
      <c r="AB78" s="3">
        <f t="shared" si="275"/>
        <v>400</v>
      </c>
      <c r="AC78" s="15">
        <f t="shared" si="275"/>
        <v>425</v>
      </c>
      <c r="AD78" s="15">
        <f t="shared" si="275"/>
        <v>427.41935483870952</v>
      </c>
      <c r="AE78" s="15">
        <f t="shared" si="275"/>
        <v>425</v>
      </c>
      <c r="AF78" s="4">
        <f>AK78/1.55</f>
        <v>1677.4193548387095</v>
      </c>
      <c r="AG78" s="15">
        <f t="shared" si="275"/>
        <v>600</v>
      </c>
      <c r="AH78" s="15">
        <f>AH74</f>
        <v>627</v>
      </c>
      <c r="AI78" s="15">
        <f>AI74</f>
        <v>670</v>
      </c>
      <c r="AJ78" s="15">
        <f>AJ74</f>
        <v>703</v>
      </c>
      <c r="AK78" s="4">
        <v>2600</v>
      </c>
      <c r="AL78" s="15">
        <f t="shared" ref="AL78" si="276">AL74</f>
        <v>670</v>
      </c>
      <c r="AM78" s="15">
        <f>AM74</f>
        <v>703.5</v>
      </c>
      <c r="AN78" s="27">
        <f t="shared" ref="AN78:AV78" si="277">AN74</f>
        <v>737</v>
      </c>
      <c r="AO78" s="27">
        <f t="shared" si="277"/>
        <v>780.88500000000022</v>
      </c>
      <c r="AP78" s="24">
        <f t="shared" si="277"/>
        <v>2891.3850000000002</v>
      </c>
      <c r="AQ78" s="27">
        <f t="shared" ref="AQ78:AU78" si="278">AQ74</f>
        <v>798.00000000000023</v>
      </c>
      <c r="AR78" s="27">
        <f t="shared" si="278"/>
        <v>757.05000000000007</v>
      </c>
      <c r="AS78" s="27">
        <f t="shared" si="278"/>
        <v>793.1</v>
      </c>
      <c r="AT78" s="27">
        <f t="shared" si="278"/>
        <v>840.32550000000015</v>
      </c>
      <c r="AU78" s="24">
        <f t="shared" si="278"/>
        <v>3188.4755000000005</v>
      </c>
      <c r="AV78" s="24">
        <f t="shared" si="277"/>
        <v>3443.5535400000003</v>
      </c>
      <c r="AW78" s="24">
        <f t="shared" ref="AW78" si="279">AW74</f>
        <v>3719.0378232000007</v>
      </c>
    </row>
    <row r="79" spans="1:49">
      <c r="B79" s="1" t="s">
        <v>210</v>
      </c>
      <c r="C79" s="35">
        <v>2.3E-2</v>
      </c>
      <c r="D79" s="35">
        <v>2.3E-2</v>
      </c>
      <c r="E79" s="35">
        <v>2.3E-2</v>
      </c>
      <c r="F79" s="35">
        <v>2.3E-2</v>
      </c>
      <c r="G79" s="73" t="e">
        <f>G80/G78</f>
        <v>#DIV/0!</v>
      </c>
      <c r="H79" s="35">
        <v>2.3E-2</v>
      </c>
      <c r="I79" s="35">
        <v>2.3E-2</v>
      </c>
      <c r="J79" s="35">
        <v>2.3E-2</v>
      </c>
      <c r="K79" s="35">
        <v>2.3E-2</v>
      </c>
      <c r="L79" s="73" t="e">
        <f>L80/L78</f>
        <v>#DIV/0!</v>
      </c>
      <c r="M79" s="35">
        <v>2.3E-2</v>
      </c>
      <c r="N79" s="35">
        <v>2.3E-2</v>
      </c>
      <c r="O79" s="35">
        <v>2.3E-2</v>
      </c>
      <c r="P79" s="35">
        <v>2.3E-2</v>
      </c>
      <c r="Q79" s="73" t="e">
        <f>Q80/Q78</f>
        <v>#DIV/0!</v>
      </c>
      <c r="R79" s="35">
        <v>2.3E-2</v>
      </c>
      <c r="S79" s="35">
        <v>2.3E-2</v>
      </c>
      <c r="T79" s="35">
        <v>2.3E-2</v>
      </c>
      <c r="U79" s="35">
        <v>2.3E-2</v>
      </c>
      <c r="V79" s="73">
        <f>V80/V78</f>
        <v>2.3E-2</v>
      </c>
      <c r="W79" s="35">
        <v>2.3E-2</v>
      </c>
      <c r="X79" s="35">
        <v>2.3E-2</v>
      </c>
      <c r="Y79" s="35">
        <v>2.3E-2</v>
      </c>
      <c r="Z79" s="35">
        <v>2.3E-2</v>
      </c>
      <c r="AA79" s="73">
        <f>AA80/AA78</f>
        <v>2.2999999999999996E-2</v>
      </c>
      <c r="AB79" s="35">
        <v>2.3E-2</v>
      </c>
      <c r="AC79" s="35">
        <v>2.3E-2</v>
      </c>
      <c r="AD79" s="35">
        <v>2.3E-2</v>
      </c>
      <c r="AE79" s="35">
        <v>2.3E-2</v>
      </c>
      <c r="AF79" s="73">
        <f t="shared" ref="AF79:AK79" si="280">AF80/AF78</f>
        <v>2.3E-2</v>
      </c>
      <c r="AG79" s="42">
        <f t="shared" si="280"/>
        <v>2.1619999999999997E-2</v>
      </c>
      <c r="AH79" s="42">
        <f t="shared" si="280"/>
        <v>2.0733652312599681E-2</v>
      </c>
      <c r="AI79" s="42">
        <f t="shared" si="280"/>
        <v>2.3476167549350016E-2</v>
      </c>
      <c r="AJ79" s="42">
        <f t="shared" si="280"/>
        <v>1.7513329968338456E-2</v>
      </c>
      <c r="AK79" s="73">
        <f t="shared" si="280"/>
        <v>2.0774193548387093E-2</v>
      </c>
      <c r="AL79" s="42">
        <f t="shared" ref="AL79:AN79" si="281">AL80/AL78</f>
        <v>2.0895522388059702E-2</v>
      </c>
      <c r="AM79" s="42">
        <f t="shared" si="281"/>
        <v>2.8365316275764035E-2</v>
      </c>
      <c r="AN79" s="42">
        <f t="shared" si="281"/>
        <v>2.4543266074320468E-2</v>
      </c>
      <c r="AO79" s="35">
        <v>1.7999999999999999E-2</v>
      </c>
      <c r="AP79" s="73">
        <f>AP80/AP78</f>
        <v>2.2860780247796187E-2</v>
      </c>
      <c r="AQ79" s="35">
        <v>2.1000000000000001E-2</v>
      </c>
      <c r="AR79" s="35">
        <v>2.1000000000000001E-2</v>
      </c>
      <c r="AS79" s="35">
        <v>2.1000000000000001E-2</v>
      </c>
      <c r="AT79" s="35">
        <v>1.4999999999999999E-2</v>
      </c>
      <c r="AU79" s="73">
        <f>AU80/AU78</f>
        <v>1.941869476494331E-2</v>
      </c>
      <c r="AV79" s="36">
        <v>1.9E-2</v>
      </c>
      <c r="AW79" s="36">
        <v>1.9E-2</v>
      </c>
    </row>
    <row r="80" spans="1:49" s="52" customFormat="1">
      <c r="B80" s="52" t="s">
        <v>211</v>
      </c>
      <c r="C80" s="55">
        <f t="shared" ref="C80" si="282">C78*C79</f>
        <v>0</v>
      </c>
      <c r="D80" s="55">
        <f t="shared" ref="D80" si="283">D78*D79</f>
        <v>0</v>
      </c>
      <c r="E80" s="55">
        <f t="shared" ref="E80" si="284">E78*E79</f>
        <v>0</v>
      </c>
      <c r="F80" s="55">
        <f t="shared" ref="F80" si="285">F78*F79</f>
        <v>0</v>
      </c>
      <c r="G80" s="67">
        <f>SUM(C80:F80)</f>
        <v>0</v>
      </c>
      <c r="H80" s="55">
        <f t="shared" ref="H80" si="286">H78*H79</f>
        <v>0</v>
      </c>
      <c r="I80" s="55">
        <f t="shared" ref="I80" si="287">I78*I79</f>
        <v>0</v>
      </c>
      <c r="J80" s="55">
        <f t="shared" ref="J80" si="288">J78*J79</f>
        <v>0</v>
      </c>
      <c r="K80" s="55">
        <f t="shared" ref="K80" si="289">K78*K79</f>
        <v>0</v>
      </c>
      <c r="L80" s="67">
        <f>SUM(H80:K80)</f>
        <v>0</v>
      </c>
      <c r="M80" s="55">
        <f t="shared" ref="M80" si="290">M78*M79</f>
        <v>0</v>
      </c>
      <c r="N80" s="55">
        <f t="shared" ref="N80" si="291">N78*N79</f>
        <v>0</v>
      </c>
      <c r="O80" s="55">
        <f t="shared" ref="O80" si="292">O78*O79</f>
        <v>0</v>
      </c>
      <c r="P80" s="55">
        <f t="shared" ref="P80" si="293">P78*P79</f>
        <v>0</v>
      </c>
      <c r="Q80" s="67">
        <f>SUM(M80:P80)</f>
        <v>0</v>
      </c>
      <c r="R80" s="55">
        <f t="shared" ref="R80" si="294">R78*R79</f>
        <v>1.1499999999999999</v>
      </c>
      <c r="S80" s="55">
        <f t="shared" ref="S80" si="295">S78*S79</f>
        <v>1.1499999999999999</v>
      </c>
      <c r="T80" s="55">
        <f t="shared" ref="T80" si="296">T78*T79</f>
        <v>1.1499999999999999</v>
      </c>
      <c r="U80" s="55">
        <f t="shared" ref="U80" si="297">U78*U79</f>
        <v>1.1499999999999999</v>
      </c>
      <c r="V80" s="67">
        <f>SUM(R80:U80)</f>
        <v>4.5999999999999996</v>
      </c>
      <c r="W80" s="55">
        <f t="shared" ref="W80" si="298">W78*W79</f>
        <v>3.6799999999999997</v>
      </c>
      <c r="X80" s="55">
        <f t="shared" ref="X80" si="299">X78*X79</f>
        <v>4.1399999999999997</v>
      </c>
      <c r="Y80" s="55">
        <f t="shared" ref="Y80" si="300">Y78*Y79</f>
        <v>4.5999999999999996</v>
      </c>
      <c r="Z80" s="55">
        <f t="shared" ref="Z80" si="301">Z78*Z79</f>
        <v>5.0599999999999996</v>
      </c>
      <c r="AA80" s="67">
        <f>SUM(W80:Z80)</f>
        <v>17.479999999999997</v>
      </c>
      <c r="AB80" s="55">
        <f t="shared" ref="AB80:AE80" si="302">AB78*AB79</f>
        <v>9.1999999999999993</v>
      </c>
      <c r="AC80" s="55">
        <f t="shared" si="302"/>
        <v>9.7750000000000004</v>
      </c>
      <c r="AD80" s="55">
        <f t="shared" si="302"/>
        <v>9.8306451612903185</v>
      </c>
      <c r="AE80" s="55">
        <f t="shared" si="302"/>
        <v>9.7750000000000004</v>
      </c>
      <c r="AF80" s="67">
        <f>SUM(AB80:AE80)</f>
        <v>38.58064516129032</v>
      </c>
      <c r="AG80" s="55">
        <f>AG84</f>
        <v>12.971999999999998</v>
      </c>
      <c r="AH80" s="55">
        <f>AH84</f>
        <v>13</v>
      </c>
      <c r="AI80" s="55">
        <f>AI84</f>
        <v>15.72903225806451</v>
      </c>
      <c r="AJ80" s="55">
        <f>AJ84</f>
        <v>12.311870967741935</v>
      </c>
      <c r="AK80" s="67">
        <f>SUM(AG80:AJ80)</f>
        <v>54.01290322580644</v>
      </c>
      <c r="AL80" s="55">
        <f>AL84</f>
        <v>14</v>
      </c>
      <c r="AM80" s="55">
        <f>AM84</f>
        <v>19.954999999999998</v>
      </c>
      <c r="AN80" s="55">
        <f>AN84</f>
        <v>18.088387096774184</v>
      </c>
      <c r="AO80" s="55">
        <f t="shared" ref="AO80" si="303">AO78*AO79</f>
        <v>14.055930000000004</v>
      </c>
      <c r="AP80" s="67">
        <f>SUM(AL80:AO80)</f>
        <v>66.099317096774186</v>
      </c>
      <c r="AQ80" s="55">
        <f>AQ78*AQ79</f>
        <v>16.758000000000006</v>
      </c>
      <c r="AR80" s="55">
        <f>AR78*AR79</f>
        <v>15.898050000000003</v>
      </c>
      <c r="AS80" s="55">
        <f t="shared" ref="AS80:AT80" si="304">AS78*AS79</f>
        <v>16.655100000000001</v>
      </c>
      <c r="AT80" s="55">
        <f t="shared" si="304"/>
        <v>12.604882500000002</v>
      </c>
      <c r="AU80" s="67">
        <f>SUM(AQ80:AT80)</f>
        <v>61.916032500000014</v>
      </c>
      <c r="AV80" s="65">
        <f t="shared" ref="AV80:AW80" si="305">AV78*AV79</f>
        <v>65.427517260000002</v>
      </c>
      <c r="AW80" s="65">
        <f t="shared" si="305"/>
        <v>70.661718640800018</v>
      </c>
    </row>
    <row r="81" spans="1:49">
      <c r="B81" s="11" t="s">
        <v>187</v>
      </c>
      <c r="C81" s="85" t="s">
        <v>212</v>
      </c>
      <c r="D81" s="85" t="s">
        <v>212</v>
      </c>
      <c r="E81" s="85" t="s">
        <v>212</v>
      </c>
      <c r="F81" s="85" t="s">
        <v>212</v>
      </c>
      <c r="G81" s="86" t="s">
        <v>212</v>
      </c>
      <c r="H81" s="85" t="s">
        <v>212</v>
      </c>
      <c r="I81" s="85" t="s">
        <v>212</v>
      </c>
      <c r="J81" s="85" t="s">
        <v>212</v>
      </c>
      <c r="K81" s="85" t="s">
        <v>212</v>
      </c>
      <c r="L81" s="86" t="s">
        <v>212</v>
      </c>
      <c r="M81" s="85" t="s">
        <v>212</v>
      </c>
      <c r="N81" s="85" t="s">
        <v>212</v>
      </c>
      <c r="O81" s="85" t="s">
        <v>212</v>
      </c>
      <c r="P81" s="85" t="s">
        <v>212</v>
      </c>
      <c r="Q81" s="86" t="s">
        <v>212</v>
      </c>
      <c r="R81" s="85" t="s">
        <v>212</v>
      </c>
      <c r="S81" s="85" t="s">
        <v>212</v>
      </c>
      <c r="T81" s="85" t="s">
        <v>212</v>
      </c>
      <c r="U81" s="85" t="s">
        <v>212</v>
      </c>
      <c r="V81" s="86" t="s">
        <v>212</v>
      </c>
      <c r="W81" s="82">
        <f t="shared" ref="W81" si="306">W80/R80-1</f>
        <v>2.2000000000000002</v>
      </c>
      <c r="X81" s="82">
        <f t="shared" ref="X81" si="307">X80/S80-1</f>
        <v>2.6</v>
      </c>
      <c r="Y81" s="82">
        <f t="shared" ref="Y81" si="308">Y80/T80-1</f>
        <v>3</v>
      </c>
      <c r="Z81" s="82">
        <f t="shared" ref="Z81" si="309">Z80/U80-1</f>
        <v>3.4000000000000004</v>
      </c>
      <c r="AA81" s="73">
        <f t="shared" ref="AA81" si="310">AA80/V80-1</f>
        <v>2.8</v>
      </c>
      <c r="AB81" s="82">
        <f t="shared" ref="AB81" si="311">AB80/W80-1</f>
        <v>1.5</v>
      </c>
      <c r="AC81" s="82">
        <f t="shared" ref="AC81" si="312">AC80/X80-1</f>
        <v>1.3611111111111112</v>
      </c>
      <c r="AD81" s="82">
        <f t="shared" ref="AD81" si="313">AD80/Y80-1</f>
        <v>1.1370967741935476</v>
      </c>
      <c r="AE81" s="82">
        <f t="shared" ref="AE81" si="314">AE80/Z80-1</f>
        <v>0.9318181818181821</v>
      </c>
      <c r="AF81" s="73">
        <f t="shared" ref="AF81" si="315">AF80/AA80-1</f>
        <v>1.2071307300509342</v>
      </c>
      <c r="AG81" s="82">
        <f t="shared" ref="AG81" si="316">AG80/AB80-1</f>
        <v>0.40999999999999992</v>
      </c>
      <c r="AH81" s="82">
        <f>AH80/AC80-1</f>
        <v>0.32992327365728902</v>
      </c>
      <c r="AI81" s="82">
        <f>AI80/AD80-1</f>
        <v>0.60000000000000009</v>
      </c>
      <c r="AJ81" s="82">
        <f>AJ80/AE80-1</f>
        <v>0.25952644171272987</v>
      </c>
      <c r="AK81" s="73">
        <f t="shared" ref="AK81:AL81" si="317">AK80/AF80-1</f>
        <v>0.39999999999999969</v>
      </c>
      <c r="AL81" s="82">
        <f t="shared" si="317"/>
        <v>7.9247610237434651E-2</v>
      </c>
      <c r="AM81" s="82">
        <f>AM80/AH80-1</f>
        <v>0.53499999999999992</v>
      </c>
      <c r="AN81" s="82">
        <f>AN80/AI80-1</f>
        <v>0.14999999999999991</v>
      </c>
      <c r="AO81" s="82">
        <f t="shared" ref="AO81:AP81" si="318">AO80/AJ80-1</f>
        <v>0.1416567016359771</v>
      </c>
      <c r="AP81" s="73">
        <f t="shared" si="318"/>
        <v>0.2237690097945535</v>
      </c>
      <c r="AQ81" s="82">
        <f>AQ80/AL80-1</f>
        <v>0.19700000000000051</v>
      </c>
      <c r="AR81" s="82">
        <f>AR80/AM80-1</f>
        <v>-0.20330493610623879</v>
      </c>
      <c r="AS81" s="82">
        <f>AS80/AN80-1</f>
        <v>-7.9237971252273276E-2</v>
      </c>
      <c r="AT81" s="82">
        <f t="shared" ref="AT81" si="319">AT80/AO80-1</f>
        <v>-0.1032338308457712</v>
      </c>
      <c r="AU81" s="73">
        <f t="shared" ref="AU81" si="320">AU80/AP80-1</f>
        <v>-6.3287864088664381E-2</v>
      </c>
      <c r="AV81" s="73">
        <f>AV80/AU80-1</f>
        <v>5.6713659099522973E-2</v>
      </c>
      <c r="AW81" s="73">
        <f>AW80/AV80-1</f>
        <v>8.0000000000000293E-2</v>
      </c>
    </row>
    <row r="82" spans="1:49">
      <c r="B82" s="11" t="s">
        <v>188</v>
      </c>
      <c r="C82" s="85" t="s">
        <v>212</v>
      </c>
      <c r="D82" s="85" t="s">
        <v>212</v>
      </c>
      <c r="E82" s="85" t="s">
        <v>212</v>
      </c>
      <c r="F82" s="85" t="s">
        <v>212</v>
      </c>
      <c r="G82" s="86" t="s">
        <v>212</v>
      </c>
      <c r="H82" s="85" t="s">
        <v>212</v>
      </c>
      <c r="I82" s="85" t="s">
        <v>212</v>
      </c>
      <c r="J82" s="85" t="s">
        <v>212</v>
      </c>
      <c r="K82" s="85" t="s">
        <v>212</v>
      </c>
      <c r="L82" s="86" t="s">
        <v>212</v>
      </c>
      <c r="M82" s="85" t="s">
        <v>212</v>
      </c>
      <c r="N82" s="85" t="s">
        <v>212</v>
      </c>
      <c r="O82" s="85" t="s">
        <v>212</v>
      </c>
      <c r="P82" s="85" t="s">
        <v>212</v>
      </c>
      <c r="Q82" s="86" t="s">
        <v>212</v>
      </c>
      <c r="R82" s="85" t="s">
        <v>212</v>
      </c>
      <c r="S82" s="82">
        <f>S80/R80-1</f>
        <v>0</v>
      </c>
      <c r="T82" s="82">
        <f t="shared" ref="T82:U82" si="321">T80/S80-1</f>
        <v>0</v>
      </c>
      <c r="U82" s="82">
        <f t="shared" si="321"/>
        <v>0</v>
      </c>
      <c r="V82" s="86" t="s">
        <v>212</v>
      </c>
      <c r="W82" s="82">
        <f>W80/U80-1</f>
        <v>2.2000000000000002</v>
      </c>
      <c r="X82" s="82">
        <f>X80/W80-1</f>
        <v>0.125</v>
      </c>
      <c r="Y82" s="82">
        <f t="shared" ref="Y82:Z82" si="322">Y80/X80-1</f>
        <v>0.11111111111111116</v>
      </c>
      <c r="Z82" s="82">
        <f t="shared" si="322"/>
        <v>0.10000000000000009</v>
      </c>
      <c r="AA82" s="86" t="s">
        <v>212</v>
      </c>
      <c r="AB82" s="82">
        <f>AB80/Z80-1</f>
        <v>0.81818181818181812</v>
      </c>
      <c r="AC82" s="82">
        <f>AC80/AB80-1</f>
        <v>6.2500000000000222E-2</v>
      </c>
      <c r="AD82" s="82">
        <f t="shared" ref="AD82:AE82" si="323">AD80/AC80-1</f>
        <v>5.6925996204928442E-3</v>
      </c>
      <c r="AE82" s="82">
        <f t="shared" si="323"/>
        <v>-5.6603773584901207E-3</v>
      </c>
      <c r="AF82" s="86" t="s">
        <v>212</v>
      </c>
      <c r="AG82" s="82">
        <f>AG80/AE80-1</f>
        <v>0.3270588235294114</v>
      </c>
      <c r="AH82" s="82">
        <f>AH80/AG80-1</f>
        <v>2.1584952204749541E-3</v>
      </c>
      <c r="AI82" s="82">
        <f>AI80/AH80-1</f>
        <v>0.20992555831265469</v>
      </c>
      <c r="AJ82" s="82">
        <f>AJ80/AI80-1</f>
        <v>-0.21725184577522527</v>
      </c>
      <c r="AK82" s="86" t="s">
        <v>212</v>
      </c>
      <c r="AL82" s="82">
        <f>AL80/AJ80-1</f>
        <v>0.1371139314797154</v>
      </c>
      <c r="AM82" s="82">
        <f>AM80/AL80-1</f>
        <v>0.42535714285714277</v>
      </c>
      <c r="AN82" s="82">
        <f t="shared" ref="AN82:AO82" si="324">AN80/AM80-1</f>
        <v>-9.3541112664786485E-2</v>
      </c>
      <c r="AO82" s="82">
        <f t="shared" si="324"/>
        <v>-0.22293071655312557</v>
      </c>
      <c r="AP82" s="86" t="s">
        <v>212</v>
      </c>
      <c r="AQ82" s="82">
        <f>AQ80/AO80-1</f>
        <v>0.19223701313253572</v>
      </c>
      <c r="AR82" s="82">
        <f>AR80/AQ80-1</f>
        <v>-5.1315789473684426E-2</v>
      </c>
      <c r="AS82" s="82">
        <f t="shared" ref="AS82" si="325">AS80/AR80-1</f>
        <v>4.761904761904745E-2</v>
      </c>
      <c r="AT82" s="82">
        <f t="shared" ref="AT82" si="326">AT80/AS80-1</f>
        <v>-0.24318181818181805</v>
      </c>
      <c r="AU82" s="86" t="s">
        <v>212</v>
      </c>
      <c r="AV82" s="86" t="s">
        <v>212</v>
      </c>
      <c r="AW82" s="86" t="s">
        <v>212</v>
      </c>
    </row>
    <row r="83" spans="1:49">
      <c r="AB83" s="53"/>
      <c r="AC83" s="53"/>
      <c r="AD83" s="53"/>
      <c r="AE83" s="53"/>
      <c r="AG83" s="53"/>
      <c r="AH83" s="53"/>
      <c r="AI83" s="53"/>
    </row>
    <row r="84" spans="1:49">
      <c r="B84" s="1" t="s">
        <v>219</v>
      </c>
      <c r="C84" s="15">
        <f>C80</f>
        <v>0</v>
      </c>
      <c r="D84" s="15">
        <f t="shared" ref="D84:AV84" si="327">D80</f>
        <v>0</v>
      </c>
      <c r="E84" s="15">
        <f t="shared" si="327"/>
        <v>0</v>
      </c>
      <c r="F84" s="15">
        <f t="shared" si="327"/>
        <v>0</v>
      </c>
      <c r="G84" s="14">
        <f t="shared" si="327"/>
        <v>0</v>
      </c>
      <c r="H84" s="15">
        <f t="shared" si="327"/>
        <v>0</v>
      </c>
      <c r="I84" s="15">
        <f t="shared" si="327"/>
        <v>0</v>
      </c>
      <c r="J84" s="15">
        <f t="shared" si="327"/>
        <v>0</v>
      </c>
      <c r="K84" s="15">
        <f t="shared" si="327"/>
        <v>0</v>
      </c>
      <c r="L84" s="14">
        <f t="shared" si="327"/>
        <v>0</v>
      </c>
      <c r="M84" s="15">
        <f t="shared" si="327"/>
        <v>0</v>
      </c>
      <c r="N84" s="15">
        <f t="shared" si="327"/>
        <v>0</v>
      </c>
      <c r="O84" s="15">
        <f t="shared" si="327"/>
        <v>0</v>
      </c>
      <c r="P84" s="15">
        <f t="shared" si="327"/>
        <v>0</v>
      </c>
      <c r="Q84" s="14">
        <f t="shared" si="327"/>
        <v>0</v>
      </c>
      <c r="R84" s="15">
        <f t="shared" si="327"/>
        <v>1.1499999999999999</v>
      </c>
      <c r="S84" s="15">
        <f t="shared" si="327"/>
        <v>1.1499999999999999</v>
      </c>
      <c r="T84" s="15">
        <f t="shared" si="327"/>
        <v>1.1499999999999999</v>
      </c>
      <c r="U84" s="15">
        <f t="shared" si="327"/>
        <v>1.1499999999999999</v>
      </c>
      <c r="V84" s="14">
        <f t="shared" si="327"/>
        <v>4.5999999999999996</v>
      </c>
      <c r="W84" s="15">
        <f t="shared" si="327"/>
        <v>3.6799999999999997</v>
      </c>
      <c r="X84" s="15">
        <f t="shared" si="327"/>
        <v>4.1399999999999997</v>
      </c>
      <c r="Y84" s="15">
        <f t="shared" si="327"/>
        <v>4.5999999999999996</v>
      </c>
      <c r="Z84" s="15">
        <f t="shared" si="327"/>
        <v>5.0599999999999996</v>
      </c>
      <c r="AA84" s="14">
        <f t="shared" si="327"/>
        <v>17.479999999999997</v>
      </c>
      <c r="AB84" s="15">
        <f t="shared" si="327"/>
        <v>9.1999999999999993</v>
      </c>
      <c r="AC84" s="15">
        <f t="shared" si="327"/>
        <v>9.7750000000000004</v>
      </c>
      <c r="AD84" s="15">
        <f t="shared" si="327"/>
        <v>9.8306451612903185</v>
      </c>
      <c r="AE84" s="15">
        <f t="shared" si="327"/>
        <v>9.7750000000000004</v>
      </c>
      <c r="AF84" s="14">
        <f t="shared" si="327"/>
        <v>38.58064516129032</v>
      </c>
      <c r="AG84" s="3">
        <f>AB84*1.41</f>
        <v>12.971999999999998</v>
      </c>
      <c r="AH84" s="3">
        <v>13</v>
      </c>
      <c r="AI84" s="3">
        <f>AD84*1.6</f>
        <v>15.72903225806451</v>
      </c>
      <c r="AJ84" s="15">
        <f>AK84-AI84-AH84-AG84</f>
        <v>12.311870967741935</v>
      </c>
      <c r="AK84" s="4">
        <f>AF84*1.4</f>
        <v>54.012903225806447</v>
      </c>
      <c r="AL84" s="3">
        <v>14</v>
      </c>
      <c r="AM84" s="3">
        <f>AH84*1.535</f>
        <v>19.954999999999998</v>
      </c>
      <c r="AN84" s="3">
        <f>AI84*1.15</f>
        <v>18.088387096774184</v>
      </c>
      <c r="AO84" s="15">
        <f t="shared" si="327"/>
        <v>14.055930000000004</v>
      </c>
      <c r="AP84" s="14">
        <f t="shared" si="327"/>
        <v>66.099317096774186</v>
      </c>
      <c r="AQ84" s="15">
        <f t="shared" ref="AQ84:AU84" si="328">AQ80</f>
        <v>16.758000000000006</v>
      </c>
      <c r="AR84" s="15">
        <f t="shared" si="328"/>
        <v>15.898050000000003</v>
      </c>
      <c r="AS84" s="15">
        <f t="shared" si="328"/>
        <v>16.655100000000001</v>
      </c>
      <c r="AT84" s="15">
        <f t="shared" si="328"/>
        <v>12.604882500000002</v>
      </c>
      <c r="AU84" s="14">
        <f t="shared" si="328"/>
        <v>61.916032500000014</v>
      </c>
      <c r="AV84" s="14">
        <f t="shared" si="327"/>
        <v>65.427517260000002</v>
      </c>
      <c r="AW84" s="14">
        <f t="shared" ref="AW84" si="329">AW80</f>
        <v>70.661718640800018</v>
      </c>
    </row>
    <row r="85" spans="1:49">
      <c r="B85" s="1" t="s">
        <v>220</v>
      </c>
      <c r="C85" s="3">
        <v>0</v>
      </c>
      <c r="D85" s="3">
        <v>0</v>
      </c>
      <c r="E85" s="3">
        <v>0</v>
      </c>
      <c r="F85" s="3">
        <v>0</v>
      </c>
      <c r="G85" s="14">
        <f>SUM(C85:F85)</f>
        <v>0</v>
      </c>
      <c r="H85" s="3">
        <v>0</v>
      </c>
      <c r="I85" s="3">
        <v>0</v>
      </c>
      <c r="J85" s="3">
        <v>0</v>
      </c>
      <c r="K85" s="3">
        <v>0</v>
      </c>
      <c r="L85" s="14">
        <f>SUM(H85:K85)</f>
        <v>0</v>
      </c>
      <c r="M85" s="3">
        <v>0</v>
      </c>
      <c r="N85" s="3">
        <v>0</v>
      </c>
      <c r="O85" s="3">
        <v>0</v>
      </c>
      <c r="P85" s="3">
        <v>0</v>
      </c>
      <c r="Q85" s="14">
        <f>SUM(M85:P85)</f>
        <v>0</v>
      </c>
      <c r="R85" s="3">
        <v>4</v>
      </c>
      <c r="S85" s="3">
        <v>4</v>
      </c>
      <c r="T85" s="3">
        <v>4</v>
      </c>
      <c r="U85" s="27">
        <f>V85-T85-S85-R85</f>
        <v>3.4000000000000004</v>
      </c>
      <c r="V85" s="14">
        <f>V86-V84</f>
        <v>15.4</v>
      </c>
      <c r="W85" s="3">
        <v>4</v>
      </c>
      <c r="X85" s="3">
        <v>7</v>
      </c>
      <c r="Y85" s="3">
        <v>6</v>
      </c>
      <c r="Z85" s="27">
        <f>AA85-Y85-X85-W85</f>
        <v>6.1600000000000037</v>
      </c>
      <c r="AA85" s="14">
        <f>AA86-AA84</f>
        <v>23.160000000000004</v>
      </c>
      <c r="AB85" s="27">
        <f>AB86-AB84</f>
        <v>6.4672000000000001</v>
      </c>
      <c r="AC85" s="27">
        <f>AC86-AC84</f>
        <v>5.7764399999999991</v>
      </c>
      <c r="AD85" s="27">
        <f>AD86-AD84</f>
        <v>3.1967548387096816</v>
      </c>
      <c r="AE85" s="27">
        <f>AE86-AE84</f>
        <v>8.5645599999999984</v>
      </c>
      <c r="AF85" s="14">
        <f>SUM(AB85:AE85)</f>
        <v>24.004954838709679</v>
      </c>
      <c r="AG85" s="27">
        <f>AG86-AG84</f>
        <v>1.7663566420000301</v>
      </c>
      <c r="AH85" s="27">
        <f>AH86-AH84</f>
        <v>4.4229251240000309</v>
      </c>
      <c r="AI85" s="27">
        <f>AI86-AI84</f>
        <v>-1.2171028478645134</v>
      </c>
      <c r="AJ85" s="27">
        <f>AJ86-AJ84</f>
        <v>1.8097637312578492</v>
      </c>
      <c r="AK85" s="14">
        <f>SUM(AG85:AJ85)</f>
        <v>6.7819426493933967</v>
      </c>
      <c r="AL85" s="27">
        <f>AL86-AL84</f>
        <v>2.062720610444984</v>
      </c>
      <c r="AM85" s="27">
        <f>AM86-AM84</f>
        <v>-3.3860049916599877</v>
      </c>
      <c r="AN85" s="27">
        <f>AN86-AN84</f>
        <v>-2.9728787365126976</v>
      </c>
      <c r="AO85" s="3">
        <f t="shared" ref="AO85" si="330">AJ85</f>
        <v>1.8097637312578492</v>
      </c>
      <c r="AP85" s="14">
        <f>SUM(AL85:AO85)</f>
        <v>-2.4863993864698521</v>
      </c>
      <c r="AQ85" s="3">
        <f>AL85</f>
        <v>2.062720610444984</v>
      </c>
      <c r="AR85" s="3">
        <f t="shared" ref="AR85" si="331">AM85</f>
        <v>-3.3860049916599877</v>
      </c>
      <c r="AS85" s="3">
        <f t="shared" ref="AS85" si="332">AN85</f>
        <v>-2.9728787365126976</v>
      </c>
      <c r="AT85" s="3">
        <f t="shared" ref="AT85" si="333">AO85</f>
        <v>1.8097637312578492</v>
      </c>
      <c r="AU85" s="14">
        <f>SUM(AQ85:AT85)</f>
        <v>-2.4863993864698521</v>
      </c>
      <c r="AV85" s="4">
        <v>7.5</v>
      </c>
      <c r="AW85" s="4">
        <v>7.5</v>
      </c>
    </row>
    <row r="86" spans="1:49" s="52" customFormat="1">
      <c r="B86" s="52" t="s">
        <v>221</v>
      </c>
      <c r="C86" s="81">
        <f>SUM(C84:C85)</f>
        <v>0</v>
      </c>
      <c r="D86" s="81">
        <f t="shared" ref="D86:Z86" si="334">SUM(D84:D85)</f>
        <v>0</v>
      </c>
      <c r="E86" s="81">
        <f t="shared" si="334"/>
        <v>0</v>
      </c>
      <c r="F86" s="81">
        <f t="shared" si="334"/>
        <v>0</v>
      </c>
      <c r="G86" s="65">
        <f t="shared" si="334"/>
        <v>0</v>
      </c>
      <c r="H86" s="81">
        <f t="shared" si="334"/>
        <v>0</v>
      </c>
      <c r="I86" s="81">
        <f t="shared" si="334"/>
        <v>0</v>
      </c>
      <c r="J86" s="81">
        <f t="shared" si="334"/>
        <v>0</v>
      </c>
      <c r="K86" s="81">
        <f t="shared" si="334"/>
        <v>0</v>
      </c>
      <c r="L86" s="65">
        <f t="shared" si="334"/>
        <v>0</v>
      </c>
      <c r="M86" s="81">
        <f t="shared" si="334"/>
        <v>0</v>
      </c>
      <c r="N86" s="81">
        <f t="shared" si="334"/>
        <v>0</v>
      </c>
      <c r="O86" s="81">
        <f t="shared" si="334"/>
        <v>0</v>
      </c>
      <c r="P86" s="81">
        <f t="shared" si="334"/>
        <v>0</v>
      </c>
      <c r="Q86" s="65">
        <f t="shared" si="334"/>
        <v>0</v>
      </c>
      <c r="R86" s="81">
        <f t="shared" si="334"/>
        <v>5.15</v>
      </c>
      <c r="S86" s="81">
        <f t="shared" si="334"/>
        <v>5.15</v>
      </c>
      <c r="T86" s="81">
        <f t="shared" si="334"/>
        <v>5.15</v>
      </c>
      <c r="U86" s="81">
        <f t="shared" si="334"/>
        <v>4.5500000000000007</v>
      </c>
      <c r="V86" s="71">
        <v>20</v>
      </c>
      <c r="W86" s="81">
        <f t="shared" si="334"/>
        <v>7.68</v>
      </c>
      <c r="X86" s="81">
        <f t="shared" si="334"/>
        <v>11.14</v>
      </c>
      <c r="Y86" s="81">
        <f t="shared" si="334"/>
        <v>10.6</v>
      </c>
      <c r="Z86" s="81">
        <f t="shared" si="334"/>
        <v>11.220000000000002</v>
      </c>
      <c r="AA86" s="71">
        <f>V86*2.032</f>
        <v>40.64</v>
      </c>
      <c r="AB86" s="63">
        <f>W86*2.04</f>
        <v>15.667199999999999</v>
      </c>
      <c r="AC86" s="63">
        <f>X86*1.396</f>
        <v>15.551439999999999</v>
      </c>
      <c r="AD86" s="63">
        <f>Y86*1.229</f>
        <v>13.0274</v>
      </c>
      <c r="AE86" s="84">
        <f>AF86-AD86-AC86-AB86</f>
        <v>18.339559999999999</v>
      </c>
      <c r="AF86" s="71">
        <f>AA86*1.54</f>
        <v>62.585599999999999</v>
      </c>
      <c r="AG86" s="84">
        <f>AG14</f>
        <v>14.738356642000028</v>
      </c>
      <c r="AH86" s="84">
        <f>AH14</f>
        <v>17.422925124000031</v>
      </c>
      <c r="AI86" s="84">
        <f>AI14</f>
        <v>14.511929410199997</v>
      </c>
      <c r="AJ86" s="84">
        <f>AJ14</f>
        <v>14.121634698999785</v>
      </c>
      <c r="AK86" s="65">
        <f t="shared" ref="AK86:AV86" si="335">SUM(AK84:AK85)</f>
        <v>60.79484587519984</v>
      </c>
      <c r="AL86" s="84">
        <f>AL14</f>
        <v>16.062720610444984</v>
      </c>
      <c r="AM86" s="84">
        <f>AM14</f>
        <v>16.568995008340011</v>
      </c>
      <c r="AN86" s="84">
        <f>AN14</f>
        <v>15.115508360261487</v>
      </c>
      <c r="AO86" s="81">
        <f t="shared" si="335"/>
        <v>15.865693731257853</v>
      </c>
      <c r="AP86" s="65">
        <f t="shared" si="335"/>
        <v>63.61291771030433</v>
      </c>
      <c r="AQ86" s="81">
        <f t="shared" ref="AQ86:AU86" si="336">SUM(AQ84:AQ85)</f>
        <v>18.82072061044499</v>
      </c>
      <c r="AR86" s="81">
        <f t="shared" si="336"/>
        <v>12.512045008340015</v>
      </c>
      <c r="AS86" s="81">
        <f t="shared" si="336"/>
        <v>13.682221263487303</v>
      </c>
      <c r="AT86" s="81">
        <f t="shared" si="336"/>
        <v>14.414646231257851</v>
      </c>
      <c r="AU86" s="65">
        <f t="shared" si="336"/>
        <v>59.429633113530159</v>
      </c>
      <c r="AV86" s="65">
        <f t="shared" si="335"/>
        <v>72.927517260000002</v>
      </c>
      <c r="AW86" s="65">
        <f t="shared" ref="AW86" si="337">SUM(AW84:AW85)</f>
        <v>78.161718640800018</v>
      </c>
    </row>
    <row r="87" spans="1:49">
      <c r="B87" s="11" t="s">
        <v>187</v>
      </c>
      <c r="C87" s="85" t="s">
        <v>212</v>
      </c>
      <c r="D87" s="85" t="s">
        <v>212</v>
      </c>
      <c r="E87" s="85" t="s">
        <v>212</v>
      </c>
      <c r="F87" s="85" t="s">
        <v>212</v>
      </c>
      <c r="G87" s="86" t="s">
        <v>212</v>
      </c>
      <c r="H87" s="85" t="s">
        <v>212</v>
      </c>
      <c r="I87" s="85" t="s">
        <v>212</v>
      </c>
      <c r="J87" s="85" t="s">
        <v>212</v>
      </c>
      <c r="K87" s="85" t="s">
        <v>212</v>
      </c>
      <c r="L87" s="86" t="s">
        <v>212</v>
      </c>
      <c r="M87" s="85" t="s">
        <v>212</v>
      </c>
      <c r="N87" s="85" t="s">
        <v>212</v>
      </c>
      <c r="O87" s="85" t="s">
        <v>212</v>
      </c>
      <c r="P87" s="85" t="s">
        <v>212</v>
      </c>
      <c r="Q87" s="86" t="s">
        <v>212</v>
      </c>
      <c r="R87" s="85" t="s">
        <v>212</v>
      </c>
      <c r="S87" s="85" t="s">
        <v>212</v>
      </c>
      <c r="T87" s="85" t="s">
        <v>212</v>
      </c>
      <c r="U87" s="85" t="s">
        <v>212</v>
      </c>
      <c r="V87" s="86" t="s">
        <v>212</v>
      </c>
      <c r="W87" s="82">
        <f t="shared" ref="W87" si="338">W86/R86-1</f>
        <v>0.49126213592232992</v>
      </c>
      <c r="X87" s="82">
        <f t="shared" ref="X87" si="339">X86/S86-1</f>
        <v>1.1631067961165047</v>
      </c>
      <c r="Y87" s="82">
        <f t="shared" ref="Y87" si="340">Y86/T86-1</f>
        <v>1.058252427184466</v>
      </c>
      <c r="Z87" s="82">
        <f t="shared" ref="Z87" si="341">Z86/U86-1</f>
        <v>1.4659340659340661</v>
      </c>
      <c r="AA87" s="73">
        <f t="shared" ref="AA87" si="342">AA86/V86-1</f>
        <v>1.032</v>
      </c>
      <c r="AB87" s="82">
        <f t="shared" ref="AB87" si="343">AB86/W86-1</f>
        <v>1.04</v>
      </c>
      <c r="AC87" s="82">
        <f t="shared" ref="AC87" si="344">AC86/X86-1</f>
        <v>0.39599999999999991</v>
      </c>
      <c r="AD87" s="82">
        <f t="shared" ref="AD87" si="345">AD86/Y86-1</f>
        <v>0.22900000000000009</v>
      </c>
      <c r="AE87" s="82">
        <f t="shared" ref="AE87" si="346">AE86/Z86-1</f>
        <v>0.63454188948306545</v>
      </c>
      <c r="AF87" s="73">
        <f t="shared" ref="AF87" si="347">AF86/AA86-1</f>
        <v>0.54</v>
      </c>
      <c r="AG87" s="82">
        <f t="shared" ref="AG87" si="348">AG86/AB86-1</f>
        <v>-5.9285855672996601E-2</v>
      </c>
      <c r="AH87" s="82">
        <f t="shared" ref="AH87:AI87" si="349">AH86/AC86-1</f>
        <v>0.12034159691964419</v>
      </c>
      <c r="AI87" s="82">
        <f t="shared" si="349"/>
        <v>0.11395438922578549</v>
      </c>
      <c r="AJ87" s="82">
        <f>AJ86/AE86-1</f>
        <v>-0.2299905396312788</v>
      </c>
      <c r="AK87" s="73">
        <f>AK86/AF86-1</f>
        <v>-2.8612877799368497E-2</v>
      </c>
      <c r="AL87" s="82">
        <f t="shared" ref="AL87:AM87" si="350">AL86/AG86-1</f>
        <v>8.9858320070156594E-2</v>
      </c>
      <c r="AM87" s="82">
        <f t="shared" si="350"/>
        <v>-4.9011868534275749E-2</v>
      </c>
      <c r="AN87" s="82">
        <f>AN86/AI86-1</f>
        <v>4.1591916071287649E-2</v>
      </c>
      <c r="AO87" s="82">
        <f t="shared" ref="AO87" si="351">AO86/AJ86-1</f>
        <v>0.12350263049798316</v>
      </c>
      <c r="AP87" s="73">
        <f t="shared" ref="AP87" si="352">AP86/AK86-1</f>
        <v>4.6353795203123882E-2</v>
      </c>
      <c r="AQ87" s="82">
        <f>AQ86/AL86-1</f>
        <v>0.17170192191518185</v>
      </c>
      <c r="AR87" s="82">
        <f>AR86/AM86-1</f>
        <v>-0.24485190549927305</v>
      </c>
      <c r="AS87" s="82">
        <f>AS86/AN86-1</f>
        <v>-9.4822288646426167E-2</v>
      </c>
      <c r="AT87" s="82">
        <f t="shared" ref="AT87" si="353">AT86/AO86-1</f>
        <v>-9.1458181695592389E-2</v>
      </c>
      <c r="AU87" s="73">
        <f t="shared" ref="AU87" si="354">AU86/AP86-1</f>
        <v>-6.5761558302120493E-2</v>
      </c>
      <c r="AV87" s="73">
        <f>AV86/AU86-1</f>
        <v>0.22712380069189453</v>
      </c>
      <c r="AW87" s="73">
        <f>AW86/AV86-1</f>
        <v>7.1772652867629239E-2</v>
      </c>
    </row>
    <row r="88" spans="1:49">
      <c r="B88" s="11" t="s">
        <v>188</v>
      </c>
      <c r="C88" s="85" t="s">
        <v>212</v>
      </c>
      <c r="D88" s="85" t="s">
        <v>212</v>
      </c>
      <c r="E88" s="85" t="s">
        <v>212</v>
      </c>
      <c r="F88" s="85" t="s">
        <v>212</v>
      </c>
      <c r="G88" s="86" t="s">
        <v>212</v>
      </c>
      <c r="H88" s="85" t="s">
        <v>212</v>
      </c>
      <c r="I88" s="85" t="s">
        <v>212</v>
      </c>
      <c r="J88" s="85" t="s">
        <v>212</v>
      </c>
      <c r="K88" s="85" t="s">
        <v>212</v>
      </c>
      <c r="L88" s="86" t="s">
        <v>212</v>
      </c>
      <c r="M88" s="85" t="s">
        <v>212</v>
      </c>
      <c r="N88" s="85" t="s">
        <v>212</v>
      </c>
      <c r="O88" s="85" t="s">
        <v>212</v>
      </c>
      <c r="P88" s="85" t="s">
        <v>212</v>
      </c>
      <c r="Q88" s="86" t="s">
        <v>212</v>
      </c>
      <c r="R88" s="85" t="s">
        <v>212</v>
      </c>
      <c r="S88" s="82">
        <f>S86/R86-1</f>
        <v>0</v>
      </c>
      <c r="T88" s="82">
        <f t="shared" ref="T88:U88" si="355">T86/S86-1</f>
        <v>0</v>
      </c>
      <c r="U88" s="82">
        <f t="shared" si="355"/>
        <v>-0.11650485436893199</v>
      </c>
      <c r="V88" s="86" t="s">
        <v>212</v>
      </c>
      <c r="W88" s="82">
        <f>W86/U86-1</f>
        <v>0.68791208791208769</v>
      </c>
      <c r="X88" s="82">
        <f>X86/W86-1</f>
        <v>0.45052083333333348</v>
      </c>
      <c r="Y88" s="82">
        <f t="shared" ref="Y88:Z88" si="356">Y86/X86-1</f>
        <v>-4.8473967684021679E-2</v>
      </c>
      <c r="Z88" s="82">
        <f t="shared" si="356"/>
        <v>5.8490566037736169E-2</v>
      </c>
      <c r="AA88" s="86" t="s">
        <v>212</v>
      </c>
      <c r="AB88" s="82">
        <f>AB86/Z86-1</f>
        <v>0.39636363636363603</v>
      </c>
      <c r="AC88" s="82">
        <f>AC86/AB86-1</f>
        <v>-7.3886846405228912E-3</v>
      </c>
      <c r="AD88" s="82">
        <f t="shared" ref="AD88:AE88" si="357">AD86/AC86-1</f>
        <v>-0.16230265493099028</v>
      </c>
      <c r="AE88" s="82">
        <f t="shared" si="357"/>
        <v>0.40776824232003306</v>
      </c>
      <c r="AF88" s="86" t="s">
        <v>212</v>
      </c>
      <c r="AG88" s="82">
        <f>AG86/AE86-1</f>
        <v>-0.19636258219935332</v>
      </c>
      <c r="AH88" s="82">
        <f>AH86/AG86-1</f>
        <v>0.18214842720997559</v>
      </c>
      <c r="AI88" s="82">
        <f t="shared" ref="AI88" si="358">AI86/AH86-1</f>
        <v>-0.16707847236226403</v>
      </c>
      <c r="AJ88" s="82">
        <f>AJ86/AI86-1</f>
        <v>-2.6894749841181453E-2</v>
      </c>
      <c r="AK88" s="86" t="s">
        <v>212</v>
      </c>
      <c r="AL88" s="82">
        <f>AL86/AJ86-1</f>
        <v>0.13745476021856629</v>
      </c>
      <c r="AM88" s="82">
        <f>AM86/AL86-1</f>
        <v>3.1518595770495761E-2</v>
      </c>
      <c r="AN88" s="82">
        <f t="shared" ref="AN88" si="359">AN86/AM86-1</f>
        <v>-8.7723283599693946E-2</v>
      </c>
      <c r="AO88" s="82">
        <f t="shared" ref="AO88" si="360">AO86/AN86-1</f>
        <v>4.9630178034143713E-2</v>
      </c>
      <c r="AP88" s="86" t="s">
        <v>212</v>
      </c>
      <c r="AQ88" s="82">
        <f>AQ86/AO86-1</f>
        <v>0.1862526107739797</v>
      </c>
      <c r="AR88" s="82">
        <f>AR86/AQ86-1</f>
        <v>-0.33519840885390062</v>
      </c>
      <c r="AS88" s="82">
        <f t="shared" ref="AS88" si="361">AS86/AR86-1</f>
        <v>9.3523980641637472E-2</v>
      </c>
      <c r="AT88" s="82">
        <f t="shared" ref="AT88" si="362">AT86/AS86-1</f>
        <v>5.3531144809440656E-2</v>
      </c>
      <c r="AU88" s="86" t="s">
        <v>212</v>
      </c>
      <c r="AV88" s="86" t="s">
        <v>212</v>
      </c>
      <c r="AW88" s="86" t="s">
        <v>212</v>
      </c>
    </row>
    <row r="89" spans="1:49">
      <c r="AB89" s="53"/>
      <c r="AC89" s="53"/>
      <c r="AD89" s="53"/>
      <c r="AE89" s="53"/>
      <c r="AG89" s="53"/>
      <c r="AH89" s="53"/>
    </row>
    <row r="90" spans="1:49" s="5" customFormat="1">
      <c r="A90" s="1"/>
      <c r="B90" s="16" t="s">
        <v>229</v>
      </c>
      <c r="C90" s="16"/>
      <c r="D90" s="16"/>
      <c r="E90" s="17"/>
      <c r="F90" s="17"/>
      <c r="G90" s="16"/>
      <c r="H90" s="17"/>
      <c r="I90" s="16"/>
      <c r="J90" s="17"/>
      <c r="K90" s="17"/>
      <c r="L90" s="16"/>
      <c r="M90" s="17"/>
      <c r="N90" s="16"/>
      <c r="O90" s="17"/>
      <c r="P90" s="17"/>
      <c r="Q90" s="16"/>
      <c r="R90" s="17"/>
      <c r="S90" s="16"/>
      <c r="T90" s="17"/>
      <c r="U90" s="17"/>
      <c r="V90" s="16"/>
      <c r="W90" s="17"/>
      <c r="X90" s="16"/>
      <c r="Y90" s="17"/>
      <c r="Z90" s="17"/>
      <c r="AA90" s="16"/>
      <c r="AB90" s="17"/>
      <c r="AC90" s="16"/>
      <c r="AD90" s="17"/>
      <c r="AE90" s="17"/>
      <c r="AF90" s="16"/>
      <c r="AG90" s="17"/>
      <c r="AH90" s="16"/>
      <c r="AI90" s="17"/>
      <c r="AJ90" s="17"/>
      <c r="AK90" s="16"/>
      <c r="AL90" s="17"/>
      <c r="AM90" s="16"/>
      <c r="AN90" s="17"/>
      <c r="AO90" s="17"/>
      <c r="AP90" s="16"/>
      <c r="AQ90" s="17"/>
      <c r="AR90" s="16"/>
      <c r="AS90" s="17"/>
      <c r="AT90" s="17"/>
      <c r="AU90" s="16"/>
      <c r="AV90" s="16"/>
      <c r="AW90" s="16"/>
    </row>
    <row r="91" spans="1:49">
      <c r="B91" s="1" t="s">
        <v>230</v>
      </c>
      <c r="C91" s="3">
        <v>76.2</v>
      </c>
      <c r="D91" s="3">
        <v>76.900000000000006</v>
      </c>
      <c r="E91" s="3">
        <v>77.5</v>
      </c>
      <c r="F91" s="3">
        <v>79.599999999999994</v>
      </c>
      <c r="G91" s="14">
        <f>F91</f>
        <v>79.599999999999994</v>
      </c>
      <c r="H91" s="3">
        <v>78.2</v>
      </c>
      <c r="I91" s="3">
        <v>78.400000000000006</v>
      </c>
      <c r="J91" s="3">
        <v>78.599999999999994</v>
      </c>
      <c r="K91" s="3">
        <v>79.599999999999994</v>
      </c>
      <c r="L91" s="14">
        <f>K91</f>
        <v>79.599999999999994</v>
      </c>
      <c r="M91" s="3">
        <v>79.5</v>
      </c>
      <c r="N91" s="3">
        <v>80.900000000000006</v>
      </c>
      <c r="O91" s="3">
        <v>81.8</v>
      </c>
      <c r="P91" s="3">
        <v>82.7</v>
      </c>
      <c r="Q91" s="14">
        <f>P91</f>
        <v>82.7</v>
      </c>
      <c r="R91" s="3">
        <v>83.6</v>
      </c>
      <c r="S91" s="3">
        <v>84.2</v>
      </c>
      <c r="T91" s="3">
        <v>84.1</v>
      </c>
      <c r="U91" s="3">
        <v>84.4</v>
      </c>
      <c r="V91" s="14">
        <f>U91</f>
        <v>84.4</v>
      </c>
      <c r="W91" s="3">
        <v>84.4</v>
      </c>
      <c r="X91" s="3">
        <v>83.8</v>
      </c>
      <c r="Y91" s="3">
        <v>83.8</v>
      </c>
      <c r="Z91" s="3">
        <v>84</v>
      </c>
      <c r="AA91" s="14">
        <f>Z91</f>
        <v>84</v>
      </c>
      <c r="AB91" s="3">
        <v>84.2</v>
      </c>
      <c r="AC91" s="3">
        <v>84.210999999999999</v>
      </c>
      <c r="AD91" s="3">
        <v>84</v>
      </c>
      <c r="AE91" s="3">
        <f>85-1.4</f>
        <v>83.6</v>
      </c>
      <c r="AF91" s="14">
        <f>AE91</f>
        <v>83.6</v>
      </c>
      <c r="AG91" s="3">
        <f>84.6-1.4</f>
        <v>83.199999999999989</v>
      </c>
      <c r="AH91" s="3">
        <v>82.055999999999997</v>
      </c>
      <c r="AI91" s="3">
        <v>81.658000000000001</v>
      </c>
      <c r="AJ91" s="62">
        <v>81</v>
      </c>
      <c r="AK91" s="51">
        <f>AJ91</f>
        <v>81</v>
      </c>
      <c r="AL91" s="3">
        <v>80.837000000000003</v>
      </c>
      <c r="AM91" s="3">
        <v>80.412999999999997</v>
      </c>
      <c r="AN91" s="3">
        <v>80.334999999999994</v>
      </c>
      <c r="AO91" s="53">
        <f t="shared" ref="AO91" si="363">AK91*(1+AO92)</f>
        <v>79.784999999999997</v>
      </c>
      <c r="AP91" s="51">
        <f>AO91</f>
        <v>79.784999999999997</v>
      </c>
      <c r="AQ91" s="53">
        <f>AM91*(1+AQ92)</f>
        <v>78.804739999999995</v>
      </c>
      <c r="AR91" s="53">
        <f>AN91*(1+AR92)</f>
        <v>78.72829999999999</v>
      </c>
      <c r="AS91" s="53">
        <f t="shared" ref="AS91" si="364">AO91*(1+AS92)</f>
        <v>78.189299999999989</v>
      </c>
      <c r="AT91" s="53">
        <f t="shared" ref="AT91" si="365">AP91*(1+AT92)</f>
        <v>78.189299999999989</v>
      </c>
      <c r="AU91" s="51">
        <f>AT91</f>
        <v>78.189299999999989</v>
      </c>
      <c r="AV91" s="51">
        <f>AU91*(1+AV92)</f>
        <v>76.625513999999981</v>
      </c>
      <c r="AW91" s="51">
        <f>AV91*(1+AW92)</f>
        <v>75.093003719999984</v>
      </c>
    </row>
    <row r="92" spans="1:49">
      <c r="B92" s="11" t="s">
        <v>187</v>
      </c>
      <c r="C92" s="85" t="s">
        <v>212</v>
      </c>
      <c r="D92" s="85" t="s">
        <v>212</v>
      </c>
      <c r="E92" s="85" t="s">
        <v>212</v>
      </c>
      <c r="F92" s="85" t="s">
        <v>212</v>
      </c>
      <c r="G92" s="86" t="s">
        <v>212</v>
      </c>
      <c r="H92" s="82">
        <f t="shared" ref="H92" si="366">H91/C91-1</f>
        <v>2.6246719160105014E-2</v>
      </c>
      <c r="I92" s="82">
        <f t="shared" ref="I92" si="367">I91/D91-1</f>
        <v>1.950585175552666E-2</v>
      </c>
      <c r="J92" s="82">
        <f t="shared" ref="J92" si="368">J91/E91-1</f>
        <v>1.4193548387096744E-2</v>
      </c>
      <c r="K92" s="82">
        <f t="shared" ref="K92" si="369">K91/F91-1</f>
        <v>0</v>
      </c>
      <c r="L92" s="73">
        <f t="shared" ref="L92" si="370">L91/G91-1</f>
        <v>0</v>
      </c>
      <c r="M92" s="82">
        <f t="shared" ref="M92" si="371">M91/H91-1</f>
        <v>1.6624040920716121E-2</v>
      </c>
      <c r="N92" s="82">
        <f t="shared" ref="N92" si="372">N91/I91-1</f>
        <v>3.1887755102040893E-2</v>
      </c>
      <c r="O92" s="82">
        <f t="shared" ref="O92" si="373">O91/J91-1</f>
        <v>4.0712468193384366E-2</v>
      </c>
      <c r="P92" s="82">
        <f t="shared" ref="P92" si="374">P91/K91-1</f>
        <v>3.8944723618090649E-2</v>
      </c>
      <c r="Q92" s="73">
        <f t="shared" ref="Q92" si="375">Q91/L91-1</f>
        <v>3.8944723618090649E-2</v>
      </c>
      <c r="R92" s="82">
        <f t="shared" ref="R92" si="376">R91/M91-1</f>
        <v>5.1572327044025146E-2</v>
      </c>
      <c r="S92" s="82">
        <f t="shared" ref="S92" si="377">S91/N91-1</f>
        <v>4.0791100123609425E-2</v>
      </c>
      <c r="T92" s="82">
        <f t="shared" ref="T92" si="378">T91/O91-1</f>
        <v>2.8117359413202925E-2</v>
      </c>
      <c r="U92" s="82">
        <f t="shared" ref="U92" si="379">U91/P91-1</f>
        <v>2.0556227327690468E-2</v>
      </c>
      <c r="V92" s="73">
        <f t="shared" ref="V92" si="380">V91/Q91-1</f>
        <v>2.0556227327690468E-2</v>
      </c>
      <c r="W92" s="82">
        <f t="shared" ref="W92" si="381">W91/R91-1</f>
        <v>9.5693779904306719E-3</v>
      </c>
      <c r="X92" s="82">
        <f t="shared" ref="X92" si="382">X91/S91-1</f>
        <v>-4.7505938242280443E-3</v>
      </c>
      <c r="Y92" s="82">
        <f t="shared" ref="Y92" si="383">Y91/T91-1</f>
        <v>-3.5671819262782511E-3</v>
      </c>
      <c r="Z92" s="82">
        <f t="shared" ref="Z92" si="384">Z91/U91-1</f>
        <v>-4.7393364928910442E-3</v>
      </c>
      <c r="AA92" s="73">
        <f t="shared" ref="AA92" si="385">AA91/V91-1</f>
        <v>-4.7393364928910442E-3</v>
      </c>
      <c r="AB92" s="82">
        <f t="shared" ref="AB92" si="386">AB91/W91-1</f>
        <v>-2.3696682464455776E-3</v>
      </c>
      <c r="AC92" s="82">
        <f t="shared" ref="AC92" si="387">AC91/X91-1</f>
        <v>4.9045346062053241E-3</v>
      </c>
      <c r="AD92" s="82">
        <f t="shared" ref="AD92" si="388">AD91/Y91-1</f>
        <v>2.3866348448686736E-3</v>
      </c>
      <c r="AE92" s="82">
        <f t="shared" ref="AE92" si="389">AE91/Z91-1</f>
        <v>-4.761904761904856E-3</v>
      </c>
      <c r="AF92" s="73">
        <f t="shared" ref="AF92" si="390">AF91/AA91-1</f>
        <v>-4.761904761904856E-3</v>
      </c>
      <c r="AG92" s="82">
        <f t="shared" ref="AG92" si="391">AG91/AB91-1</f>
        <v>-1.1876484560570222E-2</v>
      </c>
      <c r="AH92" s="82">
        <f>AH91/AC91-1</f>
        <v>-2.5590481053544112E-2</v>
      </c>
      <c r="AI92" s="82">
        <v>-0.01</v>
      </c>
      <c r="AJ92" s="82">
        <f t="shared" ref="AJ92" si="392">AJ91/AE91-1</f>
        <v>-3.1100478468899406E-2</v>
      </c>
      <c r="AK92" s="73">
        <f t="shared" ref="AK92:AN92" si="393">AK91/AF91-1</f>
        <v>-3.1100478468899406E-2</v>
      </c>
      <c r="AL92" s="82">
        <f t="shared" si="393"/>
        <v>-2.8401442307692149E-2</v>
      </c>
      <c r="AM92" s="82">
        <f t="shared" si="393"/>
        <v>-2.0022911182607017E-2</v>
      </c>
      <c r="AN92" s="82">
        <f t="shared" si="393"/>
        <v>-1.6201719366136902E-2</v>
      </c>
      <c r="AO92" s="35">
        <v>-1.4999999999999999E-2</v>
      </c>
      <c r="AP92" s="73">
        <f t="shared" ref="AP92" si="394">AP91/AK91-1</f>
        <v>-1.5000000000000013E-2</v>
      </c>
      <c r="AQ92" s="35">
        <v>-0.02</v>
      </c>
      <c r="AR92" s="35">
        <v>-0.02</v>
      </c>
      <c r="AS92" s="35">
        <v>-0.02</v>
      </c>
      <c r="AT92" s="35">
        <v>-0.02</v>
      </c>
      <c r="AU92" s="73">
        <f t="shared" ref="AU92" si="395">AU91/AP91-1</f>
        <v>-2.0000000000000129E-2</v>
      </c>
      <c r="AV92" s="36">
        <v>-0.02</v>
      </c>
      <c r="AW92" s="36">
        <v>-0.02</v>
      </c>
    </row>
    <row r="93" spans="1:49">
      <c r="B93" s="11" t="s">
        <v>188</v>
      </c>
      <c r="C93" s="85" t="s">
        <v>212</v>
      </c>
      <c r="D93" s="85" t="s">
        <v>212</v>
      </c>
      <c r="E93" s="85" t="s">
        <v>212</v>
      </c>
      <c r="F93" s="85" t="s">
        <v>212</v>
      </c>
      <c r="G93" s="86" t="s">
        <v>212</v>
      </c>
      <c r="H93" s="82">
        <f>H91/F91-1</f>
        <v>-1.7587939698492372E-2</v>
      </c>
      <c r="I93" s="82">
        <f>I91/H91-1</f>
        <v>2.5575447570331811E-3</v>
      </c>
      <c r="J93" s="82">
        <f t="shared" ref="J93:K93" si="396">J91/I91-1</f>
        <v>2.5510204081631294E-3</v>
      </c>
      <c r="K93" s="82">
        <f t="shared" si="396"/>
        <v>1.2722646310432628E-2</v>
      </c>
      <c r="L93" s="86" t="s">
        <v>212</v>
      </c>
      <c r="M93" s="82">
        <f>M91/K91-1</f>
        <v>-1.2562814070351536E-3</v>
      </c>
      <c r="N93" s="82">
        <f>N91/M91-1</f>
        <v>1.7610062893081757E-2</v>
      </c>
      <c r="O93" s="82">
        <f t="shared" ref="O93:P93" si="397">O91/N91-1</f>
        <v>1.1124845488257096E-2</v>
      </c>
      <c r="P93" s="82">
        <f t="shared" si="397"/>
        <v>1.1002444987775029E-2</v>
      </c>
      <c r="Q93" s="86" t="s">
        <v>212</v>
      </c>
      <c r="R93" s="82">
        <f>R91/P91-1</f>
        <v>1.0882708585247869E-2</v>
      </c>
      <c r="S93" s="82">
        <f>S91/R91-1</f>
        <v>7.1770334928231705E-3</v>
      </c>
      <c r="T93" s="82">
        <f t="shared" ref="T93:U93" si="398">T91/S91-1</f>
        <v>-1.1876484560571221E-3</v>
      </c>
      <c r="U93" s="82">
        <f t="shared" si="398"/>
        <v>3.5671819262783622E-3</v>
      </c>
      <c r="V93" s="86" t="s">
        <v>212</v>
      </c>
      <c r="W93" s="82">
        <f>W91/U91-1</f>
        <v>0</v>
      </c>
      <c r="X93" s="82">
        <f>X91/W91-1</f>
        <v>-7.1090047393366218E-3</v>
      </c>
      <c r="Y93" s="82">
        <f t="shared" ref="Y93:Z93" si="399">Y91/X91-1</f>
        <v>0</v>
      </c>
      <c r="Z93" s="82">
        <f t="shared" si="399"/>
        <v>2.3866348448686736E-3</v>
      </c>
      <c r="AA93" s="86" t="s">
        <v>212</v>
      </c>
      <c r="AB93" s="82">
        <f>AB91/Z91-1</f>
        <v>2.3809523809523725E-3</v>
      </c>
      <c r="AC93" s="82">
        <f>AC91/AB91-1</f>
        <v>1.3064133016627011E-4</v>
      </c>
      <c r="AD93" s="82">
        <f t="shared" ref="AD93:AE93" si="400">AD91/AC91-1</f>
        <v>-2.5056109059385934E-3</v>
      </c>
      <c r="AE93" s="82">
        <f t="shared" si="400"/>
        <v>-4.761904761904856E-3</v>
      </c>
      <c r="AF93" s="86" t="s">
        <v>212</v>
      </c>
      <c r="AG93" s="82">
        <f>AG91/AE91-1</f>
        <v>-4.784688995215336E-3</v>
      </c>
      <c r="AH93" s="82">
        <f>AH91/AG91-1</f>
        <v>-1.3749999999999929E-2</v>
      </c>
      <c r="AI93" s="82">
        <f t="shared" ref="AI93" si="401">AI91/AH91-1</f>
        <v>-4.8503461050989349E-3</v>
      </c>
      <c r="AJ93" s="82">
        <f t="shared" ref="AJ93" si="402">AJ91/AI91-1</f>
        <v>-8.0579979916236555E-3</v>
      </c>
      <c r="AK93" s="86" t="s">
        <v>212</v>
      </c>
      <c r="AL93" s="82">
        <f>AL91/AJ91-1</f>
        <v>-2.0123456790123173E-3</v>
      </c>
      <c r="AM93" s="82">
        <f>AM91/AL91-1</f>
        <v>-5.2451229016416967E-3</v>
      </c>
      <c r="AN93" s="82">
        <f t="shared" ref="AN93" si="403">AN91/AM91-1</f>
        <v>-9.6999241416195758E-4</v>
      </c>
      <c r="AO93" s="82">
        <f t="shared" ref="AO93" si="404">AO91/AN91-1</f>
        <v>-6.8463309889835733E-3</v>
      </c>
      <c r="AP93" s="86" t="s">
        <v>212</v>
      </c>
      <c r="AQ93" s="82">
        <f>AQ91/AO91-1</f>
        <v>-1.2286269348875112E-2</v>
      </c>
      <c r="AR93" s="82">
        <f>AR91/AQ91-1</f>
        <v>-9.6999241416195758E-4</v>
      </c>
      <c r="AS93" s="82">
        <f t="shared" ref="AS93" si="405">AS91/AR91-1</f>
        <v>-6.8463309889836843E-3</v>
      </c>
      <c r="AT93" s="82">
        <f t="shared" ref="AT93" si="406">AT91/AS91-1</f>
        <v>0</v>
      </c>
      <c r="AU93" s="86" t="s">
        <v>212</v>
      </c>
      <c r="AV93" s="86" t="s">
        <v>212</v>
      </c>
      <c r="AW93" s="86" t="s">
        <v>212</v>
      </c>
    </row>
    <row r="94" spans="1:49">
      <c r="B94" s="11"/>
      <c r="C94" s="85"/>
      <c r="D94" s="85"/>
      <c r="E94" s="85"/>
      <c r="F94" s="85"/>
      <c r="G94" s="86"/>
      <c r="H94" s="82"/>
      <c r="I94" s="82"/>
      <c r="J94" s="82"/>
      <c r="K94" s="82"/>
      <c r="L94" s="86"/>
      <c r="M94" s="82"/>
      <c r="N94" s="82"/>
      <c r="O94" s="82"/>
      <c r="P94" s="82"/>
      <c r="Q94" s="86"/>
      <c r="R94" s="82"/>
      <c r="S94" s="82"/>
      <c r="T94" s="82"/>
      <c r="U94" s="82"/>
      <c r="V94" s="86"/>
      <c r="W94" s="82"/>
      <c r="X94" s="82"/>
      <c r="Y94" s="82"/>
      <c r="Z94" s="82"/>
      <c r="AA94" s="86"/>
      <c r="AB94" s="82"/>
      <c r="AC94" s="82"/>
      <c r="AD94" s="82"/>
      <c r="AE94" s="82"/>
      <c r="AF94" s="86"/>
      <c r="AG94" s="82"/>
      <c r="AH94" s="82"/>
      <c r="AI94" s="82"/>
      <c r="AJ94" s="82"/>
      <c r="AK94" s="86"/>
    </row>
    <row r="95" spans="1:49">
      <c r="B95" s="54" t="s">
        <v>231</v>
      </c>
      <c r="C95" s="96">
        <f>C101/C91</f>
        <v>3.8280839895013119</v>
      </c>
      <c r="D95" s="96">
        <f t="shared" ref="D95:AF95" si="407">D101/D91</f>
        <v>3.9635890767230166</v>
      </c>
      <c r="E95" s="96">
        <f t="shared" si="407"/>
        <v>3.9935483870967743</v>
      </c>
      <c r="F95" s="96">
        <f t="shared" si="407"/>
        <v>3.9484924623115583</v>
      </c>
      <c r="G95" s="97">
        <f t="shared" si="407"/>
        <v>15.330402010050252</v>
      </c>
      <c r="H95" s="98">
        <f t="shared" si="407"/>
        <v>4.0869565217391308</v>
      </c>
      <c r="I95" s="98">
        <f t="shared" si="407"/>
        <v>4.2653061224489788</v>
      </c>
      <c r="J95" s="98">
        <f t="shared" si="407"/>
        <v>4.3931297709923669</v>
      </c>
      <c r="K95" s="98">
        <f t="shared" si="407"/>
        <v>4.4258793969849251</v>
      </c>
      <c r="L95" s="97">
        <f t="shared" si="407"/>
        <v>16.979899497487438</v>
      </c>
      <c r="M95" s="98">
        <f t="shared" si="407"/>
        <v>4.4767295597484278</v>
      </c>
      <c r="N95" s="98">
        <f t="shared" si="407"/>
        <v>4.5686032138442521</v>
      </c>
      <c r="O95" s="98">
        <f t="shared" si="407"/>
        <v>4.7359413202933984</v>
      </c>
      <c r="P95" s="98">
        <f t="shared" si="407"/>
        <v>4.8633615477629988</v>
      </c>
      <c r="Q95" s="97">
        <f t="shared" si="407"/>
        <v>18.320435308343409</v>
      </c>
      <c r="R95" s="98">
        <f t="shared" si="407"/>
        <v>5.0562200956937797</v>
      </c>
      <c r="S95" s="98">
        <f t="shared" si="407"/>
        <v>5.18646080760095</v>
      </c>
      <c r="T95" s="98">
        <f t="shared" si="407"/>
        <v>5.3888228299643286</v>
      </c>
      <c r="U95" s="98">
        <f t="shared" si="407"/>
        <v>5.8921800947867293</v>
      </c>
      <c r="V95" s="97">
        <f t="shared" si="407"/>
        <v>21.444312796208528</v>
      </c>
      <c r="W95" s="98">
        <f t="shared" si="407"/>
        <v>5.6066350710900474</v>
      </c>
      <c r="X95" s="98">
        <f t="shared" si="407"/>
        <v>5.7267303102625284</v>
      </c>
      <c r="Y95" s="98">
        <f t="shared" si="407"/>
        <v>5.9128878281622912</v>
      </c>
      <c r="Z95" s="98">
        <f t="shared" si="407"/>
        <v>6.0178571428571432</v>
      </c>
      <c r="AA95" s="97">
        <f t="shared" si="407"/>
        <v>23.263095238095243</v>
      </c>
      <c r="AB95" s="98">
        <f t="shared" si="407"/>
        <v>5.729216152019001</v>
      </c>
      <c r="AC95" s="98">
        <f t="shared" si="407"/>
        <v>5.7818693519848958</v>
      </c>
      <c r="AD95" s="98">
        <f t="shared" si="407"/>
        <v>6.1567857142857152</v>
      </c>
      <c r="AE95" s="98">
        <f t="shared" si="407"/>
        <v>6.300633971291866</v>
      </c>
      <c r="AF95" s="97">
        <f t="shared" si="407"/>
        <v>24.081339712918666</v>
      </c>
      <c r="AG95" s="98">
        <f t="shared" ref="AG95:AV95" si="408">AG101/AG91</f>
        <v>6.2556250000000002</v>
      </c>
      <c r="AH95" s="98">
        <f t="shared" si="408"/>
        <v>6.3860021205030719</v>
      </c>
      <c r="AI95" s="98">
        <f t="shared" si="408"/>
        <v>6.6777544147542196</v>
      </c>
      <c r="AJ95" s="98">
        <f t="shared" si="408"/>
        <v>6.8692758024691347</v>
      </c>
      <c r="AK95" s="97">
        <f t="shared" si="408"/>
        <v>26.496064197530863</v>
      </c>
      <c r="AL95" s="98">
        <f t="shared" ref="AL95" si="409">AL101/AL91</f>
        <v>6.808367455496863</v>
      </c>
      <c r="AM95" s="98">
        <f t="shared" si="408"/>
        <v>7.0860865195926053</v>
      </c>
      <c r="AN95" s="98">
        <f t="shared" si="408"/>
        <v>7.5439411825480818</v>
      </c>
      <c r="AO95" s="98">
        <f t="shared" si="408"/>
        <v>7.3627487246976244</v>
      </c>
      <c r="AP95" s="97">
        <f t="shared" si="408"/>
        <v>28.998695208372503</v>
      </c>
      <c r="AQ95" s="98">
        <f t="shared" ref="AQ95:AU95" si="410">AQ101/AQ91</f>
        <v>7.4430000597051169</v>
      </c>
      <c r="AR95" s="98">
        <f t="shared" si="410"/>
        <v>7.5740658776639203</v>
      </c>
      <c r="AS95" s="98">
        <f t="shared" si="410"/>
        <v>7.755585391562609</v>
      </c>
      <c r="AT95" s="98">
        <f t="shared" si="410"/>
        <v>7.9188259285417564</v>
      </c>
      <c r="AU95" s="97">
        <f t="shared" si="410"/>
        <v>30.80227427784326</v>
      </c>
      <c r="AV95" s="66">
        <f t="shared" ca="1" si="408"/>
        <v>32.416068589019886</v>
      </c>
      <c r="AW95" s="66">
        <f t="shared" ref="AW95" ca="1" si="411">AW101/AW91</f>
        <v>33.834418153710807</v>
      </c>
    </row>
    <row r="96" spans="1:49">
      <c r="B96" s="11" t="s">
        <v>187</v>
      </c>
      <c r="C96" s="85" t="s">
        <v>212</v>
      </c>
      <c r="D96" s="85" t="s">
        <v>212</v>
      </c>
      <c r="E96" s="85" t="s">
        <v>212</v>
      </c>
      <c r="F96" s="85" t="s">
        <v>212</v>
      </c>
      <c r="G96" s="86" t="s">
        <v>212</v>
      </c>
      <c r="H96" s="82">
        <f t="shared" ref="H96" si="412">H95/C95-1</f>
        <v>6.7624569614404439E-2</v>
      </c>
      <c r="I96" s="82">
        <f t="shared" ref="I96" si="413">I95/D95-1</f>
        <v>7.6122181155926727E-2</v>
      </c>
      <c r="J96" s="82">
        <f t="shared" ref="J96" si="414">J95/E95-1</f>
        <v>0.10005672779291896</v>
      </c>
      <c r="K96" s="82">
        <f t="shared" ref="K96" si="415">K95/F95-1</f>
        <v>0.12090359529112304</v>
      </c>
      <c r="L96" s="73">
        <f t="shared" ref="L96" si="416">L95/G95-1</f>
        <v>0.10759649266573801</v>
      </c>
      <c r="M96" s="82">
        <f t="shared" ref="M96" si="417">M95/H95-1</f>
        <v>9.5369998661849253E-2</v>
      </c>
      <c r="N96" s="82">
        <f t="shared" ref="N96" si="418">N95/I95-1</f>
        <v>7.1107930518509166E-2</v>
      </c>
      <c r="O96" s="82">
        <f t="shared" ref="O96" si="419">O95/J95-1</f>
        <v>7.8033558572432993E-2</v>
      </c>
      <c r="P96" s="82">
        <f t="shared" ref="P96" si="420">P95/K95-1</f>
        <v>9.8846378660047307E-2</v>
      </c>
      <c r="Q96" s="73">
        <f t="shared" ref="Q96" si="421">Q95/L95-1</f>
        <v>7.8948394897998986E-2</v>
      </c>
      <c r="R96" s="82">
        <f t="shared" ref="R96" si="422">R95/M95-1</f>
        <v>0.12944506211760465</v>
      </c>
      <c r="S96" s="82">
        <f t="shared" ref="S96" si="423">S95/N95-1</f>
        <v>0.13523993326546768</v>
      </c>
      <c r="T96" s="82">
        <f t="shared" ref="T96" si="424">T95/O95-1</f>
        <v>0.13785675655932383</v>
      </c>
      <c r="U96" s="82">
        <f t="shared" ref="U96" si="425">U95/P95-1</f>
        <v>0.21154473853521272</v>
      </c>
      <c r="V96" s="73">
        <f t="shared" ref="V96" si="426">V95/Q95-1</f>
        <v>0.17051327849412279</v>
      </c>
      <c r="W96" s="82">
        <f t="shared" ref="W96" si="427">W95/R95-1</f>
        <v>0.10885898259552396</v>
      </c>
      <c r="X96" s="82">
        <f t="shared" ref="X96" si="428">X95/S95-1</f>
        <v>0.10416920568835564</v>
      </c>
      <c r="Y96" s="82">
        <f t="shared" ref="Y96" si="429">Y95/T95-1</f>
        <v>9.7250367053064002E-2</v>
      </c>
      <c r="Z96" s="82">
        <f t="shared" ref="Z96" si="430">Z95/U95-1</f>
        <v>2.1329464824337396E-2</v>
      </c>
      <c r="AA96" s="73">
        <f t="shared" ref="AA96" si="431">AA95/V95-1</f>
        <v>8.4814209677462227E-2</v>
      </c>
      <c r="AB96" s="82">
        <f t="shared" ref="AB96" si="432">AB95/W95-1</f>
        <v>2.1863574028748278E-2</v>
      </c>
      <c r="AC96" s="82">
        <f t="shared" ref="AC96" si="433">AC95/X95-1</f>
        <v>9.6283636097820313E-3</v>
      </c>
      <c r="AD96" s="82">
        <f t="shared" ref="AD96" si="434">AD95/Y95-1</f>
        <v>4.1248522416030164E-2</v>
      </c>
      <c r="AE96" s="82">
        <f t="shared" ref="AE96" si="435">AE95/Z95-1</f>
        <v>4.6989621342268473E-2</v>
      </c>
      <c r="AF96" s="73">
        <f t="shared" ref="AF96" si="436">AF95/AA95-1</f>
        <v>3.5173499762124472E-2</v>
      </c>
      <c r="AG96" s="82">
        <f t="shared" ref="AG96" si="437">AG95/AB95-1</f>
        <v>9.1881478026534236E-2</v>
      </c>
      <c r="AH96" s="82">
        <f t="shared" ref="AH96" si="438">AH95/AC95-1</f>
        <v>0.10448744718017178</v>
      </c>
      <c r="AI96" s="82">
        <f t="shared" ref="AI96" si="439">AI95/AD95-1</f>
        <v>8.4616994101271104E-2</v>
      </c>
      <c r="AJ96" s="82">
        <f t="shared" ref="AJ96" si="440">AJ95/AE95-1</f>
        <v>9.0251526079474065E-2</v>
      </c>
      <c r="AK96" s="73">
        <f t="shared" ref="AK96:AL96" si="441">AK95/AF95-1</f>
        <v>0.10027367718735336</v>
      </c>
      <c r="AL96" s="82">
        <f t="shared" si="441"/>
        <v>8.8359269536914864E-2</v>
      </c>
      <c r="AM96" s="82">
        <f t="shared" ref="AM96" si="442">AM95/AH95-1</f>
        <v>0.10962796220217697</v>
      </c>
      <c r="AN96" s="82">
        <f t="shared" ref="AN96" si="443">AN95/AI95-1</f>
        <v>0.12971228260207623</v>
      </c>
      <c r="AO96" s="82">
        <f t="shared" ref="AO96" si="444">AO95/AJ95-1</f>
        <v>7.183769241746174E-2</v>
      </c>
      <c r="AP96" s="73">
        <f t="shared" ref="AP96" si="445">AP95/AK95-1</f>
        <v>9.4452934299383839E-2</v>
      </c>
      <c r="AQ96" s="82">
        <f t="shared" ref="AQ96" si="446">AQ95/AL95-1</f>
        <v>9.3213624023167574E-2</v>
      </c>
      <c r="AR96" s="82">
        <f t="shared" ref="AR96" si="447">AR95/AM95-1</f>
        <v>6.8864436910568427E-2</v>
      </c>
      <c r="AS96" s="82">
        <f t="shared" ref="AS96" si="448">AS95/AN95-1</f>
        <v>2.8054859375645558E-2</v>
      </c>
      <c r="AT96" s="82">
        <f t="shared" ref="AT96" si="449">AT95/AO95-1</f>
        <v>7.5525761456292084E-2</v>
      </c>
      <c r="AU96" s="73">
        <f t="shared" ref="AU96" si="450">AU95/AP95-1</f>
        <v>6.2195180042101672E-2</v>
      </c>
      <c r="AV96" s="73">
        <f ca="1">AV95/AU95-1</f>
        <v>5.2392050555093661E-2</v>
      </c>
      <c r="AW96" s="73">
        <f ca="1">AW95/AV95-1</f>
        <v>4.3754521335488183E-2</v>
      </c>
    </row>
    <row r="97" spans="2:49">
      <c r="B97" s="11" t="s">
        <v>188</v>
      </c>
      <c r="C97" s="85" t="s">
        <v>212</v>
      </c>
      <c r="D97" s="85" t="s">
        <v>212</v>
      </c>
      <c r="E97" s="85" t="s">
        <v>212</v>
      </c>
      <c r="F97" s="85" t="s">
        <v>212</v>
      </c>
      <c r="G97" s="86" t="s">
        <v>212</v>
      </c>
      <c r="H97" s="82">
        <f>H95/F95-1</f>
        <v>3.5067575979747856E-2</v>
      </c>
      <c r="I97" s="82">
        <f>I95/H95-1</f>
        <v>4.3638732088579824E-2</v>
      </c>
      <c r="J97" s="82">
        <f t="shared" ref="J97:K97" si="451">J95/I95-1</f>
        <v>2.9968223821177142E-2</v>
      </c>
      <c r="K97" s="82">
        <f t="shared" si="451"/>
        <v>7.4547367593833513E-3</v>
      </c>
      <c r="L97" s="86" t="s">
        <v>212</v>
      </c>
      <c r="M97" s="82">
        <f>M95/K95-1</f>
        <v>1.1489278898594524E-2</v>
      </c>
      <c r="N97" s="82">
        <f>N95/M95-1</f>
        <v>2.0522493679735909E-2</v>
      </c>
      <c r="O97" s="82">
        <f t="shared" ref="O97:P97" si="452">O95/N95-1</f>
        <v>3.6627848516601613E-2</v>
      </c>
      <c r="P97" s="82">
        <f t="shared" si="452"/>
        <v>2.690494219673023E-2</v>
      </c>
      <c r="Q97" s="86" t="s">
        <v>212</v>
      </c>
      <c r="R97" s="82">
        <f>R95/P95-1</f>
        <v>3.9655400084225745E-2</v>
      </c>
      <c r="S97" s="82">
        <f>S95/R95-1</f>
        <v>2.5758513166405095E-2</v>
      </c>
      <c r="T97" s="82">
        <f t="shared" ref="T97:U97" si="453">T95/S95-1</f>
        <v>3.9017362681466716E-2</v>
      </c>
      <c r="U97" s="82">
        <f t="shared" si="453"/>
        <v>9.3407647774854219E-2</v>
      </c>
      <c r="V97" s="86" t="s">
        <v>212</v>
      </c>
      <c r="W97" s="82">
        <f>W95/U95-1</f>
        <v>-4.8461693142971995E-2</v>
      </c>
      <c r="X97" s="82">
        <f>X95/W95-1</f>
        <v>2.1420199040907528E-2</v>
      </c>
      <c r="Y97" s="82">
        <f t="shared" ref="Y97:Z97" si="454">Y95/X95-1</f>
        <v>3.250677224421783E-2</v>
      </c>
      <c r="Z97" s="82">
        <f t="shared" si="454"/>
        <v>1.7752630820239368E-2</v>
      </c>
      <c r="AA97" s="86" t="s">
        <v>212</v>
      </c>
      <c r="AB97" s="82">
        <f>AB95/Z95-1</f>
        <v>-4.7964081563608207E-2</v>
      </c>
      <c r="AC97" s="82">
        <f>AC95/AB95-1</f>
        <v>9.1902973406474686E-3</v>
      </c>
      <c r="AD97" s="82">
        <f t="shared" ref="AD97:AE97" si="455">AD95/AC95-1</f>
        <v>6.4843451049635403E-2</v>
      </c>
      <c r="AE97" s="82">
        <f t="shared" si="455"/>
        <v>2.3364181194803768E-2</v>
      </c>
      <c r="AF97" s="86" t="s">
        <v>212</v>
      </c>
      <c r="AG97" s="82">
        <f>AG95/AE95-1</f>
        <v>-7.1435622981661506E-3</v>
      </c>
      <c r="AH97" s="82">
        <f>AH95/AG95-1</f>
        <v>2.084158185682039E-2</v>
      </c>
      <c r="AI97" s="82">
        <f t="shared" ref="AI97" si="456">AI95/AH95-1</f>
        <v>4.5686219444625698E-2</v>
      </c>
      <c r="AJ97" s="82">
        <f t="shared" ref="AJ97" si="457">AJ95/AI95-1</f>
        <v>2.8680507820376899E-2</v>
      </c>
      <c r="AK97" s="86" t="s">
        <v>212</v>
      </c>
      <c r="AL97" s="82">
        <f>AL95/AJ95-1</f>
        <v>-8.8667784965598129E-3</v>
      </c>
      <c r="AM97" s="82">
        <f>AM95/AL95-1</f>
        <v>4.0790845369475637E-2</v>
      </c>
      <c r="AN97" s="82">
        <f t="shared" ref="AN97" si="458">AN95/AM95-1</f>
        <v>6.4613191172523177E-2</v>
      </c>
      <c r="AO97" s="82">
        <f t="shared" ref="AO97" si="459">AO95/AN95-1</f>
        <v>-2.4018275522829091E-2</v>
      </c>
      <c r="AP97" s="86" t="s">
        <v>212</v>
      </c>
      <c r="AQ97" s="82">
        <f>AQ95/AO95-1</f>
        <v>1.0899643327266784E-2</v>
      </c>
      <c r="AR97" s="82">
        <f>AR95/AQ95-1</f>
        <v>1.7609272727050929E-2</v>
      </c>
      <c r="AS97" s="82">
        <f t="shared" ref="AS97" si="460">AS95/AR95-1</f>
        <v>2.3965927525662734E-2</v>
      </c>
      <c r="AT97" s="82">
        <f t="shared" ref="AT97" si="461">AT95/AS95-1</f>
        <v>2.1048125800631201E-2</v>
      </c>
      <c r="AU97" s="86" t="s">
        <v>212</v>
      </c>
      <c r="AV97" s="86" t="s">
        <v>212</v>
      </c>
      <c r="AW97" s="86" t="s">
        <v>212</v>
      </c>
    </row>
    <row r="98" spans="2:49">
      <c r="B98" s="11"/>
      <c r="C98" s="85"/>
      <c r="D98" s="85"/>
      <c r="E98" s="85"/>
      <c r="F98" s="85"/>
      <c r="G98" s="86"/>
      <c r="H98" s="82"/>
      <c r="I98" s="82"/>
      <c r="J98" s="82"/>
      <c r="K98" s="82"/>
      <c r="L98" s="86"/>
      <c r="M98" s="82"/>
      <c r="N98" s="82"/>
      <c r="O98" s="82"/>
      <c r="P98" s="82"/>
      <c r="Q98" s="86"/>
      <c r="R98" s="82"/>
      <c r="S98" s="82"/>
      <c r="T98" s="82"/>
      <c r="U98" s="82"/>
      <c r="V98" s="86"/>
      <c r="W98" s="82"/>
      <c r="X98" s="82"/>
      <c r="Y98" s="82"/>
      <c r="Z98" s="82"/>
      <c r="AA98" s="86"/>
      <c r="AB98" s="82"/>
      <c r="AC98" s="82"/>
      <c r="AD98" s="82"/>
      <c r="AE98" s="82"/>
      <c r="AF98" s="86"/>
      <c r="AG98" s="82"/>
      <c r="AH98" s="82"/>
      <c r="AL98" s="82"/>
    </row>
    <row r="99" spans="2:49">
      <c r="B99" s="54" t="s">
        <v>232</v>
      </c>
      <c r="C99" s="95">
        <f>C91</f>
        <v>76.2</v>
      </c>
      <c r="D99" s="95">
        <f t="shared" ref="D99:AF99" si="462">D91</f>
        <v>76.900000000000006</v>
      </c>
      <c r="E99" s="95">
        <f t="shared" si="462"/>
        <v>77.5</v>
      </c>
      <c r="F99" s="95">
        <f t="shared" si="462"/>
        <v>79.599999999999994</v>
      </c>
      <c r="G99" s="99">
        <f t="shared" si="462"/>
        <v>79.599999999999994</v>
      </c>
      <c r="H99" s="27">
        <f t="shared" si="462"/>
        <v>78.2</v>
      </c>
      <c r="I99" s="27">
        <f t="shared" si="462"/>
        <v>78.400000000000006</v>
      </c>
      <c r="J99" s="27">
        <f t="shared" si="462"/>
        <v>78.599999999999994</v>
      </c>
      <c r="K99" s="27">
        <f t="shared" si="462"/>
        <v>79.599999999999994</v>
      </c>
      <c r="L99" s="99">
        <f t="shared" si="462"/>
        <v>79.599999999999994</v>
      </c>
      <c r="M99" s="27">
        <f t="shared" si="462"/>
        <v>79.5</v>
      </c>
      <c r="N99" s="27">
        <f t="shared" si="462"/>
        <v>80.900000000000006</v>
      </c>
      <c r="O99" s="27">
        <f t="shared" si="462"/>
        <v>81.8</v>
      </c>
      <c r="P99" s="27">
        <f t="shared" si="462"/>
        <v>82.7</v>
      </c>
      <c r="Q99" s="99">
        <f t="shared" si="462"/>
        <v>82.7</v>
      </c>
      <c r="R99" s="27">
        <f t="shared" si="462"/>
        <v>83.6</v>
      </c>
      <c r="S99" s="27">
        <f t="shared" si="462"/>
        <v>84.2</v>
      </c>
      <c r="T99" s="27">
        <f t="shared" si="462"/>
        <v>84.1</v>
      </c>
      <c r="U99" s="27">
        <f t="shared" si="462"/>
        <v>84.4</v>
      </c>
      <c r="V99" s="99">
        <f t="shared" si="462"/>
        <v>84.4</v>
      </c>
      <c r="W99" s="27">
        <f t="shared" si="462"/>
        <v>84.4</v>
      </c>
      <c r="X99" s="27">
        <f t="shared" si="462"/>
        <v>83.8</v>
      </c>
      <c r="Y99" s="27">
        <f t="shared" si="462"/>
        <v>83.8</v>
      </c>
      <c r="Z99" s="27">
        <f t="shared" si="462"/>
        <v>84</v>
      </c>
      <c r="AA99" s="99">
        <f t="shared" si="462"/>
        <v>84</v>
      </c>
      <c r="AB99" s="27">
        <f t="shared" si="462"/>
        <v>84.2</v>
      </c>
      <c r="AC99" s="27">
        <f t="shared" si="462"/>
        <v>84.210999999999999</v>
      </c>
      <c r="AD99" s="27">
        <f t="shared" si="462"/>
        <v>84</v>
      </c>
      <c r="AE99" s="27">
        <f t="shared" si="462"/>
        <v>83.6</v>
      </c>
      <c r="AF99" s="99">
        <f t="shared" si="462"/>
        <v>83.6</v>
      </c>
      <c r="AG99" s="27">
        <f t="shared" ref="AG99:AV99" si="463">AG91</f>
        <v>83.199999999999989</v>
      </c>
      <c r="AH99" s="27">
        <f t="shared" si="463"/>
        <v>82.055999999999997</v>
      </c>
      <c r="AI99" s="27">
        <f t="shared" si="463"/>
        <v>81.658000000000001</v>
      </c>
      <c r="AJ99" s="27">
        <f t="shared" si="463"/>
        <v>81</v>
      </c>
      <c r="AK99" s="99">
        <f t="shared" si="463"/>
        <v>81</v>
      </c>
      <c r="AL99" s="27">
        <f t="shared" ref="AL99" si="464">AL91</f>
        <v>80.837000000000003</v>
      </c>
      <c r="AM99" s="27">
        <f t="shared" si="463"/>
        <v>80.412999999999997</v>
      </c>
      <c r="AN99" s="27">
        <f t="shared" si="463"/>
        <v>80.334999999999994</v>
      </c>
      <c r="AO99" s="27">
        <f t="shared" si="463"/>
        <v>79.784999999999997</v>
      </c>
      <c r="AP99" s="99">
        <f t="shared" si="463"/>
        <v>79.784999999999997</v>
      </c>
      <c r="AQ99" s="27">
        <f t="shared" ref="AQ99:AU99" si="465">AQ91</f>
        <v>78.804739999999995</v>
      </c>
      <c r="AR99" s="27">
        <f t="shared" si="465"/>
        <v>78.72829999999999</v>
      </c>
      <c r="AS99" s="27">
        <f t="shared" si="465"/>
        <v>78.189299999999989</v>
      </c>
      <c r="AT99" s="27">
        <f t="shared" si="465"/>
        <v>78.189299999999989</v>
      </c>
      <c r="AU99" s="99">
        <f t="shared" si="465"/>
        <v>78.189299999999989</v>
      </c>
      <c r="AV99" s="14">
        <f t="shared" si="463"/>
        <v>76.625513999999981</v>
      </c>
      <c r="AW99" s="14">
        <f t="shared" ref="AW99" si="466">AW91</f>
        <v>75.093003719999984</v>
      </c>
    </row>
    <row r="100" spans="2:49">
      <c r="B100" s="54" t="s">
        <v>233</v>
      </c>
      <c r="C100" s="95">
        <f>C95</f>
        <v>3.8280839895013119</v>
      </c>
      <c r="D100" s="95">
        <f t="shared" ref="D100:AF100" si="467">D95</f>
        <v>3.9635890767230166</v>
      </c>
      <c r="E100" s="95">
        <f t="shared" si="467"/>
        <v>3.9935483870967743</v>
      </c>
      <c r="F100" s="95">
        <f t="shared" si="467"/>
        <v>3.9484924623115583</v>
      </c>
      <c r="G100" s="99">
        <f t="shared" si="467"/>
        <v>15.330402010050252</v>
      </c>
      <c r="H100" s="27">
        <f t="shared" si="467"/>
        <v>4.0869565217391308</v>
      </c>
      <c r="I100" s="27">
        <f t="shared" si="467"/>
        <v>4.2653061224489788</v>
      </c>
      <c r="J100" s="27">
        <f t="shared" si="467"/>
        <v>4.3931297709923669</v>
      </c>
      <c r="K100" s="27">
        <f t="shared" si="467"/>
        <v>4.4258793969849251</v>
      </c>
      <c r="L100" s="99">
        <f t="shared" si="467"/>
        <v>16.979899497487438</v>
      </c>
      <c r="M100" s="27">
        <f t="shared" si="467"/>
        <v>4.4767295597484278</v>
      </c>
      <c r="N100" s="27">
        <f t="shared" si="467"/>
        <v>4.5686032138442521</v>
      </c>
      <c r="O100" s="27">
        <f t="shared" si="467"/>
        <v>4.7359413202933984</v>
      </c>
      <c r="P100" s="27">
        <f t="shared" si="467"/>
        <v>4.8633615477629988</v>
      </c>
      <c r="Q100" s="99">
        <f t="shared" si="467"/>
        <v>18.320435308343409</v>
      </c>
      <c r="R100" s="27">
        <f t="shared" si="467"/>
        <v>5.0562200956937797</v>
      </c>
      <c r="S100" s="27">
        <f t="shared" si="467"/>
        <v>5.18646080760095</v>
      </c>
      <c r="T100" s="27">
        <f t="shared" si="467"/>
        <v>5.3888228299643286</v>
      </c>
      <c r="U100" s="27">
        <f t="shared" si="467"/>
        <v>5.8921800947867293</v>
      </c>
      <c r="V100" s="99">
        <f t="shared" si="467"/>
        <v>21.444312796208528</v>
      </c>
      <c r="W100" s="27">
        <f t="shared" si="467"/>
        <v>5.6066350710900474</v>
      </c>
      <c r="X100" s="27">
        <f t="shared" si="467"/>
        <v>5.7267303102625284</v>
      </c>
      <c r="Y100" s="27">
        <f t="shared" si="467"/>
        <v>5.9128878281622912</v>
      </c>
      <c r="Z100" s="27">
        <f t="shared" si="467"/>
        <v>6.0178571428571432</v>
      </c>
      <c r="AA100" s="99">
        <f t="shared" si="467"/>
        <v>23.263095238095243</v>
      </c>
      <c r="AB100" s="27">
        <f t="shared" si="467"/>
        <v>5.729216152019001</v>
      </c>
      <c r="AC100" s="27">
        <f t="shared" si="467"/>
        <v>5.7818693519848958</v>
      </c>
      <c r="AD100" s="27">
        <f t="shared" si="467"/>
        <v>6.1567857142857152</v>
      </c>
      <c r="AE100" s="27">
        <f t="shared" si="467"/>
        <v>6.300633971291866</v>
      </c>
      <c r="AF100" s="99">
        <f t="shared" si="467"/>
        <v>24.081339712918666</v>
      </c>
      <c r="AG100" s="27">
        <f t="shared" ref="AG100:AV100" si="468">AG95</f>
        <v>6.2556250000000002</v>
      </c>
      <c r="AH100" s="27">
        <f t="shared" si="468"/>
        <v>6.3860021205030719</v>
      </c>
      <c r="AI100" s="27">
        <f t="shared" si="468"/>
        <v>6.6777544147542196</v>
      </c>
      <c r="AJ100" s="27">
        <f t="shared" si="468"/>
        <v>6.8692758024691347</v>
      </c>
      <c r="AK100" s="99">
        <f t="shared" si="468"/>
        <v>26.496064197530863</v>
      </c>
      <c r="AL100" s="27">
        <f t="shared" ref="AL100" si="469">AL95</f>
        <v>6.808367455496863</v>
      </c>
      <c r="AM100" s="27">
        <f t="shared" si="468"/>
        <v>7.0860865195926053</v>
      </c>
      <c r="AN100" s="27">
        <f t="shared" si="468"/>
        <v>7.5439411825480818</v>
      </c>
      <c r="AO100" s="27">
        <f t="shared" si="468"/>
        <v>7.3627487246976244</v>
      </c>
      <c r="AP100" s="99">
        <f t="shared" si="468"/>
        <v>28.998695208372503</v>
      </c>
      <c r="AQ100" s="27">
        <f t="shared" ref="AQ100:AU100" si="470">AQ95</f>
        <v>7.4430000597051169</v>
      </c>
      <c r="AR100" s="27">
        <f t="shared" si="470"/>
        <v>7.5740658776639203</v>
      </c>
      <c r="AS100" s="27">
        <f t="shared" si="470"/>
        <v>7.755585391562609</v>
      </c>
      <c r="AT100" s="27">
        <f t="shared" si="470"/>
        <v>7.9188259285417564</v>
      </c>
      <c r="AU100" s="99">
        <f t="shared" si="470"/>
        <v>30.80227427784326</v>
      </c>
      <c r="AV100" s="14">
        <f t="shared" ca="1" si="468"/>
        <v>32.416068589019886</v>
      </c>
      <c r="AW100" s="14">
        <f t="shared" ref="AW100" ca="1" si="471">AW95</f>
        <v>33.834418153710807</v>
      </c>
    </row>
    <row r="101" spans="2:49" s="52" customFormat="1">
      <c r="B101" s="91" t="s">
        <v>94</v>
      </c>
      <c r="C101" s="93">
        <f t="shared" ref="C101:AW101" si="472">C26</f>
        <v>291.7</v>
      </c>
      <c r="D101" s="93">
        <f t="shared" si="472"/>
        <v>304.8</v>
      </c>
      <c r="E101" s="93">
        <f t="shared" si="472"/>
        <v>309.5</v>
      </c>
      <c r="F101" s="93">
        <f t="shared" si="472"/>
        <v>314.3</v>
      </c>
      <c r="G101" s="94">
        <f t="shared" si="472"/>
        <v>1220.3</v>
      </c>
      <c r="H101" s="84">
        <f t="shared" si="472"/>
        <v>319.60000000000002</v>
      </c>
      <c r="I101" s="84">
        <f t="shared" si="472"/>
        <v>334.4</v>
      </c>
      <c r="J101" s="84">
        <f t="shared" si="472"/>
        <v>345.3</v>
      </c>
      <c r="K101" s="84">
        <f t="shared" si="472"/>
        <v>352.3</v>
      </c>
      <c r="L101" s="94">
        <f t="shared" si="472"/>
        <v>1351.6</v>
      </c>
      <c r="M101" s="84">
        <f t="shared" si="472"/>
        <v>355.9</v>
      </c>
      <c r="N101" s="84">
        <f t="shared" si="472"/>
        <v>369.6</v>
      </c>
      <c r="O101" s="84">
        <f t="shared" si="472"/>
        <v>387.4</v>
      </c>
      <c r="P101" s="84">
        <f t="shared" si="472"/>
        <v>402.2</v>
      </c>
      <c r="Q101" s="94">
        <f t="shared" si="472"/>
        <v>1515.1000000000001</v>
      </c>
      <c r="R101" s="84">
        <f t="shared" si="472"/>
        <v>422.7</v>
      </c>
      <c r="S101" s="84">
        <f t="shared" si="472"/>
        <v>436.7</v>
      </c>
      <c r="T101" s="84">
        <f t="shared" si="472"/>
        <v>453.2</v>
      </c>
      <c r="U101" s="84">
        <f t="shared" si="472"/>
        <v>497.3</v>
      </c>
      <c r="V101" s="94">
        <f t="shared" si="472"/>
        <v>1809.8999999999999</v>
      </c>
      <c r="W101" s="84">
        <f t="shared" si="472"/>
        <v>473.20000000000005</v>
      </c>
      <c r="X101" s="84">
        <f t="shared" si="472"/>
        <v>479.89999999999986</v>
      </c>
      <c r="Y101" s="84">
        <f t="shared" si="472"/>
        <v>495.5</v>
      </c>
      <c r="Z101" s="84">
        <f t="shared" si="472"/>
        <v>505.5</v>
      </c>
      <c r="AA101" s="94">
        <f t="shared" si="472"/>
        <v>1954.1000000000004</v>
      </c>
      <c r="AB101" s="84">
        <f t="shared" si="472"/>
        <v>482.39999999999992</v>
      </c>
      <c r="AC101" s="84">
        <f t="shared" si="472"/>
        <v>486.89700000000005</v>
      </c>
      <c r="AD101" s="84">
        <f t="shared" si="472"/>
        <v>517.17000000000007</v>
      </c>
      <c r="AE101" s="84">
        <f t="shared" si="472"/>
        <v>526.73299999999995</v>
      </c>
      <c r="AF101" s="94">
        <f t="shared" si="472"/>
        <v>2013.2000000000003</v>
      </c>
      <c r="AG101" s="84">
        <f t="shared" si="472"/>
        <v>520.46799999999996</v>
      </c>
      <c r="AH101" s="84">
        <f t="shared" si="472"/>
        <v>524.00979000000007</v>
      </c>
      <c r="AI101" s="84">
        <f t="shared" si="472"/>
        <v>545.29207000000008</v>
      </c>
      <c r="AJ101" s="84">
        <f t="shared" si="472"/>
        <v>556.41133999999988</v>
      </c>
      <c r="AK101" s="94">
        <f t="shared" si="472"/>
        <v>2146.1812</v>
      </c>
      <c r="AL101" s="84">
        <f t="shared" si="472"/>
        <v>550.36799999999994</v>
      </c>
      <c r="AM101" s="84">
        <f t="shared" si="472"/>
        <v>569.81347530000016</v>
      </c>
      <c r="AN101" s="84">
        <f t="shared" si="472"/>
        <v>606.04251490000013</v>
      </c>
      <c r="AO101" s="84">
        <f t="shared" si="472"/>
        <v>587.43690699999991</v>
      </c>
      <c r="AP101" s="94">
        <f t="shared" si="472"/>
        <v>2313.6608971999999</v>
      </c>
      <c r="AQ101" s="84">
        <f t="shared" si="472"/>
        <v>586.54368452504616</v>
      </c>
      <c r="AR101" s="84">
        <f t="shared" si="472"/>
        <v>596.29333063648835</v>
      </c>
      <c r="AS101" s="84">
        <f t="shared" si="472"/>
        <v>606.40379285650624</v>
      </c>
      <c r="AT101" s="84">
        <f t="shared" si="472"/>
        <v>619.16745617452989</v>
      </c>
      <c r="AU101" s="94">
        <f t="shared" si="472"/>
        <v>2408.4082641925697</v>
      </c>
      <c r="AV101" s="94">
        <f t="shared" ca="1" si="472"/>
        <v>2483.8979174929027</v>
      </c>
      <c r="AW101" s="94">
        <f t="shared" ca="1" si="472"/>
        <v>2540.7280882806408</v>
      </c>
    </row>
    <row r="102" spans="2:49">
      <c r="B102" s="11" t="s">
        <v>187</v>
      </c>
      <c r="C102" s="85" t="s">
        <v>212</v>
      </c>
      <c r="D102" s="85" t="s">
        <v>212</v>
      </c>
      <c r="E102" s="85" t="s">
        <v>212</v>
      </c>
      <c r="F102" s="85" t="s">
        <v>212</v>
      </c>
      <c r="G102" s="86" t="s">
        <v>212</v>
      </c>
      <c r="H102" s="82">
        <f t="shared" ref="H102" si="473">H101/C101-1</f>
        <v>9.5646211861501573E-2</v>
      </c>
      <c r="I102" s="82">
        <f t="shared" ref="I102" si="474">I101/D101-1</f>
        <v>9.7112860892388353E-2</v>
      </c>
      <c r="J102" s="82">
        <f t="shared" ref="J102" si="475">J101/E101-1</f>
        <v>0.11567043618739903</v>
      </c>
      <c r="K102" s="82">
        <f t="shared" ref="K102" si="476">K101/F101-1</f>
        <v>0.12090359529112304</v>
      </c>
      <c r="L102" s="73">
        <f t="shared" ref="L102" si="477">L101/G101-1</f>
        <v>0.10759649266573801</v>
      </c>
      <c r="M102" s="82">
        <f t="shared" ref="M102" si="478">M101/H101-1</f>
        <v>0.11357947434292859</v>
      </c>
      <c r="N102" s="82">
        <f t="shared" ref="N102" si="479">N101/I101-1</f>
        <v>0.10526315789473695</v>
      </c>
      <c r="O102" s="82">
        <f t="shared" ref="O102" si="480">O101/J101-1</f>
        <v>0.12192296553721382</v>
      </c>
      <c r="P102" s="82">
        <f t="shared" ref="P102" si="481">P101/K101-1</f>
        <v>0.14164064717570235</v>
      </c>
      <c r="Q102" s="73">
        <f t="shared" ref="Q102" si="482">Q101/L101-1</f>
        <v>0.12096774193548399</v>
      </c>
      <c r="R102" s="82">
        <f t="shared" ref="R102" si="483">R101/M101-1</f>
        <v>0.18769317223939308</v>
      </c>
      <c r="S102" s="82">
        <f t="shared" ref="S102" si="484">S101/N101-1</f>
        <v>0.18154761904761885</v>
      </c>
      <c r="T102" s="82">
        <f t="shared" ref="T102" si="485">T101/O101-1</f>
        <v>0.16985028394424373</v>
      </c>
      <c r="U102" s="82">
        <f t="shared" ref="U102" si="486">U101/P101-1</f>
        <v>0.23644952759820992</v>
      </c>
      <c r="V102" s="73">
        <f t="shared" ref="V102" si="487">V101/Q101-1</f>
        <v>0.19457461553692812</v>
      </c>
      <c r="W102" s="82">
        <f t="shared" ref="W102" si="488">W101/R101-1</f>
        <v>0.11947007333806492</v>
      </c>
      <c r="X102" s="82">
        <f t="shared" ref="X102" si="489">X101/S101-1</f>
        <v>9.8923746278909652E-2</v>
      </c>
      <c r="Y102" s="82">
        <f t="shared" ref="Y102" si="490">Y101/T101-1</f>
        <v>9.3336275375110356E-2</v>
      </c>
      <c r="Z102" s="82">
        <f t="shared" ref="Z102" si="491">Z101/U101-1</f>
        <v>1.6489040820430345E-2</v>
      </c>
      <c r="AA102" s="73">
        <f t="shared" ref="AA102" si="492">AA101/V101-1</f>
        <v>7.9672910105530903E-2</v>
      </c>
      <c r="AB102" s="82">
        <f t="shared" ref="AB102" si="493">AB101/W101-1</f>
        <v>1.9442096365172912E-2</v>
      </c>
      <c r="AC102" s="82">
        <f t="shared" ref="AC102" si="494">AC101/X101-1</f>
        <v>1.4580120858512569E-2</v>
      </c>
      <c r="AD102" s="82">
        <f t="shared" ref="AD102" si="495">AD101/Y101-1</f>
        <v>4.3733602421796247E-2</v>
      </c>
      <c r="AE102" s="82">
        <f t="shared" ref="AE102" si="496">AE101/Z101-1</f>
        <v>4.2003956478733784E-2</v>
      </c>
      <c r="AF102" s="73">
        <f t="shared" ref="AF102" si="497">AF101/AA101-1</f>
        <v>3.0244102144209473E-2</v>
      </c>
      <c r="AG102" s="82">
        <f t="shared" ref="AG102" si="498">AG101/AB101-1</f>
        <v>7.8913764510779583E-2</v>
      </c>
      <c r="AH102" s="82">
        <f t="shared" ref="AH102" si="499">AH101/AC101-1</f>
        <v>7.6223082089230454E-2</v>
      </c>
      <c r="AI102" s="82">
        <f t="shared" ref="AI102" si="500">AI101/AD101-1</f>
        <v>5.4376839337161975E-2</v>
      </c>
      <c r="AJ102" s="82">
        <f t="shared" ref="AJ102" si="501">AJ101/AE101-1</f>
        <v>5.6344181966954787E-2</v>
      </c>
      <c r="AK102" s="73">
        <f t="shared" ref="AK102:AL102" si="502">AK101/AF101-1</f>
        <v>6.6054639380091151E-2</v>
      </c>
      <c r="AL102" s="82">
        <f t="shared" si="502"/>
        <v>5.7448296533120224E-2</v>
      </c>
      <c r="AM102" s="82">
        <f t="shared" ref="AM102" si="503">AM101/AH101-1</f>
        <v>8.7409980069265591E-2</v>
      </c>
      <c r="AN102" s="82">
        <f t="shared" ref="AN102" si="504">AN101/AI101-1</f>
        <v>0.11140900123487962</v>
      </c>
      <c r="AO102" s="82">
        <f t="shared" ref="AO102" si="505">AO101/AJ101-1</f>
        <v>5.5760127031199591E-2</v>
      </c>
      <c r="AP102" s="73">
        <f t="shared" ref="AP102" si="506">AP101/AK101-1</f>
        <v>7.803614028489303E-2</v>
      </c>
      <c r="AQ102" s="82">
        <f t="shared" ref="AQ102" si="507">AQ101/AL101-1</f>
        <v>6.5729992523268388E-2</v>
      </c>
      <c r="AR102" s="82">
        <f t="shared" ref="AR102" si="508">AR101/AM101-1</f>
        <v>4.6471093584697698E-2</v>
      </c>
      <c r="AS102" s="82">
        <f t="shared" ref="AS102" si="509">AS101/AN101-1</f>
        <v>5.9612642285622464E-4</v>
      </c>
      <c r="AT102" s="82">
        <f t="shared" ref="AT102" si="510">AT101/AO101-1</f>
        <v>5.4015246227166358E-2</v>
      </c>
      <c r="AU102" s="73">
        <f t="shared" ref="AU102" si="511">AU101/AP101-1</f>
        <v>4.0951276441259621E-2</v>
      </c>
      <c r="AV102" s="73">
        <f t="shared" ref="AV102:AW102" ca="1" si="512">AV101/AU101-1</f>
        <v>3.134420954399153E-2</v>
      </c>
      <c r="AW102" s="73">
        <f t="shared" ca="1" si="512"/>
        <v>2.2879430908778753E-2</v>
      </c>
    </row>
    <row r="103" spans="2:49">
      <c r="B103" s="11" t="s">
        <v>188</v>
      </c>
      <c r="C103" s="85" t="s">
        <v>212</v>
      </c>
      <c r="D103" s="85" t="s">
        <v>212</v>
      </c>
      <c r="E103" s="85" t="s">
        <v>212</v>
      </c>
      <c r="F103" s="85" t="s">
        <v>212</v>
      </c>
      <c r="G103" s="86" t="s">
        <v>212</v>
      </c>
      <c r="H103" s="82">
        <f>H101/F101-1</f>
        <v>1.6862869869551433E-2</v>
      </c>
      <c r="I103" s="82">
        <f>I101/H101-1</f>
        <v>4.6307884856069848E-2</v>
      </c>
      <c r="J103" s="82">
        <f t="shared" ref="J103:K103" si="513">J101/I101-1</f>
        <v>3.2595693779904344E-2</v>
      </c>
      <c r="K103" s="82">
        <f t="shared" si="513"/>
        <v>2.0272227048943048E-2</v>
      </c>
      <c r="L103" s="86" t="s">
        <v>212</v>
      </c>
      <c r="M103" s="82">
        <f>M101/K101-1</f>
        <v>1.0218563724098573E-2</v>
      </c>
      <c r="N103" s="82">
        <f>N101/M101-1</f>
        <v>3.8493958977240839E-2</v>
      </c>
      <c r="O103" s="82">
        <f t="shared" ref="O103:P103" si="514">O101/N101-1</f>
        <v>4.816017316017307E-2</v>
      </c>
      <c r="P103" s="82">
        <f t="shared" si="514"/>
        <v>3.8203407330924088E-2</v>
      </c>
      <c r="Q103" s="86" t="s">
        <v>212</v>
      </c>
      <c r="R103" s="82">
        <f>R101/P101-1</f>
        <v>5.0969666832421767E-2</v>
      </c>
      <c r="S103" s="82">
        <f>S101/R101-1</f>
        <v>3.3120416370948647E-2</v>
      </c>
      <c r="T103" s="82">
        <f t="shared" ref="T103:U103" si="515">T101/S101-1</f>
        <v>3.7783375314861534E-2</v>
      </c>
      <c r="U103" s="82">
        <f t="shared" si="515"/>
        <v>9.730803177405134E-2</v>
      </c>
      <c r="V103" s="86" t="s">
        <v>212</v>
      </c>
      <c r="W103" s="82">
        <f>W101/U101-1</f>
        <v>-4.8461693142971995E-2</v>
      </c>
      <c r="X103" s="82">
        <f>X101/W101-1</f>
        <v>1.4158918005071408E-2</v>
      </c>
      <c r="Y103" s="82">
        <f t="shared" ref="Y103:Z103" si="516">Y101/X101-1</f>
        <v>3.250677224421783E-2</v>
      </c>
      <c r="Z103" s="82">
        <f t="shared" si="516"/>
        <v>2.0181634712411745E-2</v>
      </c>
      <c r="AA103" s="86" t="s">
        <v>212</v>
      </c>
      <c r="AB103" s="82">
        <f>AB101/Z101-1</f>
        <v>-4.5697329376854778E-2</v>
      </c>
      <c r="AC103" s="82">
        <f>AC101/AB101-1</f>
        <v>9.3221393034828015E-3</v>
      </c>
      <c r="AD103" s="82">
        <f t="shared" ref="AD103:AE103" si="517">AD101/AC101-1</f>
        <v>6.2175367685568084E-2</v>
      </c>
      <c r="AE103" s="82">
        <f t="shared" si="517"/>
        <v>1.8491018427209349E-2</v>
      </c>
      <c r="AF103" s="86" t="s">
        <v>212</v>
      </c>
      <c r="AG103" s="82">
        <f>AG101/AE101-1</f>
        <v>-1.1894071569466869E-2</v>
      </c>
      <c r="AH103" s="82">
        <f>AH101/AG101-1</f>
        <v>6.8050101062890889E-3</v>
      </c>
      <c r="AI103" s="82">
        <f t="shared" ref="AI103" si="518">AI101/AH101-1</f>
        <v>4.0614279362986672E-2</v>
      </c>
      <c r="AJ103" s="82">
        <f t="shared" ref="AJ103" si="519">AJ101/AI101-1</f>
        <v>2.0391402354337895E-2</v>
      </c>
      <c r="AK103" s="86" t="s">
        <v>212</v>
      </c>
      <c r="AL103" s="82">
        <f>AL101/AJ101-1</f>
        <v>-1.086128115217766E-2</v>
      </c>
      <c r="AM103" s="82">
        <f>AM101/AL101-1</f>
        <v>3.5331769470609231E-2</v>
      </c>
      <c r="AN103" s="82">
        <f t="shared" ref="AN103" si="520">AN101/AM101-1</f>
        <v>6.3580524453069165E-2</v>
      </c>
      <c r="AO103" s="82">
        <f t="shared" ref="AO103" si="521">AO101/AN101-1</f>
        <v>-3.0700169447798964E-2</v>
      </c>
      <c r="AP103" s="86" t="s">
        <v>212</v>
      </c>
      <c r="AQ103" s="82">
        <f>AQ101/AO101-1</f>
        <v>-1.5205419753338001E-3</v>
      </c>
      <c r="AR103" s="82">
        <f>AR101/AQ101-1</f>
        <v>1.6622199451924891E-2</v>
      </c>
      <c r="AS103" s="82">
        <f t="shared" ref="AS103" si="522">AS101/AR101-1</f>
        <v>1.6955517864380543E-2</v>
      </c>
      <c r="AT103" s="82">
        <f t="shared" ref="AT103" si="523">AT101/AS101-1</f>
        <v>2.1048125800631201E-2</v>
      </c>
      <c r="AU103" s="86" t="s">
        <v>212</v>
      </c>
      <c r="AV103" s="86" t="s">
        <v>212</v>
      </c>
      <c r="AW103" s="86" t="s">
        <v>212</v>
      </c>
    </row>
    <row r="104" spans="2:49">
      <c r="B104" s="11"/>
      <c r="C104" s="85"/>
      <c r="D104" s="85"/>
      <c r="E104" s="85"/>
      <c r="F104" s="85"/>
      <c r="G104" s="86"/>
      <c r="H104" s="82"/>
      <c r="I104" s="82"/>
      <c r="J104" s="82"/>
      <c r="K104" s="82"/>
      <c r="L104" s="86"/>
      <c r="M104" s="82"/>
      <c r="N104" s="82"/>
      <c r="O104" s="82"/>
      <c r="P104" s="82"/>
      <c r="Q104" s="86"/>
      <c r="R104" s="82"/>
      <c r="S104" s="82"/>
      <c r="T104" s="82"/>
      <c r="U104" s="82"/>
      <c r="V104" s="86"/>
      <c r="W104" s="82"/>
      <c r="X104" s="82"/>
      <c r="Y104" s="82"/>
      <c r="Z104" s="82"/>
      <c r="AA104" s="86"/>
      <c r="AB104" s="82"/>
      <c r="AC104" s="82"/>
      <c r="AD104" s="82"/>
      <c r="AE104" s="82"/>
      <c r="AF104" s="86"/>
      <c r="AG104" s="82"/>
      <c r="AH104" s="82"/>
      <c r="AI104" s="82"/>
      <c r="AL104" s="82"/>
    </row>
    <row r="105" spans="2:49">
      <c r="B105" s="54" t="s">
        <v>217</v>
      </c>
      <c r="C105" s="85" t="s">
        <v>212</v>
      </c>
      <c r="D105" s="85" t="s">
        <v>212</v>
      </c>
      <c r="E105" s="85" t="s">
        <v>212</v>
      </c>
      <c r="F105" s="85" t="s">
        <v>212</v>
      </c>
      <c r="G105" s="86" t="s">
        <v>212</v>
      </c>
      <c r="H105" s="42">
        <f t="shared" ref="H105:AU105" si="524">(H101-H657)/C101-1</f>
        <v>0.11002109016112471</v>
      </c>
      <c r="I105" s="42">
        <f t="shared" si="524"/>
        <v>0.11517980355548318</v>
      </c>
      <c r="J105" s="42">
        <f t="shared" si="524"/>
        <v>0.12942156943342487</v>
      </c>
      <c r="K105" s="42">
        <f t="shared" si="524"/>
        <v>0.1293118085751237</v>
      </c>
      <c r="L105" s="44">
        <f t="shared" si="524"/>
        <v>0.12119858501886216</v>
      </c>
      <c r="M105" s="42">
        <f t="shared" si="524"/>
        <v>0.12107363923970627</v>
      </c>
      <c r="N105" s="42">
        <f t="shared" si="524"/>
        <v>0.11347916666666702</v>
      </c>
      <c r="O105" s="42">
        <f t="shared" si="524"/>
        <v>0.12361833941692213</v>
      </c>
      <c r="P105" s="42">
        <f t="shared" si="524"/>
        <v>0.1418339905968975</v>
      </c>
      <c r="Q105" s="44">
        <f t="shared" si="524"/>
        <v>0.12525606386674615</v>
      </c>
      <c r="R105" s="42">
        <f t="shared" si="524"/>
        <v>0.18377593318945884</v>
      </c>
      <c r="S105" s="42">
        <f t="shared" si="524"/>
        <v>0.16631805003758182</v>
      </c>
      <c r="T105" s="42">
        <f t="shared" si="524"/>
        <v>0.15792363602867932</v>
      </c>
      <c r="U105" s="42">
        <f t="shared" si="524"/>
        <v>0.22968562828899008</v>
      </c>
      <c r="V105" s="44">
        <f t="shared" si="524"/>
        <v>0.18509417346139556</v>
      </c>
      <c r="W105" s="42">
        <f t="shared" si="524"/>
        <v>0.1267627615988054</v>
      </c>
      <c r="X105" s="42">
        <f t="shared" si="524"/>
        <v>0.10858734948350923</v>
      </c>
      <c r="Y105" s="42">
        <f t="shared" si="524"/>
        <v>0.10987811882910159</v>
      </c>
      <c r="Z105" s="42">
        <f t="shared" si="524"/>
        <v>3.2221503378557559E-2</v>
      </c>
      <c r="AA105" s="44">
        <f t="shared" si="524"/>
        <v>9.2172623863622016E-2</v>
      </c>
      <c r="AB105" s="42">
        <f t="shared" si="524"/>
        <v>3.3048007487018305E-2</v>
      </c>
      <c r="AC105" s="42">
        <f t="shared" si="524"/>
        <v>2.3326651420498168E-2</v>
      </c>
      <c r="AD105" s="42">
        <f t="shared" si="524"/>
        <v>4.6428166053139819E-2</v>
      </c>
      <c r="AE105" s="42">
        <f t="shared" si="524"/>
        <v>4.3892310463300444E-2</v>
      </c>
      <c r="AF105" s="44">
        <f t="shared" si="524"/>
        <v>3.6858654305349292E-2</v>
      </c>
      <c r="AG105" s="42">
        <f t="shared" si="524"/>
        <v>7.8933230704095081E-2</v>
      </c>
      <c r="AH105" s="42">
        <f t="shared" si="524"/>
        <v>7.3320294532114749E-2</v>
      </c>
      <c r="AI105" s="42">
        <f t="shared" si="524"/>
        <v>5.4549659382020277E-2</v>
      </c>
      <c r="AJ105" s="42">
        <f t="shared" si="524"/>
        <v>5.6455077733835735E-2</v>
      </c>
      <c r="AK105" s="44">
        <f t="shared" si="524"/>
        <v>6.5430668458689833E-2</v>
      </c>
      <c r="AL105" s="42">
        <f t="shared" si="524"/>
        <v>5.9998284889492437E-2</v>
      </c>
      <c r="AM105" s="42">
        <f t="shared" si="524"/>
        <v>8.8622777993817348E-2</v>
      </c>
      <c r="AN105" s="42">
        <f t="shared" si="524"/>
        <v>0.11185064862745109</v>
      </c>
      <c r="AO105" s="42">
        <f t="shared" si="524"/>
        <v>5.460334079577267E-2</v>
      </c>
      <c r="AP105" s="44">
        <f t="shared" si="524"/>
        <v>7.8762958303417729E-2</v>
      </c>
      <c r="AQ105" s="42">
        <f t="shared" si="524"/>
        <v>4.9669238115934489E-2</v>
      </c>
      <c r="AR105" s="42">
        <f t="shared" si="524"/>
        <v>4.0740872401603179E-2</v>
      </c>
      <c r="AS105" s="42">
        <f t="shared" si="524"/>
        <v>-4.1989678870029135E-3</v>
      </c>
      <c r="AT105" s="42">
        <f t="shared" si="524"/>
        <v>4.6539971473083641E-2</v>
      </c>
      <c r="AU105" s="44">
        <f t="shared" si="524"/>
        <v>3.2565533376251343E-2</v>
      </c>
      <c r="AV105" s="44">
        <f ca="1">(AV101-AV657)/AU101-1</f>
        <v>3.134420954399153E-2</v>
      </c>
      <c r="AW105" s="44">
        <f ca="1">(AW101-AW657)/AV101-1</f>
        <v>2.2879430908778753E-2</v>
      </c>
    </row>
    <row r="106" spans="2:49">
      <c r="B106" s="54" t="s">
        <v>235</v>
      </c>
      <c r="C106" s="85" t="s">
        <v>212</v>
      </c>
      <c r="D106" s="85" t="s">
        <v>212</v>
      </c>
      <c r="E106" s="85" t="s">
        <v>212</v>
      </c>
      <c r="F106" s="85" t="s">
        <v>212</v>
      </c>
      <c r="G106" s="86" t="s">
        <v>212</v>
      </c>
      <c r="H106" s="82">
        <f>(H101-H670)/F101-1</f>
        <v>1.5601462368861396E-2</v>
      </c>
      <c r="I106" s="82">
        <f>(I101-I670)/H101-1</f>
        <v>4.8589301552873332E-2</v>
      </c>
      <c r="J106" s="82">
        <f>(J101-J670)/I101-1</f>
        <v>3.6342826931476502E-2</v>
      </c>
      <c r="K106" s="82">
        <f>(K101-K670)/J101-1</f>
        <v>1.9721135140099655E-2</v>
      </c>
      <c r="L106" s="86" t="s">
        <v>212</v>
      </c>
      <c r="M106" s="82">
        <f>(M101-M670)/K101-1</f>
        <v>1.4814182010603805E-2</v>
      </c>
      <c r="N106" s="82">
        <f>(N101-N670)/M101-1</f>
        <v>4.7644915557023992E-2</v>
      </c>
      <c r="O106" s="82">
        <f>(O101-O670)/N101-1</f>
        <v>3.256496566439826E-2</v>
      </c>
      <c r="P106" s="82">
        <f>(P101-P670)/O101-1</f>
        <v>3.136885574838244E-2</v>
      </c>
      <c r="Q106" s="86" t="s">
        <v>212</v>
      </c>
      <c r="R106" s="82">
        <f>(R101-R670)/P101-1</f>
        <v>4.2748496858098228E-2</v>
      </c>
      <c r="S106" s="82">
        <f>(S101-S670)/R101-1</f>
        <v>3.0982240998094213E-2</v>
      </c>
      <c r="T106" s="82">
        <f>(T101-T670)/S101-1</f>
        <v>4.4344922557513655E-2</v>
      </c>
      <c r="U106" s="82">
        <f>(U101-U670)/T101-1</f>
        <v>0.10331306748153346</v>
      </c>
      <c r="V106" s="86" t="s">
        <v>212</v>
      </c>
      <c r="W106" s="82">
        <f>(W101-W670)/U101-1</f>
        <v>-4.6127987891327216E-2</v>
      </c>
      <c r="X106" s="82">
        <f>(X101-X670)/W101-1</f>
        <v>2.4732375420236208E-2</v>
      </c>
      <c r="Y106" s="82">
        <f>(Y101-Y670)/X101-1</f>
        <v>4.6884705550688688E-2</v>
      </c>
      <c r="Z106" s="82">
        <f>(Z101-Z670)/Y101-1</f>
        <v>2.4558048548803502E-2</v>
      </c>
      <c r="AA106" s="86" t="s">
        <v>212</v>
      </c>
      <c r="AB106" s="82">
        <f>(AB101-AB670)/Z101-1</f>
        <v>-5.5135145353455317E-2</v>
      </c>
      <c r="AC106" s="82">
        <f>(AC101-AC670)/AB101-1</f>
        <v>6.3628812691542969E-3</v>
      </c>
      <c r="AD106" s="82">
        <f>(AD101-AD670)/AC101-1</f>
        <v>6.2524666936314421E-2</v>
      </c>
      <c r="AE106" s="82">
        <f>(AE101-AE670)/AD101-1</f>
        <v>2.2433413476767861E-2</v>
      </c>
      <c r="AF106" s="86" t="s">
        <v>212</v>
      </c>
      <c r="AG106" s="82">
        <f>(AG101-AG670)/AE101-1</f>
        <v>-1.5549556014902044E-2</v>
      </c>
      <c r="AH106" s="82">
        <f>(AH101-AH670)/AG101-1</f>
        <v>9.7725437692393058E-3</v>
      </c>
      <c r="AI106" s="82">
        <f>(AI101-AI670)/AH101-1</f>
        <v>3.6936346330421532E-2</v>
      </c>
      <c r="AJ106" s="82">
        <f>(AJ101-AJ670)/AI101-1</f>
        <v>2.7938540529623745E-2</v>
      </c>
      <c r="AK106" s="86" t="s">
        <v>212</v>
      </c>
      <c r="AL106" s="82">
        <f>(AL101-AL670)/AJ101-1</f>
        <v>-3.8001747318312518E-3</v>
      </c>
      <c r="AM106" s="82">
        <f>(AM101-AM670)/AL101-1</f>
        <v>1.9628886401329426E-2</v>
      </c>
      <c r="AN106" s="82">
        <f>(AN101-AN670)/AM101-1</f>
        <v>5.8577427319251196E-2</v>
      </c>
      <c r="AO106" s="82">
        <f>(AO101-AO670)/AN101-1</f>
        <v>-2.8234499881892194E-2</v>
      </c>
      <c r="AP106" s="86" t="s">
        <v>212</v>
      </c>
      <c r="AQ106" s="82">
        <f>(AQ101-AQ670)/AO101-1</f>
        <v>-7.5869236546761698E-3</v>
      </c>
      <c r="AR106" s="82">
        <f ca="1">(AR101-AR670)/AQ101-1</f>
        <v>1.5327369411665348E-2</v>
      </c>
      <c r="AS106" s="82">
        <f ca="1">(AS101-AS670)/AR101-1</f>
        <v>1.6955517864380543E-2</v>
      </c>
      <c r="AT106" s="82">
        <f ca="1">(AT101-AT670)/AS101-1</f>
        <v>2.1048125800631201E-2</v>
      </c>
      <c r="AU106" s="86" t="s">
        <v>212</v>
      </c>
      <c r="AV106" s="86" t="s">
        <v>212</v>
      </c>
      <c r="AW106" s="86" t="s">
        <v>212</v>
      </c>
    </row>
    <row r="107" spans="2:49">
      <c r="B107" s="11"/>
      <c r="C107" s="85"/>
      <c r="D107" s="85"/>
      <c r="E107" s="85"/>
      <c r="F107" s="85"/>
      <c r="G107" s="86"/>
      <c r="H107" s="82"/>
      <c r="I107" s="82"/>
      <c r="J107" s="82"/>
      <c r="K107" s="82"/>
      <c r="L107" s="86"/>
      <c r="M107" s="82"/>
      <c r="N107" s="82"/>
      <c r="O107" s="82"/>
      <c r="P107" s="82"/>
      <c r="Q107" s="86"/>
      <c r="R107" s="82"/>
      <c r="S107" s="82"/>
      <c r="T107" s="82"/>
      <c r="U107" s="82"/>
      <c r="V107" s="86"/>
      <c r="W107" s="82"/>
      <c r="X107" s="82"/>
      <c r="Y107" s="82"/>
      <c r="Z107" s="82"/>
      <c r="AA107" s="86"/>
      <c r="AB107" s="82"/>
      <c r="AC107" s="82"/>
      <c r="AD107" s="82"/>
      <c r="AE107" s="82"/>
      <c r="AF107" s="86"/>
      <c r="AG107" s="82"/>
      <c r="AH107" s="82"/>
      <c r="AI107" s="82"/>
      <c r="AL107" s="82"/>
    </row>
    <row r="108" spans="2:49" s="5" customFormat="1">
      <c r="B108" s="9" t="s">
        <v>234</v>
      </c>
      <c r="C108" s="156">
        <f t="shared" ref="C108:AW108" si="525">C24</f>
        <v>260.45</v>
      </c>
      <c r="D108" s="156">
        <f t="shared" si="525"/>
        <v>273.55</v>
      </c>
      <c r="E108" s="156">
        <f t="shared" si="525"/>
        <v>278.25</v>
      </c>
      <c r="F108" s="156">
        <f t="shared" si="525"/>
        <v>283.05</v>
      </c>
      <c r="G108" s="157">
        <f t="shared" si="525"/>
        <v>1095.3</v>
      </c>
      <c r="H108" s="125">
        <f t="shared" si="525"/>
        <v>275.85000000000002</v>
      </c>
      <c r="I108" s="125">
        <f t="shared" si="525"/>
        <v>290.64999999999998</v>
      </c>
      <c r="J108" s="125">
        <f t="shared" si="525"/>
        <v>301.55</v>
      </c>
      <c r="K108" s="125">
        <f t="shared" si="525"/>
        <v>308.55</v>
      </c>
      <c r="L108" s="157">
        <f t="shared" si="525"/>
        <v>1176.5999999999999</v>
      </c>
      <c r="M108" s="125">
        <f t="shared" si="525"/>
        <v>294.64999999999998</v>
      </c>
      <c r="N108" s="125">
        <f t="shared" si="525"/>
        <v>308.35000000000002</v>
      </c>
      <c r="O108" s="125">
        <f t="shared" si="525"/>
        <v>326.14999999999998</v>
      </c>
      <c r="P108" s="125">
        <f t="shared" si="525"/>
        <v>340.95</v>
      </c>
      <c r="Q108" s="157">
        <f t="shared" si="525"/>
        <v>1270.1000000000001</v>
      </c>
      <c r="R108" s="125">
        <f t="shared" si="525"/>
        <v>319.2</v>
      </c>
      <c r="S108" s="125">
        <f t="shared" si="525"/>
        <v>333.2</v>
      </c>
      <c r="T108" s="125">
        <f t="shared" si="525"/>
        <v>349.7</v>
      </c>
      <c r="U108" s="125">
        <f t="shared" si="525"/>
        <v>393.8</v>
      </c>
      <c r="V108" s="157">
        <f t="shared" si="525"/>
        <v>1395.8999999999999</v>
      </c>
      <c r="W108" s="125">
        <f t="shared" si="525"/>
        <v>350.69946294307204</v>
      </c>
      <c r="X108" s="125">
        <f t="shared" si="525"/>
        <v>373.58421052631564</v>
      </c>
      <c r="Y108" s="125">
        <f t="shared" si="525"/>
        <v>386.31632653061223</v>
      </c>
      <c r="Z108" s="125">
        <f t="shared" si="525"/>
        <v>405.5</v>
      </c>
      <c r="AA108" s="157">
        <f t="shared" si="525"/>
        <v>1516.1000000000004</v>
      </c>
      <c r="AB108" s="125">
        <f t="shared" si="525"/>
        <v>372.39999999999992</v>
      </c>
      <c r="AC108" s="125">
        <f t="shared" si="525"/>
        <v>385.89700000000005</v>
      </c>
      <c r="AD108" s="125">
        <f t="shared" si="525"/>
        <v>410.17000000000007</v>
      </c>
      <c r="AE108" s="125">
        <f t="shared" si="525"/>
        <v>408.73299999999995</v>
      </c>
      <c r="AF108" s="157">
        <f t="shared" si="525"/>
        <v>1577.2000000000003</v>
      </c>
      <c r="AG108" s="125">
        <f t="shared" si="525"/>
        <v>398.46799999999996</v>
      </c>
      <c r="AH108" s="125">
        <f t="shared" si="525"/>
        <v>412.9097900000001</v>
      </c>
      <c r="AI108" s="125">
        <f t="shared" si="525"/>
        <v>439.29207000000008</v>
      </c>
      <c r="AJ108" s="125">
        <f t="shared" si="525"/>
        <v>438.5113399999999</v>
      </c>
      <c r="AK108" s="157">
        <f t="shared" si="525"/>
        <v>1689.1812000000002</v>
      </c>
      <c r="AL108" s="125">
        <f t="shared" si="525"/>
        <v>422.46799999999996</v>
      </c>
      <c r="AM108" s="125">
        <f t="shared" si="525"/>
        <v>441.81347530000011</v>
      </c>
      <c r="AN108" s="125">
        <f t="shared" si="525"/>
        <v>470.04251490000013</v>
      </c>
      <c r="AO108" s="125">
        <f t="shared" si="525"/>
        <v>460.43690699999991</v>
      </c>
      <c r="AP108" s="157">
        <f t="shared" si="525"/>
        <v>1794.7608971999998</v>
      </c>
      <c r="AQ108" s="125">
        <f t="shared" si="525"/>
        <v>456.66123070296624</v>
      </c>
      <c r="AR108" s="125">
        <f t="shared" si="525"/>
        <v>467.56103227016376</v>
      </c>
      <c r="AS108" s="125">
        <f t="shared" si="525"/>
        <v>483.35203810049677</v>
      </c>
      <c r="AT108" s="125">
        <f t="shared" si="525"/>
        <v>491.18260104251118</v>
      </c>
      <c r="AU108" s="157">
        <f t="shared" si="525"/>
        <v>1898.7569021161371</v>
      </c>
      <c r="AV108" s="157">
        <f t="shared" ca="1" si="525"/>
        <v>1974.2465554164701</v>
      </c>
      <c r="AW108" s="157">
        <f t="shared" ca="1" si="525"/>
        <v>2031.0767262042082</v>
      </c>
    </row>
    <row r="109" spans="2:49">
      <c r="B109" s="11" t="s">
        <v>187</v>
      </c>
      <c r="C109" s="85" t="s">
        <v>212</v>
      </c>
      <c r="D109" s="85" t="s">
        <v>212</v>
      </c>
      <c r="E109" s="85" t="s">
        <v>212</v>
      </c>
      <c r="F109" s="85" t="s">
        <v>212</v>
      </c>
      <c r="G109" s="86" t="s">
        <v>212</v>
      </c>
      <c r="H109" s="82">
        <f t="shared" ref="H109" si="526">H108/C108-1</f>
        <v>5.9128431560760308E-2</v>
      </c>
      <c r="I109" s="82">
        <f t="shared" ref="I109" si="527">I108/D108-1</f>
        <v>6.2511423871321359E-2</v>
      </c>
      <c r="J109" s="82">
        <f t="shared" ref="J109" si="528">J108/E108-1</f>
        <v>8.3737646001796895E-2</v>
      </c>
      <c r="K109" s="82">
        <f t="shared" ref="K109" si="529">K108/F108-1</f>
        <v>9.0090090090090058E-2</v>
      </c>
      <c r="L109" s="73">
        <f t="shared" ref="L109" si="530">L108/G108-1</f>
        <v>7.4226239386469439E-2</v>
      </c>
      <c r="M109" s="82">
        <f t="shared" ref="M109" si="531">M108/H108-1</f>
        <v>6.8152981692948922E-2</v>
      </c>
      <c r="N109" s="82">
        <f t="shared" ref="N109" si="532">N108/I108-1</f>
        <v>6.0897987269912468E-2</v>
      </c>
      <c r="O109" s="82">
        <f t="shared" ref="O109" si="533">O108/J108-1</f>
        <v>8.1578511026363598E-2</v>
      </c>
      <c r="P109" s="82">
        <f t="shared" ref="P109" si="534">P108/K108-1</f>
        <v>0.10500729217306759</v>
      </c>
      <c r="Q109" s="73">
        <f t="shared" ref="Q109" si="535">Q108/L108-1</f>
        <v>7.9466258711542004E-2</v>
      </c>
      <c r="R109" s="82">
        <f t="shared" ref="R109" si="536">R108/M108-1</f>
        <v>8.3319192262005792E-2</v>
      </c>
      <c r="S109" s="82">
        <f t="shared" ref="S109" si="537">S108/N108-1</f>
        <v>8.0590238365493727E-2</v>
      </c>
      <c r="T109" s="82">
        <f t="shared" ref="T109" si="538">T108/O108-1</f>
        <v>7.2206040165567975E-2</v>
      </c>
      <c r="U109" s="82">
        <f t="shared" ref="U109" si="539">U108/P108-1</f>
        <v>0.15500806569878289</v>
      </c>
      <c r="V109" s="73">
        <f t="shared" ref="V109" si="540">V108/Q108-1</f>
        <v>9.9047319108731324E-2</v>
      </c>
      <c r="W109" s="82">
        <f t="shared" ref="W109" si="541">W108/R108-1</f>
        <v>9.8682528017143056E-2</v>
      </c>
      <c r="X109" s="82">
        <f t="shared" ref="X109" si="542">X108/S108-1</f>
        <v>0.12120111202375639</v>
      </c>
      <c r="Y109" s="82">
        <f t="shared" ref="Y109" si="543">Y108/T108-1</f>
        <v>0.10470782536634893</v>
      </c>
      <c r="Z109" s="82">
        <f t="shared" ref="Z109" si="544">Z108/U108-1</f>
        <v>2.9710512950736456E-2</v>
      </c>
      <c r="AA109" s="73">
        <f t="shared" ref="AA109" si="545">AA108/V108-1</f>
        <v>8.610932015187367E-2</v>
      </c>
      <c r="AB109" s="82">
        <f t="shared" ref="AB109" si="546">AB108/W108-1</f>
        <v>6.1877873649468507E-2</v>
      </c>
      <c r="AC109" s="82">
        <f t="shared" ref="AC109" si="547">AC108/X108-1</f>
        <v>3.2958538200364096E-2</v>
      </c>
      <c r="AD109" s="82">
        <f t="shared" ref="AD109" si="548">AD108/Y108-1</f>
        <v>6.1746480361341005E-2</v>
      </c>
      <c r="AE109" s="82">
        <f t="shared" ref="AE109" si="549">AE108/Z108-1</f>
        <v>7.9728729963006728E-3</v>
      </c>
      <c r="AF109" s="73">
        <f t="shared" ref="AF109" si="550">AF108/AA108-1</f>
        <v>4.0300771716905048E-2</v>
      </c>
      <c r="AG109" s="82">
        <f t="shared" ref="AG109" si="551">AG108/AB108-1</f>
        <v>7.0000000000000062E-2</v>
      </c>
      <c r="AH109" s="82">
        <f t="shared" ref="AH109:AI109" si="552">AH108/AC108-1</f>
        <v>7.0000000000000062E-2</v>
      </c>
      <c r="AI109" s="82">
        <f t="shared" si="552"/>
        <v>7.0999999999999952E-2</v>
      </c>
      <c r="AJ109" s="82">
        <f>AJ108/AE108-1</f>
        <v>7.2855238016015234E-2</v>
      </c>
      <c r="AK109" s="73">
        <f>AK108/AF108-1</f>
        <v>7.0999999999999952E-2</v>
      </c>
      <c r="AL109" s="82">
        <f t="shared" ref="AL109" si="553">AL108/AG108-1</f>
        <v>6.0230683517873418E-2</v>
      </c>
      <c r="AM109" s="82">
        <f>AM108/AH108-1</f>
        <v>7.0000000000000062E-2</v>
      </c>
      <c r="AN109" s="82">
        <f>AN108/AI108-1</f>
        <v>7.0000000000000062E-2</v>
      </c>
      <c r="AO109" s="82">
        <f t="shared" ref="AO109" si="554">AO108/AJ108-1</f>
        <v>5.0000000000000044E-2</v>
      </c>
      <c r="AP109" s="73">
        <f t="shared" ref="AP109" si="555">AP108/AK108-1</f>
        <v>6.2503476358841459E-2</v>
      </c>
      <c r="AQ109" s="82">
        <f>AQ108/AL108-1</f>
        <v>8.0936853685879884E-2</v>
      </c>
      <c r="AR109" s="82">
        <f>AR108/AM108-1</f>
        <v>5.8276984314886704E-2</v>
      </c>
      <c r="AS109" s="82">
        <f>AS108/AN108-1</f>
        <v>2.8315573120716975E-2</v>
      </c>
      <c r="AT109" s="82">
        <f t="shared" ref="AT109" si="556">AT108/AO108-1</f>
        <v>6.6775042519585215E-2</v>
      </c>
      <c r="AU109" s="73">
        <f t="shared" ref="AU109" si="557">AU108/AP108-1</f>
        <v>5.7944211442527482E-2</v>
      </c>
      <c r="AV109" s="73">
        <f ca="1">AV108/AU108-1</f>
        <v>3.9757408237042213E-2</v>
      </c>
      <c r="AW109" s="73">
        <f ca="1">AW108/AV108-1</f>
        <v>2.8785751522179881E-2</v>
      </c>
    </row>
    <row r="110" spans="2:49">
      <c r="B110" s="11" t="s">
        <v>188</v>
      </c>
      <c r="C110" s="85" t="s">
        <v>212</v>
      </c>
      <c r="D110" s="85" t="s">
        <v>212</v>
      </c>
      <c r="E110" s="85" t="s">
        <v>212</v>
      </c>
      <c r="F110" s="85" t="s">
        <v>212</v>
      </c>
      <c r="G110" s="86" t="s">
        <v>212</v>
      </c>
      <c r="H110" s="82">
        <f>H108/F108-1</f>
        <v>-2.5437201907790086E-2</v>
      </c>
      <c r="I110" s="82">
        <f>I108/H108-1</f>
        <v>5.3652347290193747E-2</v>
      </c>
      <c r="J110" s="82">
        <f t="shared" ref="J110:K110" si="558">J108/I108-1</f>
        <v>3.7502150352658026E-2</v>
      </c>
      <c r="K110" s="82">
        <f t="shared" si="558"/>
        <v>2.3213397446526285E-2</v>
      </c>
      <c r="L110" s="86" t="s">
        <v>212</v>
      </c>
      <c r="M110" s="82">
        <f>M108/K108-1</f>
        <v>-4.504942472856921E-2</v>
      </c>
      <c r="N110" s="82">
        <f>N108/M108-1</f>
        <v>4.6495842525029918E-2</v>
      </c>
      <c r="O110" s="82">
        <f t="shared" ref="O110:P110" si="559">O108/N108-1</f>
        <v>5.7726609372466209E-2</v>
      </c>
      <c r="P110" s="82">
        <f t="shared" si="559"/>
        <v>4.5377893607235986E-2</v>
      </c>
      <c r="Q110" s="86" t="s">
        <v>212</v>
      </c>
      <c r="R110" s="82">
        <f>R108/P108-1</f>
        <v>-6.3792344918609745E-2</v>
      </c>
      <c r="S110" s="82">
        <f>S108/R108-1</f>
        <v>4.3859649122806932E-2</v>
      </c>
      <c r="T110" s="82">
        <f t="shared" ref="T110:U110" si="560">T108/S108-1</f>
        <v>4.9519807923169346E-2</v>
      </c>
      <c r="U110" s="82">
        <f t="shared" si="560"/>
        <v>0.12610809265084355</v>
      </c>
      <c r="V110" s="86" t="s">
        <v>212</v>
      </c>
      <c r="W110" s="82">
        <f>W108/U108-1</f>
        <v>-0.1094477832832097</v>
      </c>
      <c r="X110" s="82">
        <f>X108/W108-1</f>
        <v>6.5254584056658294E-2</v>
      </c>
      <c r="Y110" s="82">
        <f t="shared" ref="Y110:Z110" si="561">Y108/X108-1</f>
        <v>3.4080979992059168E-2</v>
      </c>
      <c r="Z110" s="82">
        <f t="shared" si="561"/>
        <v>4.9657941308539622E-2</v>
      </c>
      <c r="AA110" s="86" t="s">
        <v>212</v>
      </c>
      <c r="AB110" s="82">
        <f>AB108/Z108-1</f>
        <v>-8.162762022194836E-2</v>
      </c>
      <c r="AC110" s="82">
        <f>AC108/AB108-1</f>
        <v>3.6243286788399942E-2</v>
      </c>
      <c r="AD110" s="82">
        <f t="shared" ref="AD110:AE110" si="562">AD108/AC108-1</f>
        <v>6.2900203940429833E-2</v>
      </c>
      <c r="AE110" s="82">
        <f t="shared" si="562"/>
        <v>-3.5034254089770789E-3</v>
      </c>
      <c r="AF110" s="86" t="s">
        <v>212</v>
      </c>
      <c r="AG110" s="82">
        <f>AG108/AE108-1</f>
        <v>-2.5114194351813945E-2</v>
      </c>
      <c r="AH110" s="82">
        <f>AH108/AG108-1</f>
        <v>3.6243286788399942E-2</v>
      </c>
      <c r="AI110" s="82">
        <f>AI108/AH108-1</f>
        <v>6.3893568617009455E-2</v>
      </c>
      <c r="AJ110" s="82">
        <f>AJ108/AI108-1</f>
        <v>-1.777245831003027E-3</v>
      </c>
      <c r="AK110" s="86" t="s">
        <v>212</v>
      </c>
      <c r="AL110" s="82">
        <f>AL108/AJ108-1</f>
        <v>-3.6585918165764952E-2</v>
      </c>
      <c r="AM110" s="82">
        <f>AM108/AL108-1</f>
        <v>4.5791575456602951E-2</v>
      </c>
      <c r="AN110" s="82">
        <f t="shared" ref="AN110" si="563">AN108/AM108-1</f>
        <v>6.3893568617009677E-2</v>
      </c>
      <c r="AO110" s="82">
        <f t="shared" ref="AO110" si="564">AO108/AN108-1</f>
        <v>-2.0435615067806778E-2</v>
      </c>
      <c r="AP110" s="86" t="s">
        <v>212</v>
      </c>
      <c r="AQ110" s="82">
        <f>AQ108/AO108-1</f>
        <v>-8.2002034146964053E-3</v>
      </c>
      <c r="AR110" s="82">
        <f>AR108/AQ108-1</f>
        <v>2.3868462734221607E-2</v>
      </c>
      <c r="AS110" s="82">
        <f t="shared" ref="AS110" si="565">AS108/AR108-1</f>
        <v>3.3773143483883716E-2</v>
      </c>
      <c r="AT110" s="82">
        <f t="shared" ref="AT110" si="566">AT108/AS108-1</f>
        <v>1.6200537754609279E-2</v>
      </c>
      <c r="AU110" s="86" t="s">
        <v>212</v>
      </c>
      <c r="AV110" s="86" t="s">
        <v>212</v>
      </c>
      <c r="AW110" s="86" t="s">
        <v>212</v>
      </c>
    </row>
    <row r="111" spans="2:49">
      <c r="B111" s="11"/>
      <c r="C111" s="85"/>
      <c r="D111" s="85"/>
      <c r="E111" s="85"/>
      <c r="F111" s="85"/>
      <c r="G111" s="86"/>
      <c r="H111" s="82"/>
      <c r="I111" s="82"/>
      <c r="J111" s="82"/>
      <c r="K111" s="82"/>
      <c r="L111" s="86"/>
      <c r="M111" s="82"/>
      <c r="N111" s="82"/>
      <c r="O111" s="82"/>
      <c r="P111" s="82"/>
      <c r="Q111" s="86"/>
      <c r="R111" s="82"/>
      <c r="S111" s="82"/>
      <c r="T111" s="82"/>
      <c r="U111" s="82"/>
      <c r="V111" s="86"/>
      <c r="W111" s="82"/>
      <c r="X111" s="82"/>
      <c r="Y111" s="82"/>
      <c r="Z111" s="82"/>
      <c r="AA111" s="86"/>
      <c r="AB111" s="82"/>
      <c r="AC111" s="82"/>
      <c r="AD111" s="82"/>
      <c r="AE111" s="82"/>
      <c r="AF111" s="86"/>
      <c r="AG111" s="82"/>
      <c r="AH111" s="82"/>
      <c r="AI111" s="82"/>
      <c r="AJ111" s="82"/>
      <c r="AK111" s="86"/>
      <c r="AL111" s="82"/>
      <c r="AM111" s="82"/>
      <c r="AN111" s="82"/>
      <c r="AO111" s="82"/>
      <c r="AP111" s="86"/>
      <c r="AQ111" s="82"/>
      <c r="AR111" s="82"/>
      <c r="AS111" s="82"/>
      <c r="AT111" s="82"/>
      <c r="AU111" s="86"/>
      <c r="AV111" s="86"/>
      <c r="AW111" s="86"/>
    </row>
    <row r="112" spans="2:49">
      <c r="B112" s="54" t="s">
        <v>217</v>
      </c>
      <c r="C112" s="85" t="s">
        <v>212</v>
      </c>
      <c r="D112" s="85" t="s">
        <v>212</v>
      </c>
      <c r="E112" s="85" t="s">
        <v>212</v>
      </c>
      <c r="F112" s="85" t="s">
        <v>212</v>
      </c>
      <c r="G112" s="86" t="s">
        <v>212</v>
      </c>
      <c r="H112" s="42">
        <f t="shared" ref="H112:AU112" si="567">(H108-H655)/C108-1</f>
        <v>7.3024196582837764E-2</v>
      </c>
      <c r="I112" s="42">
        <f t="shared" si="567"/>
        <v>8.0008559907400745E-2</v>
      </c>
      <c r="J112" s="42">
        <f t="shared" si="567"/>
        <v>9.7095193437428673E-2</v>
      </c>
      <c r="K112" s="42">
        <f t="shared" si="567"/>
        <v>9.8267162600837565E-2</v>
      </c>
      <c r="L112" s="44">
        <f t="shared" si="567"/>
        <v>8.7406876208163009E-2</v>
      </c>
      <c r="M112" s="42">
        <f t="shared" si="567"/>
        <v>7.5341435471261597E-2</v>
      </c>
      <c r="N112" s="42">
        <f t="shared" si="567"/>
        <v>6.8784206137584736E-2</v>
      </c>
      <c r="O112" s="42">
        <f t="shared" si="567"/>
        <v>8.3212919103187177E-2</v>
      </c>
      <c r="P112" s="42">
        <f t="shared" si="567"/>
        <v>0.10519443152452879</v>
      </c>
      <c r="Q112" s="44">
        <f t="shared" si="567"/>
        <v>8.3567620339194404E-2</v>
      </c>
      <c r="R112" s="42">
        <f t="shared" si="567"/>
        <v>7.974619854388032E-2</v>
      </c>
      <c r="S112" s="42">
        <f t="shared" si="567"/>
        <v>6.6661960451460445E-2</v>
      </c>
      <c r="T112" s="42">
        <f t="shared" si="567"/>
        <v>6.1274877341141343E-2</v>
      </c>
      <c r="U112" s="42">
        <f t="shared" si="567"/>
        <v>0.1486896854629971</v>
      </c>
      <c r="V112" s="44">
        <f t="shared" si="567"/>
        <v>9.033381813210295E-2</v>
      </c>
      <c r="W112" s="42">
        <f t="shared" si="567"/>
        <v>0.10583979766210971</v>
      </c>
      <c r="X112" s="42">
        <f t="shared" si="567"/>
        <v>0.13106061564795368</v>
      </c>
      <c r="Y112" s="42">
        <f t="shared" si="567"/>
        <v>0.12142171689376546</v>
      </c>
      <c r="Z112" s="42">
        <f t="shared" si="567"/>
        <v>4.5647607636609466E-2</v>
      </c>
      <c r="AA112" s="44">
        <f t="shared" si="567"/>
        <v>9.8782622560850131E-2</v>
      </c>
      <c r="AB112" s="42">
        <f t="shared" si="567"/>
        <v>7.6050150841711739E-2</v>
      </c>
      <c r="AC112" s="42">
        <f t="shared" si="567"/>
        <v>4.1863506115552784E-2</v>
      </c>
      <c r="AD112" s="42">
        <f t="shared" si="567"/>
        <v>6.4487547090485542E-2</v>
      </c>
      <c r="AE112" s="42">
        <f t="shared" si="567"/>
        <v>9.799554727423887E-3</v>
      </c>
      <c r="AF112" s="44">
        <f t="shared" si="567"/>
        <v>4.6960361242600612E-2</v>
      </c>
      <c r="AG112" s="42">
        <f t="shared" si="567"/>
        <v>7.0019305367613915E-2</v>
      </c>
      <c r="AH112" s="42">
        <f t="shared" si="567"/>
        <v>6.7113997332147513E-2</v>
      </c>
      <c r="AI112" s="42">
        <f t="shared" si="567"/>
        <v>7.1175544701986837E-2</v>
      </c>
      <c r="AJ112" s="42">
        <f t="shared" si="567"/>
        <v>7.2967867125355967E-2</v>
      </c>
      <c r="AK112" s="44">
        <f t="shared" si="567"/>
        <v>7.0373274126011465E-2</v>
      </c>
      <c r="AL112" s="42">
        <f t="shared" si="567"/>
        <v>6.2787381473606185E-2</v>
      </c>
      <c r="AM112" s="42">
        <f t="shared" si="567"/>
        <v>7.1193380420499608E-2</v>
      </c>
      <c r="AN112" s="42">
        <f t="shared" si="567"/>
        <v>7.0425192444479645E-2</v>
      </c>
      <c r="AO112" s="42">
        <f t="shared" si="567"/>
        <v>4.8849525080461476E-2</v>
      </c>
      <c r="AP112" s="44">
        <f t="shared" si="567"/>
        <v>6.3210214126420361E-2</v>
      </c>
      <c r="AQ112" s="42">
        <f t="shared" si="567"/>
        <v>6.4706342831624353E-2</v>
      </c>
      <c r="AR112" s="42">
        <f t="shared" si="567"/>
        <v>5.2544115079668607E-2</v>
      </c>
      <c r="AS112" s="42">
        <f t="shared" si="567"/>
        <v>2.3519674479080654E-2</v>
      </c>
      <c r="AT112" s="42">
        <f t="shared" si="567"/>
        <v>5.9376858106677588E-2</v>
      </c>
      <c r="AU112" s="44">
        <f t="shared" si="567"/>
        <v>4.9558468377519427E-2</v>
      </c>
      <c r="AV112" s="44">
        <f ca="1">(AV108-AV655)/AU108-1</f>
        <v>3.9757408237042213E-2</v>
      </c>
      <c r="AW112" s="44">
        <f ca="1">(AW108-AW655)/AV108-1</f>
        <v>2.8785751522179881E-2</v>
      </c>
    </row>
    <row r="113" spans="1:49">
      <c r="B113" s="54" t="s">
        <v>235</v>
      </c>
      <c r="C113" s="85" t="s">
        <v>212</v>
      </c>
      <c r="D113" s="85" t="s">
        <v>212</v>
      </c>
      <c r="E113" s="85" t="s">
        <v>212</v>
      </c>
      <c r="F113" s="85" t="s">
        <v>212</v>
      </c>
      <c r="G113" s="86" t="s">
        <v>212</v>
      </c>
      <c r="H113" s="82">
        <f>(H108-H668)/F108-1</f>
        <v>-2.6646136622423433E-2</v>
      </c>
      <c r="I113" s="82">
        <f>(I108-I668)/H108-1</f>
        <v>5.5949778182692977E-2</v>
      </c>
      <c r="J113" s="82">
        <f>(J108-J668)/I108-1</f>
        <v>4.1267088290935172E-2</v>
      </c>
      <c r="K113" s="82">
        <f>(K108-K668)/J108-1</f>
        <v>2.2660716887942467E-2</v>
      </c>
      <c r="L113" s="86" t="s">
        <v>212</v>
      </c>
      <c r="M113" s="82">
        <f>(M108-M668)/K108-1</f>
        <v>-4.0705227854728743E-2</v>
      </c>
      <c r="N113" s="82">
        <f>(N108-N668)/M108-1</f>
        <v>5.5717309759467648E-2</v>
      </c>
      <c r="O113" s="82">
        <f>(O108-O668)/N108-1</f>
        <v>4.198906622843257E-2</v>
      </c>
      <c r="P113" s="82">
        <f>(P108-P668)/O108-1</f>
        <v>3.8496111976914271E-2</v>
      </c>
      <c r="Q113" s="86" t="s">
        <v>212</v>
      </c>
      <c r="R113" s="82">
        <f>(R108-R668)/P108-1</f>
        <v>-7.1115793450558851E-2</v>
      </c>
      <c r="S113" s="82">
        <f>(S108-S668)/R108-1</f>
        <v>4.1699247528662609E-2</v>
      </c>
      <c r="T113" s="82">
        <f>(T108-T668)/S108-1</f>
        <v>5.6155560591396148E-2</v>
      </c>
      <c r="U113" s="82">
        <f>(U108-U668)/T108-1</f>
        <v>0.13227073715087534</v>
      </c>
      <c r="V113" s="86" t="s">
        <v>212</v>
      </c>
      <c r="W113" s="82">
        <f>(W108-W668)/U108-1</f>
        <v>-0.10726365010639571</v>
      </c>
      <c r="X113" s="82">
        <f>(X108-X668)/W108-1</f>
        <v>7.6360756650385664E-2</v>
      </c>
      <c r="Y113" s="82">
        <f>(Y108-Y668)/X108-1</f>
        <v>4.8480834562988129E-2</v>
      </c>
      <c r="Z113" s="82">
        <f>(Z108-Z668)/Y108-1</f>
        <v>5.4160803721972739E-2</v>
      </c>
      <c r="AA113" s="86" t="s">
        <v>212</v>
      </c>
      <c r="AB113" s="82">
        <f>(AB108-AB668)/Z108-1</f>
        <v>-9.0710094561749055E-2</v>
      </c>
      <c r="AC113" s="82">
        <f>(AC108-AC668)/AB108-1</f>
        <v>3.3205097936163108E-2</v>
      </c>
      <c r="AD113" s="82">
        <f>(AD108-AD668)/AC108-1</f>
        <v>6.3249741555544636E-2</v>
      </c>
      <c r="AE113" s="82">
        <f>(AE108-AE668)/AD108-1</f>
        <v>3.5383311514469717E-4</v>
      </c>
      <c r="AF113" s="86" t="s">
        <v>212</v>
      </c>
      <c r="AG113" s="82">
        <f>(AG108-AG668)/AE108-1</f>
        <v>-2.8720771132790146E-2</v>
      </c>
      <c r="AH113" s="82">
        <f>(AH108-AH668)/AG108-1</f>
        <v>3.9297589067076588E-2</v>
      </c>
      <c r="AI113" s="82">
        <f>(AI108-AI668)/AH108-1</f>
        <v>6.0133357579404523E-2</v>
      </c>
      <c r="AJ113" s="82">
        <f>(AJ108-AJ668)/AI108-1</f>
        <v>5.6059259970282493E-3</v>
      </c>
      <c r="AK113" s="86" t="s">
        <v>212</v>
      </c>
      <c r="AL113" s="82">
        <f>(AL108-AL668)/AJ108-1</f>
        <v>-2.9708450699304945E-2</v>
      </c>
      <c r="AM113" s="82">
        <f>(AM108-AM668)/AL108-1</f>
        <v>2.9930048448086888E-2</v>
      </c>
      <c r="AN113" s="82">
        <f>(AN108-AN668)/AM108-1</f>
        <v>5.8888998919221613E-2</v>
      </c>
      <c r="AO113" s="82">
        <f>(AO108-AO668)/AN108-1</f>
        <v>-1.7943834902738987E-2</v>
      </c>
      <c r="AP113" s="86" t="s">
        <v>212</v>
      </c>
      <c r="AQ113" s="82">
        <f>(AQ108-AQ668)/AO108-1</f>
        <v>-1.4204024258652304E-2</v>
      </c>
      <c r="AR113" s="82">
        <f ca="1">(AR108-AR668)/AQ108-1</f>
        <v>2.2578355296648311E-2</v>
      </c>
      <c r="AS113" s="82">
        <f ca="1">(AS108-AS668)/AR108-1</f>
        <v>3.3773143483883716E-2</v>
      </c>
      <c r="AT113" s="82">
        <f ca="1">(AT108-AT668)/AS108-1</f>
        <v>1.6200537754609279E-2</v>
      </c>
      <c r="AU113" s="86" t="s">
        <v>212</v>
      </c>
      <c r="AV113" s="86" t="s">
        <v>212</v>
      </c>
      <c r="AW113" s="86" t="s">
        <v>212</v>
      </c>
    </row>
    <row r="114" spans="1:49">
      <c r="B114" s="11"/>
      <c r="C114" s="85"/>
      <c r="D114" s="85"/>
      <c r="E114" s="85"/>
      <c r="F114" s="85"/>
      <c r="G114" s="86"/>
      <c r="H114" s="82"/>
      <c r="I114" s="82"/>
      <c r="J114" s="82"/>
      <c r="K114" s="82"/>
      <c r="L114" s="86"/>
      <c r="M114" s="82"/>
      <c r="N114" s="82"/>
      <c r="O114" s="82"/>
      <c r="P114" s="82"/>
      <c r="Q114" s="86"/>
      <c r="R114" s="82"/>
      <c r="S114" s="82"/>
      <c r="T114" s="82"/>
      <c r="U114" s="82"/>
      <c r="V114" s="86"/>
      <c r="W114" s="82"/>
      <c r="X114" s="82"/>
      <c r="Y114" s="82"/>
      <c r="Z114" s="82"/>
      <c r="AA114" s="86"/>
      <c r="AB114" s="82"/>
      <c r="AC114" s="82"/>
      <c r="AD114" s="82"/>
      <c r="AE114" s="82"/>
      <c r="AF114" s="86"/>
      <c r="AG114" s="82"/>
      <c r="AH114" s="82"/>
      <c r="AI114" s="82"/>
      <c r="AL114" s="82"/>
    </row>
    <row r="115" spans="1:49" s="5" customFormat="1">
      <c r="B115" s="9" t="s">
        <v>236</v>
      </c>
      <c r="C115" s="156">
        <f t="shared" ref="C115:AP115" si="568">C25</f>
        <v>31.25</v>
      </c>
      <c r="D115" s="156">
        <f t="shared" si="568"/>
        <v>31.25</v>
      </c>
      <c r="E115" s="156">
        <f t="shared" si="568"/>
        <v>31.25</v>
      </c>
      <c r="F115" s="156">
        <f t="shared" si="568"/>
        <v>31.25</v>
      </c>
      <c r="G115" s="157">
        <f t="shared" si="568"/>
        <v>125</v>
      </c>
      <c r="H115" s="125">
        <f t="shared" si="568"/>
        <v>43.75</v>
      </c>
      <c r="I115" s="125">
        <f t="shared" si="568"/>
        <v>43.75</v>
      </c>
      <c r="J115" s="125">
        <f t="shared" si="568"/>
        <v>43.75</v>
      </c>
      <c r="K115" s="125">
        <f t="shared" si="568"/>
        <v>43.75</v>
      </c>
      <c r="L115" s="157">
        <f t="shared" si="568"/>
        <v>175</v>
      </c>
      <c r="M115" s="125">
        <f t="shared" si="568"/>
        <v>61.25</v>
      </c>
      <c r="N115" s="125">
        <f t="shared" si="568"/>
        <v>61.25</v>
      </c>
      <c r="O115" s="125">
        <f t="shared" si="568"/>
        <v>61.25</v>
      </c>
      <c r="P115" s="125">
        <f t="shared" si="568"/>
        <v>61.25</v>
      </c>
      <c r="Q115" s="157">
        <f t="shared" si="568"/>
        <v>245</v>
      </c>
      <c r="R115" s="125">
        <f t="shared" si="568"/>
        <v>103.5</v>
      </c>
      <c r="S115" s="125">
        <f t="shared" si="568"/>
        <v>103.5</v>
      </c>
      <c r="T115" s="125">
        <f t="shared" si="568"/>
        <v>103.5</v>
      </c>
      <c r="U115" s="125">
        <f t="shared" si="568"/>
        <v>103.5</v>
      </c>
      <c r="V115" s="157">
        <f t="shared" si="568"/>
        <v>414</v>
      </c>
      <c r="W115" s="125">
        <f t="shared" si="568"/>
        <v>122.50053705692801</v>
      </c>
      <c r="X115" s="125">
        <f t="shared" si="568"/>
        <v>106.31578947368422</v>
      </c>
      <c r="Y115" s="125">
        <f t="shared" si="568"/>
        <v>109.18367346938776</v>
      </c>
      <c r="Z115" s="125">
        <f t="shared" si="568"/>
        <v>100</v>
      </c>
      <c r="AA115" s="157">
        <f t="shared" si="568"/>
        <v>438</v>
      </c>
      <c r="AB115" s="125">
        <f t="shared" si="568"/>
        <v>110</v>
      </c>
      <c r="AC115" s="125">
        <f t="shared" si="568"/>
        <v>101</v>
      </c>
      <c r="AD115" s="125">
        <f t="shared" si="568"/>
        <v>107</v>
      </c>
      <c r="AE115" s="125">
        <f t="shared" si="568"/>
        <v>118</v>
      </c>
      <c r="AF115" s="157">
        <f t="shared" si="568"/>
        <v>436</v>
      </c>
      <c r="AG115" s="125">
        <f t="shared" si="568"/>
        <v>122</v>
      </c>
      <c r="AH115" s="125">
        <f t="shared" si="568"/>
        <v>111.10000000000001</v>
      </c>
      <c r="AI115" s="125">
        <f t="shared" si="568"/>
        <v>106</v>
      </c>
      <c r="AJ115" s="125">
        <f t="shared" si="568"/>
        <v>117.89999999999998</v>
      </c>
      <c r="AK115" s="157">
        <f t="shared" si="568"/>
        <v>457</v>
      </c>
      <c r="AL115" s="125">
        <f t="shared" si="568"/>
        <v>127.9</v>
      </c>
      <c r="AM115" s="125">
        <f t="shared" si="568"/>
        <v>128</v>
      </c>
      <c r="AN115" s="125">
        <f t="shared" si="568"/>
        <v>136</v>
      </c>
      <c r="AO115" s="125">
        <f t="shared" si="568"/>
        <v>127</v>
      </c>
      <c r="AP115" s="157">
        <f t="shared" si="568"/>
        <v>518.9</v>
      </c>
      <c r="AQ115" s="125">
        <f>AL115*(1+AQ119)+AQ656</f>
        <v>129.88245382207995</v>
      </c>
      <c r="AR115" s="125">
        <f>AM115*(1+AR119)+AR656</f>
        <v>128.73229836632461</v>
      </c>
      <c r="AS115" s="125">
        <f>AN115*(1+AS119)+AS656</f>
        <v>123.05175475600947</v>
      </c>
      <c r="AT115" s="125">
        <f>AO115*(1+AT119)+AT656</f>
        <v>127.98485513201872</v>
      </c>
      <c r="AU115" s="157">
        <f>SUM(AQ115:AT115)</f>
        <v>509.65136207643275</v>
      </c>
      <c r="AV115" s="23">
        <f ca="1">AU115*(1+AV119)+AV656</f>
        <v>509.65136207643275</v>
      </c>
      <c r="AW115" s="23">
        <f ca="1">AV115*(1+AW119)+AW656</f>
        <v>509.65136207643275</v>
      </c>
    </row>
    <row r="116" spans="1:49">
      <c r="B116" s="11" t="s">
        <v>187</v>
      </c>
      <c r="C116" s="85" t="s">
        <v>212</v>
      </c>
      <c r="D116" s="85" t="s">
        <v>212</v>
      </c>
      <c r="E116" s="85" t="s">
        <v>212</v>
      </c>
      <c r="F116" s="85" t="s">
        <v>212</v>
      </c>
      <c r="G116" s="86" t="s">
        <v>212</v>
      </c>
      <c r="H116" s="82">
        <f t="shared" ref="H116" si="569">H115/C115-1</f>
        <v>0.39999999999999991</v>
      </c>
      <c r="I116" s="82">
        <f t="shared" ref="I116" si="570">I115/D115-1</f>
        <v>0.39999999999999991</v>
      </c>
      <c r="J116" s="82">
        <f t="shared" ref="J116" si="571">J115/E115-1</f>
        <v>0.39999999999999991</v>
      </c>
      <c r="K116" s="82">
        <f t="shared" ref="K116" si="572">K115/F115-1</f>
        <v>0.39999999999999991</v>
      </c>
      <c r="L116" s="73">
        <f t="shared" ref="L116" si="573">L115/G115-1</f>
        <v>0.39999999999999991</v>
      </c>
      <c r="M116" s="82">
        <f t="shared" ref="M116" si="574">M115/H115-1</f>
        <v>0.39999999999999991</v>
      </c>
      <c r="N116" s="82">
        <f t="shared" ref="N116" si="575">N115/I115-1</f>
        <v>0.39999999999999991</v>
      </c>
      <c r="O116" s="82">
        <f t="shared" ref="O116" si="576">O115/J115-1</f>
        <v>0.39999999999999991</v>
      </c>
      <c r="P116" s="82">
        <f t="shared" ref="P116" si="577">P115/K115-1</f>
        <v>0.39999999999999991</v>
      </c>
      <c r="Q116" s="73">
        <f t="shared" ref="Q116" si="578">Q115/L115-1</f>
        <v>0.39999999999999991</v>
      </c>
      <c r="R116" s="82">
        <f t="shared" ref="R116" si="579">R115/M115-1</f>
        <v>0.68979591836734699</v>
      </c>
      <c r="S116" s="82">
        <f t="shared" ref="S116" si="580">S115/N115-1</f>
        <v>0.68979591836734699</v>
      </c>
      <c r="T116" s="82">
        <f t="shared" ref="T116" si="581">T115/O115-1</f>
        <v>0.68979591836734699</v>
      </c>
      <c r="U116" s="82">
        <f t="shared" ref="U116" si="582">U115/P115-1</f>
        <v>0.68979591836734699</v>
      </c>
      <c r="V116" s="73">
        <f t="shared" ref="V116" si="583">V115/Q115-1</f>
        <v>0.68979591836734699</v>
      </c>
      <c r="W116" s="82">
        <f t="shared" ref="W116" si="584">W115/R115-1</f>
        <v>0.18358006818287942</v>
      </c>
      <c r="X116" s="82">
        <f t="shared" ref="X116" si="585">X115/S115-1</f>
        <v>2.7205695397915175E-2</v>
      </c>
      <c r="Y116" s="82">
        <f t="shared" ref="Y116" si="586">Y115/T115-1</f>
        <v>5.4914719510992915E-2</v>
      </c>
      <c r="Z116" s="82">
        <f t="shared" ref="Z116" si="587">Z115/U115-1</f>
        <v>-3.3816425120772986E-2</v>
      </c>
      <c r="AA116" s="73">
        <f t="shared" ref="AA116" si="588">AA115/V115-1</f>
        <v>5.7971014492753659E-2</v>
      </c>
      <c r="AB116" s="82">
        <f t="shared" ref="AB116" si="589">AB115/W115-1</f>
        <v>-0.10204475308641958</v>
      </c>
      <c r="AC116" s="82">
        <f t="shared" ref="AC116" si="590">AC115/X115-1</f>
        <v>-5.0000000000000044E-2</v>
      </c>
      <c r="AD116" s="82">
        <f t="shared" ref="AD116" si="591">AD115/Y115-1</f>
        <v>-2.0000000000000018E-2</v>
      </c>
      <c r="AE116" s="82">
        <f t="shared" ref="AE116" si="592">AE115/Z115-1</f>
        <v>0.17999999999999994</v>
      </c>
      <c r="AF116" s="73">
        <f t="shared" ref="AF116" si="593">AF115/AA115-1</f>
        <v>-4.5662100456621557E-3</v>
      </c>
      <c r="AG116" s="82">
        <f t="shared" ref="AG116" si="594">AG115/AB115-1</f>
        <v>0.10909090909090913</v>
      </c>
      <c r="AH116" s="82">
        <f t="shared" ref="AH116:AI116" si="595">AH115/AC115-1</f>
        <v>0.10000000000000009</v>
      </c>
      <c r="AI116" s="82">
        <f t="shared" si="595"/>
        <v>-9.3457943925233655E-3</v>
      </c>
      <c r="AJ116" s="82">
        <f t="shared" ref="AJ116" si="596">AJ115/AE115-1</f>
        <v>-8.4745762711879724E-4</v>
      </c>
      <c r="AK116" s="73">
        <f t="shared" ref="AK116:AL116" si="597">AK115/AF115-1</f>
        <v>4.8165137614678999E-2</v>
      </c>
      <c r="AL116" s="82">
        <f t="shared" si="597"/>
        <v>4.8360655737704983E-2</v>
      </c>
      <c r="AM116" s="82">
        <f>AM115/AH115-1</f>
        <v>0.15211521152115193</v>
      </c>
      <c r="AN116" s="82">
        <f>AN115/AI115-1</f>
        <v>0.28301886792452824</v>
      </c>
      <c r="AO116" s="82">
        <f t="shared" ref="AO116" si="598">AO115/AJ115-1</f>
        <v>7.7184054283291115E-2</v>
      </c>
      <c r="AP116" s="73">
        <f t="shared" ref="AP116" si="599">AP115/AK115-1</f>
        <v>0.13544857768052521</v>
      </c>
      <c r="AQ116" s="82">
        <f>AQ115/AL115-1</f>
        <v>1.5500029883345867E-2</v>
      </c>
      <c r="AR116" s="82">
        <f>AR115/AM115-1</f>
        <v>5.7210809869110424E-3</v>
      </c>
      <c r="AS116" s="82">
        <f>AS115/AN115-1</f>
        <v>-9.520768561757742E-2</v>
      </c>
      <c r="AT116" s="82">
        <f t="shared" ref="AT116" si="600">AT115/AO115-1</f>
        <v>7.7547648190450236E-3</v>
      </c>
      <c r="AU116" s="73">
        <f t="shared" ref="AU116" si="601">AU115/AP115-1</f>
        <v>-1.7823545815315534E-2</v>
      </c>
      <c r="AV116" s="73">
        <f ca="1">AV115/AU115-1</f>
        <v>0</v>
      </c>
      <c r="AW116" s="73">
        <f ca="1">AW115/AV115-1</f>
        <v>0</v>
      </c>
    </row>
    <row r="117" spans="1:49">
      <c r="B117" s="11" t="s">
        <v>188</v>
      </c>
      <c r="C117" s="85" t="s">
        <v>212</v>
      </c>
      <c r="D117" s="85" t="s">
        <v>212</v>
      </c>
      <c r="E117" s="85" t="s">
        <v>212</v>
      </c>
      <c r="F117" s="85" t="s">
        <v>212</v>
      </c>
      <c r="G117" s="86" t="s">
        <v>212</v>
      </c>
      <c r="H117" s="82">
        <f>H115/F115-1</f>
        <v>0.39999999999999991</v>
      </c>
      <c r="I117" s="82">
        <f>I115/H115-1</f>
        <v>0</v>
      </c>
      <c r="J117" s="82">
        <f t="shared" ref="J117:K117" si="602">J115/I115-1</f>
        <v>0</v>
      </c>
      <c r="K117" s="82">
        <f t="shared" si="602"/>
        <v>0</v>
      </c>
      <c r="L117" s="86" t="s">
        <v>212</v>
      </c>
      <c r="M117" s="82">
        <f>M115/K115-1</f>
        <v>0.39999999999999991</v>
      </c>
      <c r="N117" s="82">
        <f>N115/M115-1</f>
        <v>0</v>
      </c>
      <c r="O117" s="82">
        <f t="shared" ref="O117:P117" si="603">O115/N115-1</f>
        <v>0</v>
      </c>
      <c r="P117" s="82">
        <f t="shared" si="603"/>
        <v>0</v>
      </c>
      <c r="Q117" s="86" t="s">
        <v>212</v>
      </c>
      <c r="R117" s="82">
        <f>R115/P115-1</f>
        <v>0.68979591836734699</v>
      </c>
      <c r="S117" s="82">
        <f>S115/R115-1</f>
        <v>0</v>
      </c>
      <c r="T117" s="82">
        <f t="shared" ref="T117:U117" si="604">T115/S115-1</f>
        <v>0</v>
      </c>
      <c r="U117" s="82">
        <f t="shared" si="604"/>
        <v>0</v>
      </c>
      <c r="V117" s="86" t="s">
        <v>212</v>
      </c>
      <c r="W117" s="82">
        <f>W115/U115-1</f>
        <v>0.18358006818287942</v>
      </c>
      <c r="X117" s="82">
        <f>X115/W115-1</f>
        <v>-0.13211980920314226</v>
      </c>
      <c r="Y117" s="82">
        <f t="shared" ref="Y117:Z117" si="605">Y115/X115-1</f>
        <v>2.6975146494241153E-2</v>
      </c>
      <c r="Z117" s="82">
        <f t="shared" si="605"/>
        <v>-8.411214953271029E-2</v>
      </c>
      <c r="AA117" s="86" t="s">
        <v>212</v>
      </c>
      <c r="AB117" s="82">
        <f>AB115/Z115-1</f>
        <v>0.10000000000000009</v>
      </c>
      <c r="AC117" s="82">
        <f>AC115/AB115-1</f>
        <v>-8.181818181818179E-2</v>
      </c>
      <c r="AD117" s="82">
        <f t="shared" ref="AD117:AE117" si="606">AD115/AC115-1</f>
        <v>5.9405940594059459E-2</v>
      </c>
      <c r="AE117" s="82">
        <f t="shared" si="606"/>
        <v>0.10280373831775691</v>
      </c>
      <c r="AF117" s="86" t="s">
        <v>212</v>
      </c>
      <c r="AG117" s="82">
        <f>AG115/AE115-1</f>
        <v>3.3898305084745672E-2</v>
      </c>
      <c r="AH117" s="82">
        <f>AH115/AG115-1</f>
        <v>-8.9344262295081855E-2</v>
      </c>
      <c r="AI117" s="82">
        <f>AI115/AH115-1</f>
        <v>-4.5904590459045935E-2</v>
      </c>
      <c r="AJ117" s="82">
        <f t="shared" ref="AJ117" si="607">AJ115/AI115-1</f>
        <v>0.11226415094339592</v>
      </c>
      <c r="AK117" s="86" t="s">
        <v>212</v>
      </c>
      <c r="AL117" s="82">
        <f>AL115/AJ115-1</f>
        <v>8.481764206955078E-2</v>
      </c>
      <c r="AM117" s="82">
        <f>AM115/AL115-1</f>
        <v>7.8186082877240715E-4</v>
      </c>
      <c r="AN117" s="82">
        <f t="shared" ref="AN117" si="608">AN115/AM115-1</f>
        <v>6.25E-2</v>
      </c>
      <c r="AO117" s="82">
        <f t="shared" ref="AO117" si="609">AO115/AN115-1</f>
        <v>-6.6176470588235281E-2</v>
      </c>
      <c r="AP117" s="86" t="s">
        <v>212</v>
      </c>
      <c r="AQ117" s="82">
        <f>AQ115/AO115-1</f>
        <v>2.2696486788031045E-2</v>
      </c>
      <c r="AR117" s="82">
        <f>AR115/AQ115-1</f>
        <v>-8.855356685290916E-3</v>
      </c>
      <c r="AS117" s="82">
        <f t="shared" ref="AS117" si="610">AS115/AR115-1</f>
        <v>-4.4126793993457758E-2</v>
      </c>
      <c r="AT117" s="82">
        <f t="shared" ref="AT117" si="611">AT115/AS115-1</f>
        <v>4.008963858980108E-2</v>
      </c>
      <c r="AU117" s="86" t="s">
        <v>212</v>
      </c>
      <c r="AV117" s="86" t="s">
        <v>212</v>
      </c>
      <c r="AW117" s="86" t="s">
        <v>212</v>
      </c>
    </row>
    <row r="118" spans="1:49">
      <c r="B118" s="11"/>
      <c r="C118" s="85"/>
      <c r="D118" s="85"/>
      <c r="E118" s="85"/>
      <c r="F118" s="85"/>
      <c r="G118" s="86"/>
      <c r="H118" s="82"/>
      <c r="I118" s="82"/>
      <c r="J118" s="82"/>
      <c r="K118" s="82"/>
      <c r="L118" s="86"/>
      <c r="M118" s="82"/>
      <c r="N118" s="82"/>
      <c r="O118" s="82"/>
      <c r="P118" s="82"/>
      <c r="Q118" s="86"/>
      <c r="R118" s="82"/>
      <c r="S118" s="82"/>
      <c r="T118" s="82"/>
      <c r="U118" s="82"/>
      <c r="V118" s="86"/>
      <c r="W118" s="82"/>
      <c r="X118" s="82"/>
      <c r="Y118" s="82"/>
      <c r="Z118" s="82"/>
      <c r="AA118" s="86"/>
      <c r="AB118" s="82"/>
      <c r="AC118" s="82"/>
      <c r="AD118" s="82"/>
      <c r="AE118" s="82"/>
      <c r="AF118" s="86"/>
      <c r="AG118" s="82"/>
      <c r="AH118" s="82"/>
      <c r="AI118" s="82"/>
      <c r="AJ118" s="82"/>
      <c r="AK118" s="86"/>
      <c r="AL118" s="82"/>
      <c r="AO118" s="82"/>
      <c r="AP118" s="86"/>
    </row>
    <row r="119" spans="1:49">
      <c r="B119" s="54" t="s">
        <v>217</v>
      </c>
      <c r="C119" s="85" t="s">
        <v>212</v>
      </c>
      <c r="D119" s="85" t="s">
        <v>212</v>
      </c>
      <c r="E119" s="85" t="s">
        <v>212</v>
      </c>
      <c r="F119" s="85" t="s">
        <v>212</v>
      </c>
      <c r="G119" s="86" t="s">
        <v>212</v>
      </c>
      <c r="H119" s="42">
        <f t="shared" ref="H119:AP119" si="612">(H115-H656)/C115-1</f>
        <v>0.41836800000000007</v>
      </c>
      <c r="I119" s="42">
        <f t="shared" si="612"/>
        <v>0.42305480195333667</v>
      </c>
      <c r="J119" s="42">
        <f t="shared" si="612"/>
        <v>0.41725562130177507</v>
      </c>
      <c r="K119" s="42">
        <f t="shared" si="612"/>
        <v>0.4105017939518194</v>
      </c>
      <c r="L119" s="44">
        <f t="shared" si="612"/>
        <v>0.41729505430173286</v>
      </c>
      <c r="M119" s="42">
        <f t="shared" si="612"/>
        <v>0.40942171717171738</v>
      </c>
      <c r="N119" s="42">
        <f t="shared" si="612"/>
        <v>0.4104069444444447</v>
      </c>
      <c r="O119" s="42">
        <f t="shared" si="612"/>
        <v>0.40211558503079115</v>
      </c>
      <c r="P119" s="42">
        <f t="shared" si="612"/>
        <v>0.40023709806614072</v>
      </c>
      <c r="Q119" s="44">
        <f t="shared" si="612"/>
        <v>0.40554533617827349</v>
      </c>
      <c r="R119" s="42">
        <f t="shared" si="612"/>
        <v>0.68422264850896486</v>
      </c>
      <c r="S119" s="42">
        <f t="shared" si="612"/>
        <v>0.66801527818257145</v>
      </c>
      <c r="T119" s="42">
        <f t="shared" si="612"/>
        <v>0.67256841392158506</v>
      </c>
      <c r="U119" s="42">
        <f t="shared" si="612"/>
        <v>0.6805520234975182</v>
      </c>
      <c r="V119" s="44">
        <f t="shared" si="612"/>
        <v>0.67633959102765995</v>
      </c>
      <c r="W119" s="42">
        <f t="shared" si="612"/>
        <v>0.19129039530502001</v>
      </c>
      <c r="X119" s="42">
        <f t="shared" si="612"/>
        <v>3.6238631744447414E-2</v>
      </c>
      <c r="Y119" s="42">
        <f t="shared" si="612"/>
        <v>7.0875256575835932E-2</v>
      </c>
      <c r="Z119" s="42">
        <f t="shared" si="612"/>
        <v>-1.8862553209083255E-2</v>
      </c>
      <c r="AA119" s="44">
        <f t="shared" si="612"/>
        <v>6.9885432604054998E-2</v>
      </c>
      <c r="AB119" s="42">
        <f t="shared" si="612"/>
        <v>-9.0060257523147946E-2</v>
      </c>
      <c r="AC119" s="42">
        <f t="shared" si="612"/>
        <v>-4.1810204178990618E-2</v>
      </c>
      <c r="AD119" s="42">
        <f t="shared" si="612"/>
        <v>-1.7469974759278251E-2</v>
      </c>
      <c r="AE119" s="42">
        <f t="shared" si="612"/>
        <v>0.18213843497228033</v>
      </c>
      <c r="AF119" s="44">
        <f t="shared" si="612"/>
        <v>1.8924490825944495E-3</v>
      </c>
      <c r="AG119" s="42">
        <f t="shared" si="612"/>
        <v>0.10911091975232701</v>
      </c>
      <c r="AH119" s="42">
        <f t="shared" si="612"/>
        <v>9.7033081369497509E-2</v>
      </c>
      <c r="AI119" s="42">
        <f t="shared" si="612"/>
        <v>-9.1834189515379583E-3</v>
      </c>
      <c r="AJ119" s="42">
        <f t="shared" si="612"/>
        <v>-7.4256587942034269E-4</v>
      </c>
      <c r="AK119" s="44">
        <f t="shared" si="612"/>
        <v>4.7551132544699781E-2</v>
      </c>
      <c r="AL119" s="42">
        <f t="shared" si="612"/>
        <v>5.0888729662618815E-2</v>
      </c>
      <c r="AM119" s="42">
        <f t="shared" si="612"/>
        <v>0.15340017576002007</v>
      </c>
      <c r="AN119" s="42">
        <f t="shared" si="612"/>
        <v>0.28352870897945004</v>
      </c>
      <c r="AO119" s="42">
        <f t="shared" si="612"/>
        <v>7.60037940564533E-2</v>
      </c>
      <c r="AP119" s="44">
        <f t="shared" si="612"/>
        <v>0.13624961710471606</v>
      </c>
      <c r="AQ119" s="35">
        <v>0</v>
      </c>
      <c r="AR119" s="35">
        <v>0</v>
      </c>
      <c r="AS119" s="35">
        <v>-0.1</v>
      </c>
      <c r="AT119" s="35">
        <v>0</v>
      </c>
      <c r="AU119" s="44">
        <f>(AU115-AU656)/AP115-1</f>
        <v>-2.62092888803237E-2</v>
      </c>
      <c r="AV119" s="36">
        <v>0</v>
      </c>
      <c r="AW119" s="36">
        <v>0</v>
      </c>
    </row>
    <row r="120" spans="1:49">
      <c r="B120" s="54" t="s">
        <v>235</v>
      </c>
      <c r="C120" s="85" t="s">
        <v>212</v>
      </c>
      <c r="D120" s="85" t="s">
        <v>212</v>
      </c>
      <c r="E120" s="85" t="s">
        <v>212</v>
      </c>
      <c r="F120" s="85" t="s">
        <v>212</v>
      </c>
      <c r="G120" s="86" t="s">
        <v>212</v>
      </c>
      <c r="H120" s="82">
        <f>(H115-H669)/F115-1</f>
        <v>0.39826331499232293</v>
      </c>
      <c r="I120" s="82">
        <f>(I115-I669)/H115-1</f>
        <v>2.1804449051983088E-3</v>
      </c>
      <c r="J120" s="82">
        <f>(J115-J669)/I115-1</f>
        <v>3.6288483228661406E-3</v>
      </c>
      <c r="K120" s="82">
        <f>(K115-K669)/J115-1</f>
        <v>-5.4014202703256409E-4</v>
      </c>
      <c r="L120" s="86" t="s">
        <v>212</v>
      </c>
      <c r="M120" s="82">
        <f>(M115-M669)/K115-1</f>
        <v>0.40636878575799384</v>
      </c>
      <c r="N120" s="82">
        <f>(N115-N669)/M115-1</f>
        <v>8.8117571611059375E-3</v>
      </c>
      <c r="O120" s="82">
        <f>(O115-O669)/N115-1</f>
        <v>-1.4878649175112058E-2</v>
      </c>
      <c r="P120" s="82">
        <f>(P115-P669)/O115-1</f>
        <v>-6.583056397505338E-3</v>
      </c>
      <c r="Q120" s="86" t="s">
        <v>212</v>
      </c>
      <c r="R120" s="82">
        <f>(R115-R669)/P115-1</f>
        <v>0.6765775545027779</v>
      </c>
      <c r="S120" s="82">
        <f>(S115-S669)/R115-1</f>
        <v>-2.0696284179197999E-3</v>
      </c>
      <c r="T120" s="82">
        <f>(T115-T669)/S115-1</f>
        <v>6.3226559595459531E-3</v>
      </c>
      <c r="U120" s="82">
        <f>(U115-U669)/T115-1</f>
        <v>5.4725159513995258E-3</v>
      </c>
      <c r="V120" s="86" t="s">
        <v>212</v>
      </c>
      <c r="W120" s="82">
        <f>(W115-W669)/U115-1</f>
        <v>0.18648286988929064</v>
      </c>
      <c r="X120" s="82">
        <f>(X115-X669)/W115-1</f>
        <v>-0.12307143022038236</v>
      </c>
      <c r="Y120" s="82">
        <f>(Y115-Y669)/X115-1</f>
        <v>4.127605043078697E-2</v>
      </c>
      <c r="Z120" s="82">
        <f>(Z115-Z669)/Y115-1</f>
        <v>-8.0183139124188063E-2</v>
      </c>
      <c r="AA120" s="86" t="s">
        <v>212</v>
      </c>
      <c r="AB120" s="82">
        <f>(AB115-AB669)/Z115-1</f>
        <v>8.9121273686175728E-2</v>
      </c>
      <c r="AC120" s="82">
        <f>(AC115-AC669)/AB115-1</f>
        <v>-8.4510223156246567E-2</v>
      </c>
      <c r="AD120" s="82">
        <f>(AD115-AD669)/AC115-1</f>
        <v>5.9754329111194826E-2</v>
      </c>
      <c r="AE120" s="82">
        <f>(AE115-AE669)/AD115-1</f>
        <v>0.10707249270038521</v>
      </c>
      <c r="AF120" s="86" t="s">
        <v>212</v>
      </c>
      <c r="AG120" s="82">
        <f>(AG115-AG669)/AE115-1</f>
        <v>3.0073412364587604E-2</v>
      </c>
      <c r="AH120" s="82">
        <f>(AH115-AH669)/AG115-1</f>
        <v>-8.6660126310584951E-2</v>
      </c>
      <c r="AI120" s="82">
        <f>(AI115-AI669)/AH115-1</f>
        <v>-4.927673236845509E-2</v>
      </c>
      <c r="AJ120" s="82">
        <f>(AJ115-AJ669)/AI115-1</f>
        <v>0.12049080908184995</v>
      </c>
      <c r="AK120" s="86" t="s">
        <v>212</v>
      </c>
      <c r="AL120" s="82">
        <f>(AL115-AL669)/AJ115-1</f>
        <v>9.2561765994094936E-2</v>
      </c>
      <c r="AM120" s="82">
        <f>(AM115-AM669)/AL115-1</f>
        <v>-1.4397003571849365E-2</v>
      </c>
      <c r="AN120" s="82">
        <f>(AN115-AN669)/AM115-1</f>
        <v>5.7501985667784528E-2</v>
      </c>
      <c r="AO120" s="82">
        <f>(AO115-AO669)/AN115-1</f>
        <v>-6.3801044343616442E-2</v>
      </c>
      <c r="AP120" s="86" t="s">
        <v>212</v>
      </c>
      <c r="AQ120" s="82">
        <f>(AQ115-AQ669)/AO115-1</f>
        <v>1.6403291584714985E-2</v>
      </c>
      <c r="AR120" s="82">
        <f ca="1">(AR115-AR669)/AQ115-1</f>
        <v>-1.0166791197449565E-2</v>
      </c>
      <c r="AS120" s="82">
        <f ca="1">(AS115-AS669)/AR115-1</f>
        <v>-4.4126793993457758E-2</v>
      </c>
      <c r="AT120" s="82">
        <f ca="1">(AT115-AT669)/AS115-1</f>
        <v>4.008963858980108E-2</v>
      </c>
      <c r="AU120" s="86" t="s">
        <v>212</v>
      </c>
      <c r="AV120" s="86" t="s">
        <v>212</v>
      </c>
      <c r="AW120" s="86" t="s">
        <v>212</v>
      </c>
    </row>
    <row r="121" spans="1:49">
      <c r="B121" s="11"/>
      <c r="C121" s="85"/>
      <c r="D121" s="85"/>
      <c r="E121" s="85"/>
      <c r="F121" s="85"/>
      <c r="G121" s="86"/>
      <c r="H121" s="82"/>
      <c r="I121" s="82"/>
      <c r="J121" s="82"/>
      <c r="K121" s="82"/>
      <c r="L121" s="86"/>
      <c r="M121" s="82"/>
      <c r="N121" s="82"/>
      <c r="O121" s="82"/>
      <c r="P121" s="82"/>
      <c r="Q121" s="86"/>
      <c r="R121" s="82"/>
      <c r="S121" s="82"/>
      <c r="T121" s="82"/>
      <c r="U121" s="82"/>
      <c r="V121" s="86"/>
      <c r="W121" s="82"/>
      <c r="X121" s="82"/>
      <c r="Y121" s="82"/>
      <c r="Z121" s="82"/>
      <c r="AA121" s="86"/>
      <c r="AB121" s="82"/>
      <c r="AC121" s="82"/>
      <c r="AD121" s="82"/>
      <c r="AE121" s="82"/>
      <c r="AF121" s="86"/>
      <c r="AG121" s="82"/>
      <c r="AH121" s="82"/>
      <c r="AI121" s="82"/>
      <c r="AJ121" s="82"/>
      <c r="AK121" s="86"/>
      <c r="AL121" s="82"/>
      <c r="AO121" s="82"/>
      <c r="AP121" s="86"/>
    </row>
    <row r="122" spans="1:49">
      <c r="B122" s="54" t="s">
        <v>237</v>
      </c>
      <c r="C122" s="43">
        <f t="shared" ref="C122:AF122" si="613">C108/C101</f>
        <v>0.89286938635584501</v>
      </c>
      <c r="D122" s="43">
        <f t="shared" si="613"/>
        <v>0.89747375328083989</v>
      </c>
      <c r="E122" s="43">
        <f t="shared" si="613"/>
        <v>0.89903069466882068</v>
      </c>
      <c r="F122" s="43">
        <f t="shared" si="613"/>
        <v>0.90057270124085265</v>
      </c>
      <c r="G122" s="44">
        <f t="shared" si="613"/>
        <v>0.89756617225272473</v>
      </c>
      <c r="H122" s="42">
        <f t="shared" si="613"/>
        <v>0.86311013767209011</v>
      </c>
      <c r="I122" s="42">
        <f t="shared" si="613"/>
        <v>0.86916866028708128</v>
      </c>
      <c r="J122" s="42">
        <f t="shared" si="613"/>
        <v>0.87329858094410662</v>
      </c>
      <c r="K122" s="42">
        <f t="shared" si="613"/>
        <v>0.87581606585296623</v>
      </c>
      <c r="L122" s="44">
        <f t="shared" si="613"/>
        <v>0.87052382361645453</v>
      </c>
      <c r="M122" s="42">
        <f t="shared" si="613"/>
        <v>0.82790109581343074</v>
      </c>
      <c r="N122" s="42">
        <f t="shared" si="613"/>
        <v>0.83428030303030309</v>
      </c>
      <c r="O122" s="42">
        <f t="shared" si="613"/>
        <v>0.84189468249870936</v>
      </c>
      <c r="P122" s="42">
        <f t="shared" si="613"/>
        <v>0.84771258080556933</v>
      </c>
      <c r="Q122" s="44">
        <f t="shared" si="613"/>
        <v>0.83829450201306843</v>
      </c>
      <c r="R122" s="42">
        <f t="shared" si="613"/>
        <v>0.75514549325762947</v>
      </c>
      <c r="S122" s="42">
        <f t="shared" si="613"/>
        <v>0.76299519120677806</v>
      </c>
      <c r="T122" s="42">
        <f t="shared" si="613"/>
        <v>0.77162400706090029</v>
      </c>
      <c r="U122" s="42">
        <f t="shared" si="613"/>
        <v>0.79187613110798316</v>
      </c>
      <c r="V122" s="44">
        <f t="shared" si="613"/>
        <v>0.77125808055693679</v>
      </c>
      <c r="W122" s="42">
        <f t="shared" si="613"/>
        <v>0.74112312540801351</v>
      </c>
      <c r="X122" s="42">
        <f t="shared" si="613"/>
        <v>0.77846261830863883</v>
      </c>
      <c r="Y122" s="42">
        <f t="shared" si="613"/>
        <v>0.7796494985481579</v>
      </c>
      <c r="Z122" s="42">
        <f t="shared" si="613"/>
        <v>0.80217606330365976</v>
      </c>
      <c r="AA122" s="44">
        <f t="shared" si="613"/>
        <v>0.7758558927383451</v>
      </c>
      <c r="AB122" s="42">
        <f t="shared" si="613"/>
        <v>0.77197346600331673</v>
      </c>
      <c r="AC122" s="42">
        <f t="shared" si="613"/>
        <v>0.79256393035898764</v>
      </c>
      <c r="AD122" s="42">
        <f t="shared" si="613"/>
        <v>0.79310478179322086</v>
      </c>
      <c r="AE122" s="42">
        <f t="shared" si="613"/>
        <v>0.77597758257029648</v>
      </c>
      <c r="AF122" s="44">
        <f t="shared" si="613"/>
        <v>0.78342936618319092</v>
      </c>
      <c r="AG122" s="42">
        <f t="shared" ref="AG122:AV122" si="614">AG108/AG101</f>
        <v>0.76559557936318845</v>
      </c>
      <c r="AH122" s="42">
        <f t="shared" si="614"/>
        <v>0.7879810604301879</v>
      </c>
      <c r="AI122" s="42">
        <f t="shared" ref="AI122:AL122" si="615">AI108/AI101</f>
        <v>0.80560876302492357</v>
      </c>
      <c r="AJ122" s="42">
        <f t="shared" si="615"/>
        <v>0.78810640343886595</v>
      </c>
      <c r="AK122" s="44">
        <f t="shared" si="615"/>
        <v>0.78706364588414068</v>
      </c>
      <c r="AL122" s="42">
        <f t="shared" si="615"/>
        <v>0.76761003546717832</v>
      </c>
      <c r="AM122" s="42">
        <f t="shared" si="614"/>
        <v>0.77536508779015878</v>
      </c>
      <c r="AN122" s="42">
        <f t="shared" si="614"/>
        <v>0.77559330136691707</v>
      </c>
      <c r="AO122" s="42">
        <f t="shared" si="614"/>
        <v>0.7838065697155796</v>
      </c>
      <c r="AP122" s="44">
        <f t="shared" si="614"/>
        <v>0.77572339981715788</v>
      </c>
      <c r="AQ122" s="42">
        <f t="shared" ref="AQ122:AU122" si="616">AQ108/AQ101</f>
        <v>0.77856303418005046</v>
      </c>
      <c r="AR122" s="42">
        <f t="shared" si="616"/>
        <v>0.78411246319170691</v>
      </c>
      <c r="AS122" s="42">
        <f t="shared" si="616"/>
        <v>0.79707951004665423</v>
      </c>
      <c r="AT122" s="42">
        <f t="shared" si="616"/>
        <v>0.79329524855398315</v>
      </c>
      <c r="AU122" s="44">
        <f t="shared" si="616"/>
        <v>0.78838664122949453</v>
      </c>
      <c r="AV122" s="44">
        <f t="shared" ca="1" si="614"/>
        <v>0.79481791160288739</v>
      </c>
      <c r="AW122" s="44">
        <f t="shared" ref="AW122" ca="1" si="617">AW108/AW101</f>
        <v>0.79940735711654864</v>
      </c>
    </row>
    <row r="124" spans="1:49" s="5" customFormat="1">
      <c r="A124" s="1"/>
      <c r="B124" s="16" t="s">
        <v>201</v>
      </c>
      <c r="C124" s="16"/>
      <c r="D124" s="16"/>
      <c r="E124" s="17"/>
      <c r="F124" s="17"/>
      <c r="G124" s="16"/>
      <c r="H124" s="17"/>
      <c r="I124" s="16"/>
      <c r="J124" s="17"/>
      <c r="K124" s="17"/>
      <c r="L124" s="16"/>
      <c r="M124" s="17"/>
      <c r="N124" s="16"/>
      <c r="O124" s="17"/>
      <c r="P124" s="17"/>
      <c r="Q124" s="16"/>
      <c r="R124" s="17"/>
      <c r="S124" s="16"/>
      <c r="T124" s="17"/>
      <c r="U124" s="17"/>
      <c r="V124" s="16"/>
      <c r="W124" s="17"/>
      <c r="X124" s="16"/>
      <c r="Y124" s="17"/>
      <c r="Z124" s="17"/>
      <c r="AA124" s="16"/>
      <c r="AB124" s="17"/>
      <c r="AC124" s="16"/>
      <c r="AD124" s="17"/>
      <c r="AE124" s="17"/>
      <c r="AF124" s="16"/>
      <c r="AG124" s="17"/>
      <c r="AH124" s="16"/>
      <c r="AI124" s="17"/>
      <c r="AJ124" s="17"/>
      <c r="AK124" s="16"/>
      <c r="AL124" s="17"/>
      <c r="AM124" s="16"/>
      <c r="AN124" s="17"/>
      <c r="AO124" s="17"/>
      <c r="AP124" s="16"/>
      <c r="AQ124" s="17"/>
      <c r="AR124" s="16"/>
      <c r="AS124" s="17"/>
      <c r="AT124" s="17"/>
      <c r="AU124" s="16"/>
      <c r="AV124" s="16"/>
      <c r="AW124" s="16"/>
    </row>
    <row r="125" spans="1:49">
      <c r="B125" s="1" t="s">
        <v>90</v>
      </c>
      <c r="C125" s="78">
        <f t="shared" ref="C125:AP125" si="618">C39</f>
        <v>633.20000000000005</v>
      </c>
      <c r="D125" s="78">
        <f t="shared" si="618"/>
        <v>651.6</v>
      </c>
      <c r="E125" s="78">
        <f t="shared" si="618"/>
        <v>679.5</v>
      </c>
      <c r="F125" s="78">
        <f t="shared" si="618"/>
        <v>695.8</v>
      </c>
      <c r="G125" s="31">
        <f t="shared" si="618"/>
        <v>2660.1000000000004</v>
      </c>
      <c r="H125" s="78">
        <f t="shared" si="618"/>
        <v>710</v>
      </c>
      <c r="I125" s="78">
        <f t="shared" si="618"/>
        <v>737.2</v>
      </c>
      <c r="J125" s="78">
        <f t="shared" si="618"/>
        <v>760.5</v>
      </c>
      <c r="K125" s="78">
        <f t="shared" si="618"/>
        <v>780.40000000000009</v>
      </c>
      <c r="L125" s="31">
        <f t="shared" si="618"/>
        <v>2988.1</v>
      </c>
      <c r="M125" s="78">
        <f t="shared" si="618"/>
        <v>791.99999999999989</v>
      </c>
      <c r="N125" s="78">
        <f t="shared" si="618"/>
        <v>806.4</v>
      </c>
      <c r="O125" s="78">
        <f t="shared" si="618"/>
        <v>844.4</v>
      </c>
      <c r="P125" s="78">
        <f t="shared" si="618"/>
        <v>873.9</v>
      </c>
      <c r="Q125" s="31">
        <f t="shared" si="618"/>
        <v>3316.7</v>
      </c>
      <c r="R125" s="78">
        <f t="shared" si="618"/>
        <v>901.1</v>
      </c>
      <c r="S125" s="78">
        <f t="shared" si="618"/>
        <v>931.3</v>
      </c>
      <c r="T125" s="78">
        <f t="shared" si="618"/>
        <v>964</v>
      </c>
      <c r="U125" s="78">
        <f t="shared" si="618"/>
        <v>1019.3</v>
      </c>
      <c r="V125" s="31">
        <f t="shared" si="618"/>
        <v>3815.7</v>
      </c>
      <c r="W125" s="78">
        <f t="shared" si="618"/>
        <v>1002.7</v>
      </c>
      <c r="X125" s="78">
        <f t="shared" si="618"/>
        <v>1015.5</v>
      </c>
      <c r="Y125" s="78">
        <f t="shared" si="618"/>
        <v>1033.2</v>
      </c>
      <c r="Z125" s="78">
        <f t="shared" si="618"/>
        <v>1039.9000000000001</v>
      </c>
      <c r="AA125" s="31">
        <f t="shared" si="618"/>
        <v>4091.3</v>
      </c>
      <c r="AB125" s="78">
        <f t="shared" si="618"/>
        <v>1036</v>
      </c>
      <c r="AC125" s="78">
        <f t="shared" si="618"/>
        <v>1048.0999999999999</v>
      </c>
      <c r="AD125" s="78">
        <f t="shared" si="618"/>
        <v>1069.7</v>
      </c>
      <c r="AE125" s="78">
        <f t="shared" si="618"/>
        <v>1100.3</v>
      </c>
      <c r="AF125" s="31">
        <f t="shared" si="618"/>
        <v>4254.1000000000004</v>
      </c>
      <c r="AG125" s="78">
        <f t="shared" si="618"/>
        <v>1108.5</v>
      </c>
      <c r="AH125" s="78">
        <f t="shared" si="618"/>
        <v>1124.5</v>
      </c>
      <c r="AI125" s="78">
        <f t="shared" si="618"/>
        <v>1147.5999999999999</v>
      </c>
      <c r="AJ125" s="78">
        <f t="shared" si="618"/>
        <v>1192.5999999999999</v>
      </c>
      <c r="AK125" s="31">
        <f t="shared" si="618"/>
        <v>4573.2</v>
      </c>
      <c r="AL125" s="78">
        <f t="shared" si="618"/>
        <v>1194.3</v>
      </c>
      <c r="AM125" s="78">
        <f t="shared" si="618"/>
        <v>1217.5999999999999</v>
      </c>
      <c r="AN125" s="78">
        <f t="shared" si="618"/>
        <v>1265.3</v>
      </c>
      <c r="AO125" s="78">
        <f t="shared" si="618"/>
        <v>1273.9000000000001</v>
      </c>
      <c r="AP125" s="31">
        <f t="shared" si="618"/>
        <v>4951.1000000000004</v>
      </c>
      <c r="AQ125" s="69">
        <f t="shared" ref="AQ125:AU125" ca="1" si="619">AQ128-AQ127-AQ126</f>
        <v>1263.0562213438684</v>
      </c>
      <c r="AR125" s="69">
        <f t="shared" ca="1" si="619"/>
        <v>1290.0593199000539</v>
      </c>
      <c r="AS125" s="69">
        <f t="shared" ca="1" si="619"/>
        <v>1319.4638705862892</v>
      </c>
      <c r="AT125" s="69">
        <f t="shared" ca="1" si="619"/>
        <v>1362.585392676755</v>
      </c>
      <c r="AU125" s="70">
        <f t="shared" ca="1" si="619"/>
        <v>5235.1648045069651</v>
      </c>
      <c r="AV125" s="70">
        <f t="shared" ref="AV125" ca="1" si="620">AV128-AV127-AV126</f>
        <v>5525.5923085016148</v>
      </c>
      <c r="AW125" s="70">
        <f t="shared" ref="AW125" ca="1" si="621">AW128-AW127-AW126</f>
        <v>5830.3490047333307</v>
      </c>
    </row>
    <row r="126" spans="1:49">
      <c r="B126" s="1" t="s">
        <v>191</v>
      </c>
      <c r="C126" s="78">
        <f>C133</f>
        <v>98.5</v>
      </c>
      <c r="D126" s="78">
        <f t="shared" ref="D126:AH126" si="622">D133</f>
        <v>45.399999999999864</v>
      </c>
      <c r="E126" s="78">
        <f t="shared" si="622"/>
        <v>15.600000000000136</v>
      </c>
      <c r="F126" s="78">
        <f t="shared" si="622"/>
        <v>-12</v>
      </c>
      <c r="G126" s="31">
        <f t="shared" si="622"/>
        <v>147.5</v>
      </c>
      <c r="H126" s="78">
        <f t="shared" si="622"/>
        <v>105.19999999999982</v>
      </c>
      <c r="I126" s="78">
        <f t="shared" si="622"/>
        <v>51.000000000000455</v>
      </c>
      <c r="J126" s="78">
        <f t="shared" si="622"/>
        <v>22.399999999999636</v>
      </c>
      <c r="K126" s="78">
        <f t="shared" si="622"/>
        <v>2.7000000000002728</v>
      </c>
      <c r="L126" s="31">
        <f t="shared" si="622"/>
        <v>181.30000000000018</v>
      </c>
      <c r="M126" s="78">
        <f t="shared" si="622"/>
        <v>92.599999999999909</v>
      </c>
      <c r="N126" s="78">
        <f t="shared" si="622"/>
        <v>65.099999999999909</v>
      </c>
      <c r="O126" s="78">
        <f t="shared" si="622"/>
        <v>59.199999999999818</v>
      </c>
      <c r="P126" s="78">
        <f t="shared" si="622"/>
        <v>20.700000000000273</v>
      </c>
      <c r="Q126" s="31">
        <f t="shared" si="622"/>
        <v>237.59999999999991</v>
      </c>
      <c r="R126" s="78">
        <f t="shared" si="622"/>
        <v>132.09999999999991</v>
      </c>
      <c r="S126" s="78">
        <f t="shared" si="622"/>
        <v>-152.80000000000018</v>
      </c>
      <c r="T126" s="78">
        <f t="shared" si="622"/>
        <v>241.09999999999991</v>
      </c>
      <c r="U126" s="78">
        <f t="shared" si="622"/>
        <v>-23.400000000000091</v>
      </c>
      <c r="V126" s="31">
        <f t="shared" si="622"/>
        <v>196.99999999999955</v>
      </c>
      <c r="W126" s="78">
        <f t="shared" si="622"/>
        <v>91.900000000000546</v>
      </c>
      <c r="X126" s="78">
        <f t="shared" si="622"/>
        <v>25.899999999999636</v>
      </c>
      <c r="Y126" s="78">
        <f t="shared" si="622"/>
        <v>-2.3999999999996362</v>
      </c>
      <c r="Z126" s="78">
        <f t="shared" si="622"/>
        <v>-24.5</v>
      </c>
      <c r="AA126" s="31">
        <f t="shared" si="622"/>
        <v>90.900000000000546</v>
      </c>
      <c r="AB126" s="78">
        <f t="shared" si="622"/>
        <v>114.39999999999964</v>
      </c>
      <c r="AC126" s="78">
        <f t="shared" si="622"/>
        <v>42.200000000000273</v>
      </c>
      <c r="AD126" s="78">
        <f t="shared" si="622"/>
        <v>16.999999999999545</v>
      </c>
      <c r="AE126" s="78">
        <f t="shared" si="622"/>
        <v>-20.599999999999454</v>
      </c>
      <c r="AF126" s="31">
        <f t="shared" si="622"/>
        <v>153</v>
      </c>
      <c r="AG126" s="78">
        <f t="shared" si="622"/>
        <v>140</v>
      </c>
      <c r="AH126" s="78">
        <f t="shared" si="622"/>
        <v>79.199999999999818</v>
      </c>
      <c r="AI126" s="78">
        <f t="shared" ref="AI126:AM126" si="623">AI133</f>
        <v>40.899999999999636</v>
      </c>
      <c r="AJ126" s="78">
        <f t="shared" si="623"/>
        <v>-31.899999999999636</v>
      </c>
      <c r="AK126" s="31">
        <f t="shared" si="623"/>
        <v>228.19999999999982</v>
      </c>
      <c r="AL126" s="78">
        <f t="shared" si="623"/>
        <v>159.09999999999991</v>
      </c>
      <c r="AM126" s="78">
        <f t="shared" si="623"/>
        <v>72.900000000000091</v>
      </c>
      <c r="AN126" s="78">
        <f t="shared" ref="AN126:AO126" si="624">AN133</f>
        <v>26</v>
      </c>
      <c r="AO126" s="78">
        <f t="shared" si="624"/>
        <v>-44.400000000000091</v>
      </c>
      <c r="AP126" s="31">
        <f t="shared" ref="AP126:AV126" si="625">AP133</f>
        <v>213.59999999999991</v>
      </c>
      <c r="AQ126" s="69">
        <f t="shared" ref="AQ126:AU126" ca="1" si="626">AQ133</f>
        <v>132.51611701407887</v>
      </c>
      <c r="AR126" s="69">
        <f t="shared" ca="1" si="626"/>
        <v>53.424364471951321</v>
      </c>
      <c r="AS126" s="69">
        <f t="shared" ca="1" si="626"/>
        <v>34.740225190435012</v>
      </c>
      <c r="AT126" s="69">
        <f t="shared" ca="1" si="626"/>
        <v>-52.041194008193884</v>
      </c>
      <c r="AU126" s="70">
        <f t="shared" ca="1" si="626"/>
        <v>168.63951266827189</v>
      </c>
      <c r="AV126" s="70">
        <f t="shared" ca="1" si="625"/>
        <v>169.95917896210358</v>
      </c>
      <c r="AW126" s="70">
        <f t="shared" ref="AW126" ca="1" si="627">AW133</f>
        <v>179.58313100849955</v>
      </c>
    </row>
    <row r="127" spans="1:49">
      <c r="B127" s="1" t="s">
        <v>195</v>
      </c>
      <c r="C127" s="78">
        <f>C128-C126-C125</f>
        <v>51.399999999999977</v>
      </c>
      <c r="D127" s="78">
        <f t="shared" ref="D127:AH127" si="628">D128-D126-D125</f>
        <v>57.200000000000159</v>
      </c>
      <c r="E127" s="78">
        <f t="shared" si="628"/>
        <v>46.699999999999818</v>
      </c>
      <c r="F127" s="78">
        <f t="shared" si="628"/>
        <v>48.600000000000023</v>
      </c>
      <c r="G127" s="31">
        <f t="shared" si="628"/>
        <v>203.90000000000009</v>
      </c>
      <c r="H127" s="78">
        <f t="shared" si="628"/>
        <v>55.300000000000182</v>
      </c>
      <c r="I127" s="78">
        <f t="shared" si="628"/>
        <v>57.899999999999523</v>
      </c>
      <c r="J127" s="78">
        <f t="shared" si="628"/>
        <v>68.100000000000364</v>
      </c>
      <c r="K127" s="78">
        <f t="shared" si="628"/>
        <v>50.499999999999773</v>
      </c>
      <c r="L127" s="31">
        <f t="shared" si="628"/>
        <v>231.79999999999973</v>
      </c>
      <c r="M127" s="78">
        <f t="shared" si="628"/>
        <v>66.5</v>
      </c>
      <c r="N127" s="78">
        <f t="shared" si="628"/>
        <v>64.800000000000068</v>
      </c>
      <c r="O127" s="78">
        <f t="shared" si="628"/>
        <v>41.400000000000091</v>
      </c>
      <c r="P127" s="78">
        <f t="shared" si="628"/>
        <v>48.499999999999659</v>
      </c>
      <c r="Q127" s="31">
        <f t="shared" si="628"/>
        <v>221.19999999999982</v>
      </c>
      <c r="R127" s="78">
        <f t="shared" si="628"/>
        <v>55.500000000000114</v>
      </c>
      <c r="S127" s="78">
        <f t="shared" si="628"/>
        <v>276.30000000000018</v>
      </c>
      <c r="T127" s="78">
        <f t="shared" si="628"/>
        <v>-167</v>
      </c>
      <c r="U127" s="78">
        <f t="shared" si="628"/>
        <v>54.200000000000045</v>
      </c>
      <c r="V127" s="31">
        <f t="shared" si="628"/>
        <v>219.00000000000045</v>
      </c>
      <c r="W127" s="78">
        <f t="shared" si="628"/>
        <v>61.699999999999363</v>
      </c>
      <c r="X127" s="78">
        <f t="shared" si="628"/>
        <v>77.500000000000455</v>
      </c>
      <c r="Y127" s="78">
        <f t="shared" si="628"/>
        <v>56.199999999999591</v>
      </c>
      <c r="Z127" s="78">
        <f t="shared" si="628"/>
        <v>36.199999999999818</v>
      </c>
      <c r="AA127" s="31">
        <f t="shared" si="628"/>
        <v>231.59999999999854</v>
      </c>
      <c r="AB127" s="78">
        <f t="shared" si="628"/>
        <v>48.800000000000409</v>
      </c>
      <c r="AC127" s="78">
        <f t="shared" si="628"/>
        <v>50.799999999999727</v>
      </c>
      <c r="AD127" s="78">
        <f t="shared" si="628"/>
        <v>52.2000000000005</v>
      </c>
      <c r="AE127" s="78">
        <f t="shared" si="628"/>
        <v>44.199999999999591</v>
      </c>
      <c r="AF127" s="31">
        <f t="shared" si="628"/>
        <v>196</v>
      </c>
      <c r="AG127" s="78">
        <f t="shared" si="628"/>
        <v>64.200000000000045</v>
      </c>
      <c r="AH127" s="78">
        <f t="shared" si="628"/>
        <v>58.200000000000273</v>
      </c>
      <c r="AI127" s="78">
        <f t="shared" ref="AI127:AM127" si="629">AI128-AI126-AI125</f>
        <v>53.2000000000005</v>
      </c>
      <c r="AJ127" s="78">
        <f t="shared" si="629"/>
        <v>61.799999999999727</v>
      </c>
      <c r="AK127" s="31">
        <f t="shared" si="629"/>
        <v>237.40000000000055</v>
      </c>
      <c r="AL127" s="78">
        <f t="shared" si="629"/>
        <v>63.600000000000136</v>
      </c>
      <c r="AM127" s="78">
        <f t="shared" si="629"/>
        <v>54.799999999999955</v>
      </c>
      <c r="AN127" s="78">
        <f t="shared" ref="AN127:AO127" si="630">AN128-AN126-AN125</f>
        <v>63.200000000000045</v>
      </c>
      <c r="AO127" s="78">
        <f t="shared" si="630"/>
        <v>53.700000000000045</v>
      </c>
      <c r="AP127" s="31">
        <f t="shared" ref="AP127" si="631">AP128-AP126-AP125</f>
        <v>235.29999999999927</v>
      </c>
      <c r="AQ127" s="69">
        <f ca="1">AQ143</f>
        <v>69.490367613668667</v>
      </c>
      <c r="AR127" s="69">
        <f t="shared" ref="AR127:AU127" ca="1" si="632">AR143</f>
        <v>58.139688935929144</v>
      </c>
      <c r="AS127" s="69">
        <f t="shared" ca="1" si="632"/>
        <v>66.864326216760418</v>
      </c>
      <c r="AT127" s="69">
        <f t="shared" ca="1" si="632"/>
        <v>57.579460953431308</v>
      </c>
      <c r="AU127" s="70">
        <f t="shared" ca="1" si="632"/>
        <v>252.07384371978952</v>
      </c>
      <c r="AV127" s="70">
        <f t="shared" ref="AV127" ca="1" si="633">AV143</f>
        <v>268.30618065574521</v>
      </c>
      <c r="AW127" s="70">
        <f t="shared" ref="AW127" ca="1" si="634">AW143</f>
        <v>285.80349465554923</v>
      </c>
    </row>
    <row r="128" spans="1:49" s="52" customFormat="1">
      <c r="B128" s="52" t="s">
        <v>192</v>
      </c>
      <c r="C128" s="176">
        <v>783.1</v>
      </c>
      <c r="D128" s="176">
        <v>754.2</v>
      </c>
      <c r="E128" s="176">
        <v>741.8</v>
      </c>
      <c r="F128" s="176">
        <v>732.4</v>
      </c>
      <c r="G128" s="177">
        <f>SUM(C128:F128)</f>
        <v>3011.5000000000005</v>
      </c>
      <c r="H128" s="176">
        <v>870.5</v>
      </c>
      <c r="I128" s="176">
        <v>846.1</v>
      </c>
      <c r="J128" s="176">
        <v>851</v>
      </c>
      <c r="K128" s="176">
        <v>833.60000000000014</v>
      </c>
      <c r="L128" s="177">
        <f>SUM(H128:K128)</f>
        <v>3401.2</v>
      </c>
      <c r="M128" s="176">
        <v>951.0999999999998</v>
      </c>
      <c r="N128" s="176">
        <v>936.3</v>
      </c>
      <c r="O128" s="176">
        <v>944.99999999999989</v>
      </c>
      <c r="P128" s="176">
        <v>943.09999999999991</v>
      </c>
      <c r="Q128" s="177">
        <f>SUM(M128:P128)</f>
        <v>3775.4999999999995</v>
      </c>
      <c r="R128" s="176">
        <v>1088.7</v>
      </c>
      <c r="S128" s="176">
        <v>1054.8</v>
      </c>
      <c r="T128" s="176">
        <v>1038.0999999999999</v>
      </c>
      <c r="U128" s="176">
        <v>1050.0999999999999</v>
      </c>
      <c r="V128" s="177">
        <f>SUM(R128:U128)</f>
        <v>4231.7</v>
      </c>
      <c r="W128" s="176">
        <v>1156.3</v>
      </c>
      <c r="X128" s="176">
        <v>1118.9000000000001</v>
      </c>
      <c r="Y128" s="176">
        <v>1087</v>
      </c>
      <c r="Z128" s="176">
        <v>1051.5999999999999</v>
      </c>
      <c r="AA128" s="177">
        <f>SUM(W128:Z128)</f>
        <v>4413.7999999999993</v>
      </c>
      <c r="AB128" s="176">
        <v>1199.2</v>
      </c>
      <c r="AC128" s="176">
        <v>1141.0999999999999</v>
      </c>
      <c r="AD128" s="176">
        <v>1138.9000000000001</v>
      </c>
      <c r="AE128" s="176">
        <v>1123.9000000000001</v>
      </c>
      <c r="AF128" s="177">
        <f>SUM(AB128:AE128)</f>
        <v>4603.1000000000004</v>
      </c>
      <c r="AG128" s="176">
        <v>1312.7</v>
      </c>
      <c r="AH128" s="176">
        <v>1261.9000000000001</v>
      </c>
      <c r="AI128" s="176">
        <v>1241.7</v>
      </c>
      <c r="AJ128" s="176">
        <v>1222.5</v>
      </c>
      <c r="AK128" s="177">
        <f>SUM(AG128:AJ128)</f>
        <v>5038.8</v>
      </c>
      <c r="AL128" s="176">
        <v>1417</v>
      </c>
      <c r="AM128" s="209">
        <v>1345.3</v>
      </c>
      <c r="AN128" s="209">
        <v>1354.5</v>
      </c>
      <c r="AO128" s="209">
        <v>1283.2</v>
      </c>
      <c r="AP128" s="177">
        <f>SUM(AL128:AO128)</f>
        <v>5400</v>
      </c>
      <c r="AQ128" s="178">
        <f t="shared" ref="AQ128:AU128" ca="1" si="635">AQ216</f>
        <v>1465.062705971616</v>
      </c>
      <c r="AR128" s="178">
        <f t="shared" ca="1" si="635"/>
        <v>1401.6233733079343</v>
      </c>
      <c r="AS128" s="178">
        <f t="shared" ca="1" si="635"/>
        <v>1421.0684219934847</v>
      </c>
      <c r="AT128" s="178">
        <f t="shared" ca="1" si="635"/>
        <v>1368.1236596219924</v>
      </c>
      <c r="AU128" s="179">
        <f t="shared" ca="1" si="635"/>
        <v>5655.8781608950267</v>
      </c>
      <c r="AV128" s="179">
        <f t="shared" ref="AV128" ca="1" si="636">AV216</f>
        <v>5963.8576681194636</v>
      </c>
      <c r="AW128" s="179">
        <f t="shared" ref="AW128" ca="1" si="637">AW216</f>
        <v>6295.7356303973793</v>
      </c>
    </row>
    <row r="129" spans="2:49">
      <c r="C129" s="69"/>
      <c r="D129" s="69"/>
      <c r="E129" s="69"/>
      <c r="F129" s="69"/>
      <c r="G129" s="70"/>
      <c r="H129" s="69"/>
      <c r="I129" s="69"/>
      <c r="J129" s="69"/>
      <c r="K129" s="69"/>
      <c r="L129" s="70"/>
      <c r="M129" s="69"/>
      <c r="N129" s="69"/>
      <c r="O129" s="69"/>
      <c r="P129" s="69"/>
      <c r="Q129" s="70"/>
      <c r="R129" s="69"/>
      <c r="S129" s="69"/>
      <c r="T129" s="69"/>
      <c r="U129" s="69"/>
      <c r="V129" s="70"/>
      <c r="W129" s="69"/>
      <c r="X129" s="69"/>
      <c r="Y129" s="69"/>
      <c r="Z129" s="69"/>
      <c r="AA129" s="70"/>
      <c r="AB129" s="69"/>
      <c r="AC129" s="69"/>
      <c r="AD129" s="69"/>
      <c r="AE129" s="69"/>
      <c r="AF129" s="70"/>
      <c r="AG129" s="69"/>
      <c r="AH129" s="69"/>
      <c r="AI129" s="69"/>
      <c r="AJ129" s="69"/>
      <c r="AK129" s="70"/>
      <c r="AL129" s="69"/>
      <c r="AM129" s="69"/>
      <c r="AN129" s="69"/>
      <c r="AO129" s="69"/>
      <c r="AP129" s="70"/>
      <c r="AQ129" s="69"/>
      <c r="AR129" s="69"/>
      <c r="AS129" s="69"/>
      <c r="AT129" s="69"/>
      <c r="AU129" s="70"/>
      <c r="AV129" s="70"/>
      <c r="AW129" s="70"/>
    </row>
    <row r="130" spans="2:49">
      <c r="B130" s="1" t="s">
        <v>202</v>
      </c>
      <c r="C130" s="180">
        <v>1870</v>
      </c>
      <c r="D130" s="69">
        <f>C134</f>
        <v>1968.5</v>
      </c>
      <c r="E130" s="69">
        <f t="shared" ref="E130:F130" si="638">D134</f>
        <v>2013.8999999999999</v>
      </c>
      <c r="F130" s="69">
        <f t="shared" si="638"/>
        <v>2029.5</v>
      </c>
      <c r="G130" s="70">
        <f>C130</f>
        <v>1870</v>
      </c>
      <c r="H130" s="69">
        <f t="shared" ref="H130:K130" si="639">G134</f>
        <v>2017.5</v>
      </c>
      <c r="I130" s="69">
        <f t="shared" si="639"/>
        <v>2122.6999999999998</v>
      </c>
      <c r="J130" s="69">
        <f t="shared" si="639"/>
        <v>2173.7000000000003</v>
      </c>
      <c r="K130" s="69">
        <f t="shared" si="639"/>
        <v>2196.1</v>
      </c>
      <c r="L130" s="70">
        <f>H130</f>
        <v>2017.5</v>
      </c>
      <c r="M130" s="69">
        <f t="shared" ref="M130:P130" si="640">L134</f>
        <v>2198.8000000000002</v>
      </c>
      <c r="N130" s="69">
        <f t="shared" si="640"/>
        <v>2291.4</v>
      </c>
      <c r="O130" s="69">
        <f t="shared" si="640"/>
        <v>2356.5</v>
      </c>
      <c r="P130" s="69">
        <f t="shared" si="640"/>
        <v>2415.6999999999998</v>
      </c>
      <c r="Q130" s="70">
        <f>M130</f>
        <v>2198.8000000000002</v>
      </c>
      <c r="R130" s="69">
        <f t="shared" ref="R130:U130" si="641">Q134</f>
        <v>2436.4</v>
      </c>
      <c r="S130" s="69">
        <f t="shared" si="641"/>
        <v>2568.5</v>
      </c>
      <c r="T130" s="69">
        <f t="shared" si="641"/>
        <v>2415.6999999999998</v>
      </c>
      <c r="U130" s="69">
        <f t="shared" si="641"/>
        <v>2656.7999999999997</v>
      </c>
      <c r="V130" s="70">
        <f>R130</f>
        <v>2436.4</v>
      </c>
      <c r="W130" s="69">
        <f t="shared" ref="W130:Z130" si="642">V134</f>
        <v>2633.3999999999996</v>
      </c>
      <c r="X130" s="69">
        <f t="shared" si="642"/>
        <v>2725.3</v>
      </c>
      <c r="Y130" s="69">
        <f t="shared" si="642"/>
        <v>2751.2</v>
      </c>
      <c r="Z130" s="69">
        <f t="shared" si="642"/>
        <v>2748.8</v>
      </c>
      <c r="AA130" s="70">
        <f>W130</f>
        <v>2633.3999999999996</v>
      </c>
      <c r="AB130" s="69">
        <f t="shared" ref="AB130:AE130" si="643">AA134</f>
        <v>2724.3</v>
      </c>
      <c r="AC130" s="69">
        <f t="shared" si="643"/>
        <v>2838.7</v>
      </c>
      <c r="AD130" s="69">
        <f t="shared" si="643"/>
        <v>2880.9</v>
      </c>
      <c r="AE130" s="69">
        <f t="shared" si="643"/>
        <v>2897.8999999999996</v>
      </c>
      <c r="AF130" s="70">
        <f>AB130</f>
        <v>2724.3</v>
      </c>
      <c r="AG130" s="69">
        <f t="shared" ref="AG130:AL130" si="644">AF134</f>
        <v>2877.3</v>
      </c>
      <c r="AH130" s="69">
        <f t="shared" si="644"/>
        <v>3017.3</v>
      </c>
      <c r="AI130" s="69">
        <f t="shared" si="644"/>
        <v>3096.5</v>
      </c>
      <c r="AJ130" s="69">
        <f t="shared" si="644"/>
        <v>3137.3999999999996</v>
      </c>
      <c r="AK130" s="70">
        <f>AG130</f>
        <v>2877.3</v>
      </c>
      <c r="AL130" s="69">
        <f t="shared" si="644"/>
        <v>3105.5</v>
      </c>
      <c r="AM130" s="69">
        <f t="shared" ref="AM130:AO130" si="645">AL134</f>
        <v>3264.6</v>
      </c>
      <c r="AN130" s="69">
        <f t="shared" si="645"/>
        <v>3337.5</v>
      </c>
      <c r="AO130" s="69">
        <f t="shared" si="645"/>
        <v>3363.5</v>
      </c>
      <c r="AP130" s="70">
        <f>AL130</f>
        <v>3105.5</v>
      </c>
      <c r="AQ130" s="69">
        <f t="shared" ref="AQ130" si="646">AP134</f>
        <v>3319.1</v>
      </c>
      <c r="AR130" s="69">
        <f t="shared" ref="AR130" ca="1" si="647">AQ134</f>
        <v>3451.6161170140786</v>
      </c>
      <c r="AS130" s="69">
        <f t="shared" ref="AS130" ca="1" si="648">AR134</f>
        <v>3505.0404814860299</v>
      </c>
      <c r="AT130" s="69">
        <f t="shared" ref="AT130" ca="1" si="649">AS134</f>
        <v>3539.7807066764649</v>
      </c>
      <c r="AU130" s="70">
        <f>AQ130</f>
        <v>3319.1</v>
      </c>
      <c r="AV130" s="70">
        <f ca="1">AU134</f>
        <v>3487.7395126682709</v>
      </c>
      <c r="AW130" s="70">
        <f ca="1">AV134</f>
        <v>3657.6986916303745</v>
      </c>
    </row>
    <row r="131" spans="2:49">
      <c r="B131" s="1" t="s">
        <v>350</v>
      </c>
      <c r="C131" s="181">
        <f>C133-C132</f>
        <v>440.71</v>
      </c>
      <c r="D131" s="69">
        <f t="shared" ref="D131:AH131" si="650">D133-D132</f>
        <v>405.63549999999987</v>
      </c>
      <c r="E131" s="69">
        <f t="shared" si="650"/>
        <v>384.14370000000008</v>
      </c>
      <c r="F131" s="69">
        <f t="shared" si="650"/>
        <v>359.39850000000001</v>
      </c>
      <c r="G131" s="70">
        <f t="shared" si="650"/>
        <v>1589.8877</v>
      </c>
      <c r="H131" s="69">
        <f t="shared" si="650"/>
        <v>474.4024999999998</v>
      </c>
      <c r="I131" s="69">
        <f t="shared" si="650"/>
        <v>439.45410000000044</v>
      </c>
      <c r="J131" s="69">
        <f t="shared" si="650"/>
        <v>420.1870999999997</v>
      </c>
      <c r="K131" s="69">
        <f t="shared" si="650"/>
        <v>404.58630000000022</v>
      </c>
      <c r="L131" s="70">
        <f t="shared" si="650"/>
        <v>1738.63</v>
      </c>
      <c r="M131" s="69">
        <f t="shared" si="650"/>
        <v>494.98039999999992</v>
      </c>
      <c r="N131" s="69">
        <f t="shared" si="650"/>
        <v>484.42619999999994</v>
      </c>
      <c r="O131" s="69">
        <f t="shared" si="650"/>
        <v>490.43949999999978</v>
      </c>
      <c r="P131" s="69">
        <f t="shared" si="650"/>
        <v>462.77310000000023</v>
      </c>
      <c r="Q131" s="70">
        <f t="shared" si="650"/>
        <v>1932.6191999999996</v>
      </c>
      <c r="R131" s="69">
        <f t="shared" si="650"/>
        <v>577.96119999999996</v>
      </c>
      <c r="S131" s="69">
        <f t="shared" si="650"/>
        <v>317.23549999999983</v>
      </c>
      <c r="T131" s="69">
        <f t="shared" si="650"/>
        <v>683.17309999999986</v>
      </c>
      <c r="U131" s="69">
        <f t="shared" si="650"/>
        <v>462.79439999999983</v>
      </c>
      <c r="V131" s="70">
        <f t="shared" si="650"/>
        <v>2041.1641999999993</v>
      </c>
      <c r="W131" s="69">
        <f t="shared" si="650"/>
        <v>828.60000000000059</v>
      </c>
      <c r="X131" s="69">
        <f t="shared" si="650"/>
        <v>603.19999999999959</v>
      </c>
      <c r="Y131" s="69">
        <f t="shared" si="650"/>
        <v>435.50000000000034</v>
      </c>
      <c r="Z131" s="69">
        <f t="shared" si="650"/>
        <v>259.59999999999991</v>
      </c>
      <c r="AA131" s="182">
        <f t="shared" si="650"/>
        <v>2126.9000000000005</v>
      </c>
      <c r="AB131" s="69">
        <f t="shared" si="650"/>
        <v>871.79999999999961</v>
      </c>
      <c r="AC131" s="69">
        <f t="shared" si="650"/>
        <v>635.10000000000025</v>
      </c>
      <c r="AD131" s="69">
        <f t="shared" si="650"/>
        <v>455.89999999999952</v>
      </c>
      <c r="AE131" s="69">
        <f t="shared" si="650"/>
        <v>264.20000000000039</v>
      </c>
      <c r="AF131" s="70">
        <f t="shared" si="650"/>
        <v>2227</v>
      </c>
      <c r="AG131" s="69">
        <f t="shared" si="650"/>
        <v>950.3</v>
      </c>
      <c r="AH131" s="69">
        <f t="shared" si="650"/>
        <v>695.19999999999982</v>
      </c>
      <c r="AI131" s="69">
        <f t="shared" ref="AI131:AL131" si="651">AI133-AI132</f>
        <v>499.89999999999964</v>
      </c>
      <c r="AJ131" s="69">
        <f t="shared" si="651"/>
        <v>260.2000000000005</v>
      </c>
      <c r="AK131" s="70">
        <f t="shared" si="651"/>
        <v>2405.6</v>
      </c>
      <c r="AL131" s="69">
        <f t="shared" si="651"/>
        <v>1029.3999999999999</v>
      </c>
      <c r="AM131" s="69">
        <f>AM133-AM132</f>
        <v>746.40000000000009</v>
      </c>
      <c r="AN131" s="69">
        <f>AN133-AN132</f>
        <v>530.20000000000005</v>
      </c>
      <c r="AO131" s="69">
        <f t="shared" ref="AO131" si="652">AO133-AO132</f>
        <v>287.59999999999991</v>
      </c>
      <c r="AP131" s="31">
        <f t="shared" ref="AP131:AV131" si="653">AP156+AP173</f>
        <v>2593.6</v>
      </c>
      <c r="AQ131" s="78">
        <f t="shared" ref="AQ131:AU131" ca="1" si="654">AQ156+AQ173</f>
        <v>1062.6763907220163</v>
      </c>
      <c r="AR131" s="78">
        <f t="shared" ca="1" si="654"/>
        <v>765.5065352766386</v>
      </c>
      <c r="AS131" s="78">
        <f t="shared" ca="1" si="654"/>
        <v>566.38519965332375</v>
      </c>
      <c r="AT131" s="78">
        <f t="shared" ca="1" si="654"/>
        <v>297.35889358407201</v>
      </c>
      <c r="AU131" s="31">
        <f t="shared" ca="1" si="654"/>
        <v>2691.9270192360509</v>
      </c>
      <c r="AV131" s="31">
        <f t="shared" ca="1" si="653"/>
        <v>2823.1283360783436</v>
      </c>
      <c r="AW131" s="31">
        <f t="shared" ref="AW131" ca="1" si="655">AW156+AW173</f>
        <v>2964.4774865369582</v>
      </c>
    </row>
    <row r="132" spans="2:49">
      <c r="B132" s="1" t="s">
        <v>349</v>
      </c>
      <c r="C132" s="69">
        <f t="shared" ref="C132:F132" si="656">-C130*C138</f>
        <v>-342.21</v>
      </c>
      <c r="D132" s="69">
        <f t="shared" si="656"/>
        <v>-360.2355</v>
      </c>
      <c r="E132" s="69">
        <f t="shared" si="656"/>
        <v>-368.54369999999994</v>
      </c>
      <c r="F132" s="69">
        <f t="shared" si="656"/>
        <v>-371.39850000000001</v>
      </c>
      <c r="G132" s="70">
        <f>SUM(C132:F132)</f>
        <v>-1442.3877</v>
      </c>
      <c r="H132" s="69">
        <f t="shared" ref="H132:K132" si="657">-H130*H138</f>
        <v>-369.20249999999999</v>
      </c>
      <c r="I132" s="69">
        <f t="shared" si="657"/>
        <v>-388.45409999999998</v>
      </c>
      <c r="J132" s="69">
        <f t="shared" si="657"/>
        <v>-397.78710000000007</v>
      </c>
      <c r="K132" s="69">
        <f t="shared" si="657"/>
        <v>-401.88629999999995</v>
      </c>
      <c r="L132" s="70">
        <f>SUM(H132:K132)</f>
        <v>-1557.33</v>
      </c>
      <c r="M132" s="69">
        <f t="shared" ref="M132:P132" si="658">-M130*M138</f>
        <v>-402.38040000000001</v>
      </c>
      <c r="N132" s="69">
        <f t="shared" si="658"/>
        <v>-419.32620000000003</v>
      </c>
      <c r="O132" s="69">
        <f t="shared" si="658"/>
        <v>-431.23949999999996</v>
      </c>
      <c r="P132" s="69">
        <f t="shared" si="658"/>
        <v>-442.07309999999995</v>
      </c>
      <c r="Q132" s="70">
        <f>SUM(M132:P132)</f>
        <v>-1695.0191999999997</v>
      </c>
      <c r="R132" s="69">
        <f t="shared" ref="R132:U132" si="659">-R130*R138</f>
        <v>-445.8612</v>
      </c>
      <c r="S132" s="69">
        <f t="shared" si="659"/>
        <v>-470.03550000000001</v>
      </c>
      <c r="T132" s="69">
        <f t="shared" si="659"/>
        <v>-442.07309999999995</v>
      </c>
      <c r="U132" s="69">
        <f t="shared" si="659"/>
        <v>-486.19439999999992</v>
      </c>
      <c r="V132" s="70">
        <f>SUM(R132:U132)</f>
        <v>-1844.1641999999997</v>
      </c>
      <c r="W132" s="180">
        <v>-736.7</v>
      </c>
      <c r="X132" s="180">
        <v>-577.29999999999995</v>
      </c>
      <c r="Y132" s="180">
        <v>-437.9</v>
      </c>
      <c r="Z132" s="69">
        <f>AA132-Y132-X132-W132</f>
        <v>-284.09999999999991</v>
      </c>
      <c r="AA132" s="183">
        <v>-2036</v>
      </c>
      <c r="AB132" s="180">
        <v>-757.4</v>
      </c>
      <c r="AC132" s="180">
        <v>-592.9</v>
      </c>
      <c r="AD132" s="180">
        <v>-438.9</v>
      </c>
      <c r="AE132" s="69">
        <f>AF132-AD132-AC132-AB132</f>
        <v>-284.79999999999984</v>
      </c>
      <c r="AF132" s="183">
        <v>-2074</v>
      </c>
      <c r="AG132" s="180">
        <v>-810.3</v>
      </c>
      <c r="AH132" s="180">
        <v>-616</v>
      </c>
      <c r="AI132" s="180">
        <v>-459</v>
      </c>
      <c r="AJ132" s="69">
        <f>AK132-AI132-AH132-AG132</f>
        <v>-292.10000000000014</v>
      </c>
      <c r="AK132" s="235">
        <v>-2177.4</v>
      </c>
      <c r="AL132" s="180">
        <v>-870.3</v>
      </c>
      <c r="AM132" s="180">
        <v>-673.5</v>
      </c>
      <c r="AN132" s="30">
        <v>-504.2</v>
      </c>
      <c r="AO132" s="69">
        <f>AP132-AN132-AM132-AL132</f>
        <v>-332</v>
      </c>
      <c r="AP132" s="235">
        <v>-2380</v>
      </c>
      <c r="AQ132" s="78">
        <f t="shared" ref="AQ132:AU132" si="660">AQ157+AQ174</f>
        <v>-930.16027370793745</v>
      </c>
      <c r="AR132" s="78">
        <f t="shared" ca="1" si="660"/>
        <v>-712.08217080468728</v>
      </c>
      <c r="AS132" s="78">
        <f t="shared" ca="1" si="660"/>
        <v>-531.64497446288874</v>
      </c>
      <c r="AT132" s="78">
        <f t="shared" ca="1" si="660"/>
        <v>-349.40008759226589</v>
      </c>
      <c r="AU132" s="31">
        <f t="shared" ca="1" si="660"/>
        <v>-2523.287506567779</v>
      </c>
      <c r="AV132" s="31">
        <f t="shared" ref="AV132" ca="1" si="661">AV157+AV174</f>
        <v>-2653.1691571162401</v>
      </c>
      <c r="AW132" s="31">
        <f t="shared" ref="AW132" ca="1" si="662">AW157+AW174</f>
        <v>-2784.8943555284586</v>
      </c>
    </row>
    <row r="133" spans="2:49" s="171" customFormat="1">
      <c r="B133" s="171" t="s">
        <v>191</v>
      </c>
      <c r="C133" s="184">
        <f t="shared" ref="C133:AH133" si="663">C134-C130</f>
        <v>98.5</v>
      </c>
      <c r="D133" s="184">
        <f t="shared" si="663"/>
        <v>45.399999999999864</v>
      </c>
      <c r="E133" s="184">
        <f t="shared" si="663"/>
        <v>15.600000000000136</v>
      </c>
      <c r="F133" s="184">
        <f t="shared" si="663"/>
        <v>-12</v>
      </c>
      <c r="G133" s="185">
        <f t="shared" si="663"/>
        <v>147.5</v>
      </c>
      <c r="H133" s="184">
        <f t="shared" si="663"/>
        <v>105.19999999999982</v>
      </c>
      <c r="I133" s="184">
        <f t="shared" si="663"/>
        <v>51.000000000000455</v>
      </c>
      <c r="J133" s="184">
        <f t="shared" si="663"/>
        <v>22.399999999999636</v>
      </c>
      <c r="K133" s="184">
        <f t="shared" si="663"/>
        <v>2.7000000000002728</v>
      </c>
      <c r="L133" s="185">
        <f t="shared" si="663"/>
        <v>181.30000000000018</v>
      </c>
      <c r="M133" s="184">
        <f t="shared" si="663"/>
        <v>92.599999999999909</v>
      </c>
      <c r="N133" s="184">
        <f t="shared" si="663"/>
        <v>65.099999999999909</v>
      </c>
      <c r="O133" s="184">
        <f t="shared" si="663"/>
        <v>59.199999999999818</v>
      </c>
      <c r="P133" s="184">
        <f t="shared" si="663"/>
        <v>20.700000000000273</v>
      </c>
      <c r="Q133" s="185">
        <f t="shared" si="663"/>
        <v>237.59999999999991</v>
      </c>
      <c r="R133" s="184">
        <f t="shared" si="663"/>
        <v>132.09999999999991</v>
      </c>
      <c r="S133" s="184">
        <f t="shared" si="663"/>
        <v>-152.80000000000018</v>
      </c>
      <c r="T133" s="184">
        <f t="shared" si="663"/>
        <v>241.09999999999991</v>
      </c>
      <c r="U133" s="184">
        <f t="shared" si="663"/>
        <v>-23.400000000000091</v>
      </c>
      <c r="V133" s="185">
        <f t="shared" si="663"/>
        <v>196.99999999999955</v>
      </c>
      <c r="W133" s="184">
        <f t="shared" si="663"/>
        <v>91.900000000000546</v>
      </c>
      <c r="X133" s="184">
        <f t="shared" si="663"/>
        <v>25.899999999999636</v>
      </c>
      <c r="Y133" s="184">
        <f t="shared" si="663"/>
        <v>-2.3999999999996362</v>
      </c>
      <c r="Z133" s="184">
        <f t="shared" si="663"/>
        <v>-24.5</v>
      </c>
      <c r="AA133" s="185">
        <f t="shared" si="663"/>
        <v>90.900000000000546</v>
      </c>
      <c r="AB133" s="184">
        <f t="shared" si="663"/>
        <v>114.39999999999964</v>
      </c>
      <c r="AC133" s="184">
        <f t="shared" si="663"/>
        <v>42.200000000000273</v>
      </c>
      <c r="AD133" s="184">
        <f t="shared" si="663"/>
        <v>16.999999999999545</v>
      </c>
      <c r="AE133" s="184">
        <f t="shared" si="663"/>
        <v>-20.599999999999454</v>
      </c>
      <c r="AF133" s="185">
        <f t="shared" si="663"/>
        <v>153</v>
      </c>
      <c r="AG133" s="184">
        <f t="shared" si="663"/>
        <v>140</v>
      </c>
      <c r="AH133" s="184">
        <f t="shared" si="663"/>
        <v>79.199999999999818</v>
      </c>
      <c r="AI133" s="184">
        <f t="shared" ref="AI133:AK133" si="664">AI134-AI130</f>
        <v>40.899999999999636</v>
      </c>
      <c r="AJ133" s="184">
        <f t="shared" si="664"/>
        <v>-31.899999999999636</v>
      </c>
      <c r="AK133" s="185">
        <f t="shared" si="664"/>
        <v>228.19999999999982</v>
      </c>
      <c r="AL133" s="184">
        <f>AL134-AL130</f>
        <v>159.09999999999991</v>
      </c>
      <c r="AM133" s="184">
        <f>AM134-AM130</f>
        <v>72.900000000000091</v>
      </c>
      <c r="AN133" s="184">
        <f>AN134-AN130</f>
        <v>26</v>
      </c>
      <c r="AO133" s="184">
        <f>AO134-AO130</f>
        <v>-44.400000000000091</v>
      </c>
      <c r="AP133" s="185">
        <f t="shared" ref="AP133" si="665">AP134-AP130</f>
        <v>213.59999999999991</v>
      </c>
      <c r="AQ133" s="184">
        <f t="shared" ref="AQ133:AU133" ca="1" si="666">SUM(AQ131:AQ132)</f>
        <v>132.51611701407887</v>
      </c>
      <c r="AR133" s="184">
        <f t="shared" ca="1" si="666"/>
        <v>53.424364471951321</v>
      </c>
      <c r="AS133" s="184">
        <f t="shared" ca="1" si="666"/>
        <v>34.740225190435012</v>
      </c>
      <c r="AT133" s="184">
        <f t="shared" ca="1" si="666"/>
        <v>-52.041194008193884</v>
      </c>
      <c r="AU133" s="185">
        <f t="shared" ca="1" si="666"/>
        <v>168.63951266827189</v>
      </c>
      <c r="AV133" s="185">
        <f t="shared" ref="AV133" ca="1" si="667">SUM(AV131:AV132)</f>
        <v>169.95917896210358</v>
      </c>
      <c r="AW133" s="185">
        <f t="shared" ref="AW133" ca="1" si="668">SUM(AW131:AW132)</f>
        <v>179.58313100849955</v>
      </c>
    </row>
    <row r="134" spans="2:49" s="52" customFormat="1">
      <c r="B134" s="52" t="s">
        <v>203</v>
      </c>
      <c r="C134" s="176">
        <v>1968.5</v>
      </c>
      <c r="D134" s="176">
        <v>2013.8999999999999</v>
      </c>
      <c r="E134" s="176">
        <v>2029.5</v>
      </c>
      <c r="F134" s="176">
        <v>2017.5</v>
      </c>
      <c r="G134" s="179">
        <f>F134</f>
        <v>2017.5</v>
      </c>
      <c r="H134" s="176">
        <v>2122.6999999999998</v>
      </c>
      <c r="I134" s="176">
        <v>2173.7000000000003</v>
      </c>
      <c r="J134" s="176">
        <v>2196.1</v>
      </c>
      <c r="K134" s="176">
        <v>2198.8000000000002</v>
      </c>
      <c r="L134" s="179">
        <f>K134</f>
        <v>2198.8000000000002</v>
      </c>
      <c r="M134" s="176">
        <v>2291.4</v>
      </c>
      <c r="N134" s="176">
        <v>2356.5</v>
      </c>
      <c r="O134" s="176">
        <v>2415.6999999999998</v>
      </c>
      <c r="P134" s="176">
        <v>2436.4</v>
      </c>
      <c r="Q134" s="179">
        <f>P134</f>
        <v>2436.4</v>
      </c>
      <c r="R134" s="176">
        <v>2568.5</v>
      </c>
      <c r="S134" s="176">
        <v>2415.6999999999998</v>
      </c>
      <c r="T134" s="176">
        <v>2656.7999999999997</v>
      </c>
      <c r="U134" s="176">
        <v>2633.3999999999996</v>
      </c>
      <c r="V134" s="179">
        <f>U134</f>
        <v>2633.3999999999996</v>
      </c>
      <c r="W134" s="176">
        <v>2725.3</v>
      </c>
      <c r="X134" s="176">
        <v>2751.2</v>
      </c>
      <c r="Y134" s="176">
        <v>2748.8</v>
      </c>
      <c r="Z134" s="176">
        <v>2724.3</v>
      </c>
      <c r="AA134" s="179">
        <f>Z134</f>
        <v>2724.3</v>
      </c>
      <c r="AB134" s="176">
        <v>2838.7</v>
      </c>
      <c r="AC134" s="176">
        <v>2880.9</v>
      </c>
      <c r="AD134" s="176">
        <v>2897.8999999999996</v>
      </c>
      <c r="AE134" s="176">
        <v>2877.3</v>
      </c>
      <c r="AF134" s="179">
        <f>AE134</f>
        <v>2877.3</v>
      </c>
      <c r="AG134" s="176">
        <v>3017.3</v>
      </c>
      <c r="AH134" s="176">
        <v>3096.5</v>
      </c>
      <c r="AI134" s="176">
        <f>2256.1+881.3</f>
        <v>3137.3999999999996</v>
      </c>
      <c r="AJ134" s="176">
        <f>2222.3+883.2</f>
        <v>3105.5</v>
      </c>
      <c r="AK134" s="179">
        <f>AJ134</f>
        <v>3105.5</v>
      </c>
      <c r="AL134" s="176">
        <f>2341.6+923</f>
        <v>3264.6</v>
      </c>
      <c r="AM134" s="176">
        <f>2399.7+937.8</f>
        <v>3337.5</v>
      </c>
      <c r="AN134" s="176">
        <f>2418.6+944.9</f>
        <v>3363.5</v>
      </c>
      <c r="AO134" s="176">
        <f>2384.2+934.9</f>
        <v>3319.1</v>
      </c>
      <c r="AP134" s="179">
        <f>AO134</f>
        <v>3319.1</v>
      </c>
      <c r="AQ134" s="175">
        <f t="shared" ref="AQ134:AT134" ca="1" si="669">AQ130+AQ133</f>
        <v>3451.6161170140786</v>
      </c>
      <c r="AR134" s="175">
        <f t="shared" ca="1" si="669"/>
        <v>3505.0404814860299</v>
      </c>
      <c r="AS134" s="175">
        <f t="shared" ca="1" si="669"/>
        <v>3539.7807066764649</v>
      </c>
      <c r="AT134" s="175">
        <f t="shared" ca="1" si="669"/>
        <v>3487.7395126682709</v>
      </c>
      <c r="AU134" s="179">
        <f ca="1">AT134</f>
        <v>3487.7395126682709</v>
      </c>
      <c r="AV134" s="186">
        <f ca="1">AV130+AV133</f>
        <v>3657.6986916303745</v>
      </c>
      <c r="AW134" s="186">
        <f ca="1">AW130+AW133</f>
        <v>3837.281822638874</v>
      </c>
    </row>
    <row r="135" spans="2:49">
      <c r="B135" s="11" t="s">
        <v>187</v>
      </c>
      <c r="C135" s="85" t="s">
        <v>212</v>
      </c>
      <c r="D135" s="85" t="s">
        <v>212</v>
      </c>
      <c r="E135" s="85" t="s">
        <v>212</v>
      </c>
      <c r="F135" s="85" t="s">
        <v>212</v>
      </c>
      <c r="G135" s="86" t="s">
        <v>212</v>
      </c>
      <c r="H135" s="82">
        <f t="shared" ref="H135" si="670">H134/C134-1</f>
        <v>7.8333756667513299E-2</v>
      </c>
      <c r="I135" s="82">
        <f t="shared" ref="I135" si="671">I134/D134-1</f>
        <v>7.9348527732260976E-2</v>
      </c>
      <c r="J135" s="82">
        <f t="shared" ref="J135" si="672">J134/E134-1</f>
        <v>8.2089184528208792E-2</v>
      </c>
      <c r="K135" s="82">
        <f t="shared" ref="K135" si="673">K134/F134-1</f>
        <v>8.9863692688971542E-2</v>
      </c>
      <c r="L135" s="73">
        <f t="shared" ref="L135" si="674">L134/G134-1</f>
        <v>8.9863692688971542E-2</v>
      </c>
      <c r="M135" s="82">
        <f t="shared" ref="M135" si="675">M134/H134-1</f>
        <v>7.9474254487209794E-2</v>
      </c>
      <c r="N135" s="82">
        <f t="shared" ref="N135" si="676">N134/I134-1</f>
        <v>8.4096241431660168E-2</v>
      </c>
      <c r="O135" s="82">
        <f t="shared" ref="O135" si="677">O134/J134-1</f>
        <v>9.9995446473293503E-2</v>
      </c>
      <c r="P135" s="82">
        <f t="shared" ref="P135" si="678">P134/K134-1</f>
        <v>0.10805894124067672</v>
      </c>
      <c r="Q135" s="73">
        <f t="shared" ref="Q135" si="679">Q134/L134-1</f>
        <v>0.10805894124067672</v>
      </c>
      <c r="R135" s="82">
        <f t="shared" ref="R135" si="680">R134/M134-1</f>
        <v>0.12093043554159033</v>
      </c>
      <c r="S135" s="82">
        <f t="shared" ref="S135" si="681">S134/N134-1</f>
        <v>2.512200297050704E-2</v>
      </c>
      <c r="T135" s="82">
        <f t="shared" ref="T135" si="682">T134/O134-1</f>
        <v>9.9805439417146147E-2</v>
      </c>
      <c r="U135" s="82">
        <f t="shared" ref="U135" si="683">U134/P134-1</f>
        <v>8.0857002134296252E-2</v>
      </c>
      <c r="V135" s="73">
        <f t="shared" ref="V135" si="684">V134/Q134-1</f>
        <v>8.0857002134296252E-2</v>
      </c>
      <c r="W135" s="82">
        <f t="shared" ref="W135" si="685">W134/R134-1</f>
        <v>6.1047303873856373E-2</v>
      </c>
      <c r="X135" s="82">
        <f t="shared" ref="X135" si="686">X134/S134-1</f>
        <v>0.13888313946268172</v>
      </c>
      <c r="Y135" s="82">
        <f t="shared" ref="Y135" si="687">Y134/T134-1</f>
        <v>3.4628124059018495E-2</v>
      </c>
      <c r="Z135" s="82">
        <f t="shared" ref="Z135" si="688">Z134/U134-1</f>
        <v>3.451811346548217E-2</v>
      </c>
      <c r="AA135" s="73">
        <f t="shared" ref="AA135" si="689">AA134/V134-1</f>
        <v>3.451811346548217E-2</v>
      </c>
      <c r="AB135" s="82">
        <f t="shared" ref="AB135" si="690">AB134/W134-1</f>
        <v>4.1610097970865567E-2</v>
      </c>
      <c r="AC135" s="82">
        <f t="shared" ref="AC135" si="691">AC134/X134-1</f>
        <v>4.7143064844431537E-2</v>
      </c>
      <c r="AD135" s="82">
        <f t="shared" ref="AD135" si="692">AD134/Y134-1</f>
        <v>5.4241850989522389E-2</v>
      </c>
      <c r="AE135" s="82">
        <f t="shared" ref="AE135" si="693">AE134/Z134-1</f>
        <v>5.6161215725140323E-2</v>
      </c>
      <c r="AF135" s="73">
        <f t="shared" ref="AF135" si="694">AF134/AA134-1</f>
        <v>5.6161215725140323E-2</v>
      </c>
      <c r="AG135" s="82">
        <f t="shared" ref="AG135" si="695">AG134/AB134-1</f>
        <v>6.291612357769405E-2</v>
      </c>
      <c r="AH135" s="82">
        <f t="shared" ref="AH135:AI135" si="696">AH134/AC134-1</f>
        <v>7.4837724322260435E-2</v>
      </c>
      <c r="AI135" s="82">
        <f t="shared" si="696"/>
        <v>8.2646054039131833E-2</v>
      </c>
      <c r="AJ135" s="82">
        <f>AJ134/AE134-1</f>
        <v>7.9310464671740855E-2</v>
      </c>
      <c r="AK135" s="73">
        <f>AK134/AF134-1</f>
        <v>7.9310464671740855E-2</v>
      </c>
      <c r="AL135" s="82">
        <f t="shared" ref="AL135" si="697">AL134/AG134-1</f>
        <v>8.196069333510092E-2</v>
      </c>
      <c r="AM135" s="82">
        <f>AM134/AH134-1</f>
        <v>7.7829807847569876E-2</v>
      </c>
      <c r="AN135" s="82">
        <f>AN134/AI134-1</f>
        <v>7.20660419455601E-2</v>
      </c>
      <c r="AO135" s="82">
        <f t="shared" ref="AO135" si="698">AO134/AJ134-1</f>
        <v>6.878119465464505E-2</v>
      </c>
      <c r="AP135" s="73">
        <f t="shared" ref="AP135" si="699">AP134/AK134-1</f>
        <v>6.878119465464505E-2</v>
      </c>
      <c r="AQ135" s="82">
        <f ca="1">AQ134/AL134-1</f>
        <v>5.7286073949053051E-2</v>
      </c>
      <c r="AR135" s="82">
        <f ca="1">AR134/AM134-1</f>
        <v>5.0199395201806718E-2</v>
      </c>
      <c r="AS135" s="82">
        <f ca="1">AS134/AN134-1</f>
        <v>5.2409902386343132E-2</v>
      </c>
      <c r="AT135" s="82">
        <f t="shared" ref="AT135" ca="1" si="700">AT134/AO134-1</f>
        <v>5.0808807408113887E-2</v>
      </c>
      <c r="AU135" s="73">
        <f t="shared" ref="AU135" ca="1" si="701">AU134/AP134-1</f>
        <v>5.0808807408113887E-2</v>
      </c>
      <c r="AV135" s="73">
        <f ca="1">AV134/AU134-1</f>
        <v>4.8730468071016331E-2</v>
      </c>
      <c r="AW135" s="73">
        <f ca="1">AW134/AV134-1</f>
        <v>4.9097300283215128E-2</v>
      </c>
    </row>
    <row r="136" spans="2:49">
      <c r="AH136" s="69"/>
    </row>
    <row r="137" spans="2:49">
      <c r="B137" s="1" t="s">
        <v>352</v>
      </c>
      <c r="C137" s="82">
        <f t="shared" ref="C137:AG137" si="702">C131/C128</f>
        <v>0.56277614608606819</v>
      </c>
      <c r="D137" s="82">
        <f t="shared" si="702"/>
        <v>0.53783545478652861</v>
      </c>
      <c r="E137" s="82">
        <f t="shared" si="702"/>
        <v>0.5178534645456998</v>
      </c>
      <c r="F137" s="82">
        <f t="shared" si="702"/>
        <v>0.49071340797378488</v>
      </c>
      <c r="G137" s="73">
        <f t="shared" si="702"/>
        <v>0.52793880126182957</v>
      </c>
      <c r="H137" s="82">
        <f t="shared" si="702"/>
        <v>0.544977024698449</v>
      </c>
      <c r="I137" s="82">
        <f t="shared" si="702"/>
        <v>0.51938789741165392</v>
      </c>
      <c r="J137" s="82">
        <f t="shared" si="702"/>
        <v>0.49375687426556958</v>
      </c>
      <c r="K137" s="82">
        <f t="shared" si="702"/>
        <v>0.48534824856046083</v>
      </c>
      <c r="L137" s="73">
        <f t="shared" si="702"/>
        <v>0.51118134775961432</v>
      </c>
      <c r="M137" s="82">
        <f t="shared" si="702"/>
        <v>0.52042939753969086</v>
      </c>
      <c r="N137" s="82">
        <f t="shared" si="702"/>
        <v>0.51738353091957701</v>
      </c>
      <c r="O137" s="82">
        <f t="shared" si="702"/>
        <v>0.51898359788359771</v>
      </c>
      <c r="P137" s="82">
        <f t="shared" si="702"/>
        <v>0.4906935637790269</v>
      </c>
      <c r="Q137" s="73">
        <f t="shared" si="702"/>
        <v>0.51188430671434249</v>
      </c>
      <c r="R137" s="82">
        <f t="shared" si="702"/>
        <v>0.53087278405437677</v>
      </c>
      <c r="S137" s="82">
        <f t="shared" si="702"/>
        <v>0.30075417140690164</v>
      </c>
      <c r="T137" s="82">
        <f t="shared" si="702"/>
        <v>0.65809950871784983</v>
      </c>
      <c r="U137" s="82">
        <f t="shared" si="702"/>
        <v>0.44071459860965612</v>
      </c>
      <c r="V137" s="73">
        <f t="shared" si="702"/>
        <v>0.48235087553465494</v>
      </c>
      <c r="W137" s="82">
        <f t="shared" si="702"/>
        <v>0.71659603909020209</v>
      </c>
      <c r="X137" s="82">
        <f t="shared" si="702"/>
        <v>0.53910090267226696</v>
      </c>
      <c r="Y137" s="82">
        <f t="shared" si="702"/>
        <v>0.40064397424103065</v>
      </c>
      <c r="Z137" s="82">
        <f t="shared" si="702"/>
        <v>0.24686192468619239</v>
      </c>
      <c r="AA137" s="73">
        <f t="shared" si="702"/>
        <v>0.48187502832026846</v>
      </c>
      <c r="AB137" s="82">
        <f t="shared" si="702"/>
        <v>0.72698465643762478</v>
      </c>
      <c r="AC137" s="82">
        <f t="shared" si="702"/>
        <v>0.55656822364385272</v>
      </c>
      <c r="AD137" s="82">
        <f t="shared" si="702"/>
        <v>0.40029853367284174</v>
      </c>
      <c r="AE137" s="82">
        <f t="shared" si="702"/>
        <v>0.2350742948660916</v>
      </c>
      <c r="AF137" s="73">
        <f t="shared" si="702"/>
        <v>0.48380439269188152</v>
      </c>
      <c r="AG137" s="82">
        <f t="shared" si="702"/>
        <v>0.72392778243315303</v>
      </c>
      <c r="AH137" s="82">
        <f>AH131/AH128</f>
        <v>0.55091528647277899</v>
      </c>
      <c r="AI137" s="82">
        <f t="shared" ref="AI137" si="703">AI131/AI128</f>
        <v>0.40259321897398698</v>
      </c>
      <c r="AJ137" s="82">
        <f t="shared" ref="AJ137:AV137" si="704">AJ131/AJ128</f>
        <v>0.21284253578732149</v>
      </c>
      <c r="AK137" s="73">
        <f t="shared" si="704"/>
        <v>0.47741525760101605</v>
      </c>
      <c r="AL137" s="82">
        <f t="shared" si="704"/>
        <v>0.72646436132674652</v>
      </c>
      <c r="AM137" s="82">
        <f>AM131/AM128</f>
        <v>0.55482048613692125</v>
      </c>
      <c r="AN137" s="82">
        <f t="shared" si="704"/>
        <v>0.39143595422665195</v>
      </c>
      <c r="AO137" s="82">
        <f t="shared" si="704"/>
        <v>0.22412718204488771</v>
      </c>
      <c r="AP137" s="73">
        <f t="shared" si="704"/>
        <v>0.48029629629629628</v>
      </c>
      <c r="AQ137" s="82">
        <f t="shared" ref="AQ137:AU137" ca="1" si="705">AQ131/AQ128</f>
        <v>0.72534532917296479</v>
      </c>
      <c r="AR137" s="82">
        <f t="shared" ca="1" si="705"/>
        <v>0.54615708460253976</v>
      </c>
      <c r="AS137" s="82">
        <f t="shared" ca="1" si="705"/>
        <v>0.39856293397808013</v>
      </c>
      <c r="AT137" s="82">
        <f t="shared" ca="1" si="705"/>
        <v>0.21734796521699742</v>
      </c>
      <c r="AU137" s="73">
        <f t="shared" ca="1" si="705"/>
        <v>0.47595208783812648</v>
      </c>
      <c r="AV137" s="73">
        <f t="shared" ca="1" si="704"/>
        <v>0.47337285582278804</v>
      </c>
      <c r="AW137" s="73">
        <f t="shared" ref="AW137" ca="1" si="706">AW131/AW128</f>
        <v>0.47087070686763316</v>
      </c>
    </row>
    <row r="138" spans="2:49">
      <c r="B138" s="1" t="s">
        <v>351</v>
      </c>
      <c r="C138" s="35">
        <v>0.183</v>
      </c>
      <c r="D138" s="35">
        <v>0.183</v>
      </c>
      <c r="E138" s="35">
        <v>0.183</v>
      </c>
      <c r="F138" s="35">
        <v>0.183</v>
      </c>
      <c r="G138" s="73">
        <f>-G132/G130</f>
        <v>0.77133032085561493</v>
      </c>
      <c r="H138" s="35">
        <v>0.183</v>
      </c>
      <c r="I138" s="35">
        <v>0.183</v>
      </c>
      <c r="J138" s="35">
        <v>0.183</v>
      </c>
      <c r="K138" s="35">
        <v>0.183</v>
      </c>
      <c r="L138" s="73">
        <f>-L132/L130</f>
        <v>0.77191078066914498</v>
      </c>
      <c r="M138" s="35">
        <v>0.183</v>
      </c>
      <c r="N138" s="35">
        <v>0.183</v>
      </c>
      <c r="O138" s="35">
        <v>0.183</v>
      </c>
      <c r="P138" s="35">
        <v>0.183</v>
      </c>
      <c r="Q138" s="73">
        <f>-Q132/Q130</f>
        <v>0.77088375477533178</v>
      </c>
      <c r="R138" s="35">
        <v>0.183</v>
      </c>
      <c r="S138" s="35">
        <v>0.183</v>
      </c>
      <c r="T138" s="35">
        <v>0.183</v>
      </c>
      <c r="U138" s="35">
        <v>0.183</v>
      </c>
      <c r="V138" s="73">
        <f>-V132/V130</f>
        <v>0.75692176982433079</v>
      </c>
      <c r="W138" s="42">
        <f t="shared" ref="W138:Y138" si="707">-W132/W130</f>
        <v>0.27975241133135875</v>
      </c>
      <c r="X138" s="42">
        <f t="shared" si="707"/>
        <v>0.21182989028730778</v>
      </c>
      <c r="Y138" s="42">
        <f t="shared" si="707"/>
        <v>0.15916690898517011</v>
      </c>
      <c r="Z138" s="42">
        <f>-Z132/Z130</f>
        <v>0.103354190919674</v>
      </c>
      <c r="AA138" s="148">
        <f t="shared" ref="AA138:AH138" si="708">-AA132/AA130</f>
        <v>0.77314498367129958</v>
      </c>
      <c r="AB138" s="42">
        <f t="shared" si="708"/>
        <v>0.27801637117791722</v>
      </c>
      <c r="AC138" s="42">
        <f t="shared" si="708"/>
        <v>0.20886321203367739</v>
      </c>
      <c r="AD138" s="42">
        <f t="shared" si="708"/>
        <v>0.15234822451317295</v>
      </c>
      <c r="AE138" s="42">
        <f t="shared" si="708"/>
        <v>9.8278063425238926E-2</v>
      </c>
      <c r="AF138" s="148">
        <f t="shared" si="708"/>
        <v>0.76129647982968096</v>
      </c>
      <c r="AG138" s="42">
        <f t="shared" si="708"/>
        <v>0.28161818371389841</v>
      </c>
      <c r="AH138" s="42">
        <f t="shared" si="708"/>
        <v>0.20415603353991979</v>
      </c>
      <c r="AI138" s="42">
        <f t="shared" ref="AI138" si="709">-AI132/AI130</f>
        <v>0.14823187469723881</v>
      </c>
      <c r="AJ138" s="82">
        <f t="shared" ref="AJ138:AV138" si="710">-AJ132/AJ130</f>
        <v>9.3102569006183522E-2</v>
      </c>
      <c r="AK138" s="73">
        <f t="shared" si="710"/>
        <v>0.75675112084245644</v>
      </c>
      <c r="AL138" s="42">
        <f t="shared" si="710"/>
        <v>0.28024472709708581</v>
      </c>
      <c r="AM138" s="82">
        <f>-AM132/AM130</f>
        <v>0.20630398823745635</v>
      </c>
      <c r="AN138" s="82">
        <f t="shared" si="710"/>
        <v>0.15107116104868915</v>
      </c>
      <c r="AO138" s="82">
        <f t="shared" si="710"/>
        <v>9.8706704325851047E-2</v>
      </c>
      <c r="AP138" s="73">
        <f t="shared" si="710"/>
        <v>0.76638222508452747</v>
      </c>
      <c r="AQ138" s="82">
        <f t="shared" ref="AQ138:AU138" si="711">-AQ132/AQ130</f>
        <v>0.28024472709708581</v>
      </c>
      <c r="AR138" s="82">
        <f t="shared" ca="1" si="711"/>
        <v>0.20630398823745635</v>
      </c>
      <c r="AS138" s="82">
        <f t="shared" ca="1" si="711"/>
        <v>0.15168012388760987</v>
      </c>
      <c r="AT138" s="82">
        <f t="shared" ca="1" si="711"/>
        <v>9.8706704325851047E-2</v>
      </c>
      <c r="AU138" s="73">
        <f t="shared" ca="1" si="711"/>
        <v>0.76023244450838456</v>
      </c>
      <c r="AV138" s="73">
        <f t="shared" ca="1" si="710"/>
        <v>0.76071310586106566</v>
      </c>
      <c r="AW138" s="73">
        <f t="shared" ref="AW138" ca="1" si="712">-AW132/AW130</f>
        <v>0.76137883142231322</v>
      </c>
    </row>
    <row r="140" spans="2:49">
      <c r="B140" s="12" t="s">
        <v>196</v>
      </c>
    </row>
    <row r="141" spans="2:49">
      <c r="B141" s="1" t="s">
        <v>193</v>
      </c>
      <c r="C141" s="15">
        <f>C143*C145</f>
        <v>10.154990524320906</v>
      </c>
      <c r="D141" s="15">
        <f t="shared" ref="D141:AE141" si="713">D143*D145</f>
        <v>11.447022713321086</v>
      </c>
      <c r="E141" s="15">
        <f t="shared" si="713"/>
        <v>10.53584988962468</v>
      </c>
      <c r="F141" s="15">
        <f t="shared" si="713"/>
        <v>11.559787295199776</v>
      </c>
      <c r="G141" s="14">
        <f>SUM(C141:F141)</f>
        <v>43.697650422466445</v>
      </c>
      <c r="H141" s="15">
        <f t="shared" si="713"/>
        <v>13.455035211267651</v>
      </c>
      <c r="I141" s="15">
        <f t="shared" si="713"/>
        <v>14.541759359739443</v>
      </c>
      <c r="J141" s="15">
        <f t="shared" si="713"/>
        <v>17.663017751479384</v>
      </c>
      <c r="K141" s="15">
        <f t="shared" si="713"/>
        <v>13.644188877498664</v>
      </c>
      <c r="L141" s="14">
        <f>SUM(H141:K141)</f>
        <v>59.304001199985137</v>
      </c>
      <c r="M141" s="15">
        <f t="shared" si="713"/>
        <v>18.258112373737369</v>
      </c>
      <c r="N141" s="15">
        <f t="shared" si="713"/>
        <v>17.529910714285734</v>
      </c>
      <c r="O141" s="15">
        <f t="shared" si="713"/>
        <v>11.671328754144985</v>
      </c>
      <c r="P141" s="15">
        <f t="shared" si="713"/>
        <v>14.066054468474551</v>
      </c>
      <c r="Q141" s="14">
        <f>SUM(M141:P141)</f>
        <v>61.525406310642637</v>
      </c>
      <c r="R141" s="15">
        <f t="shared" si="713"/>
        <v>16.136943735434503</v>
      </c>
      <c r="S141" s="15">
        <f t="shared" si="713"/>
        <v>81.943584237088004</v>
      </c>
      <c r="T141" s="15">
        <f t="shared" si="713"/>
        <v>-50.169294605809135</v>
      </c>
      <c r="U141" s="15">
        <f t="shared" si="713"/>
        <v>15.978710880015711</v>
      </c>
      <c r="V141" s="14">
        <f>SUM(R141:U141)</f>
        <v>63.88994424672908</v>
      </c>
      <c r="W141" s="15">
        <f t="shared" si="713"/>
        <v>18.650912536152195</v>
      </c>
      <c r="X141" s="15">
        <f t="shared" si="713"/>
        <v>24.207779419005558</v>
      </c>
      <c r="Y141" s="15">
        <f t="shared" si="713"/>
        <v>17.732481610530261</v>
      </c>
      <c r="Z141" s="15">
        <f t="shared" si="713"/>
        <v>11.606000576978497</v>
      </c>
      <c r="AA141" s="14">
        <f>SUM(W141:Z141)</f>
        <v>72.197174142666512</v>
      </c>
      <c r="AB141" s="15">
        <f t="shared" si="713"/>
        <v>15.921235521235655</v>
      </c>
      <c r="AC141" s="15">
        <f t="shared" si="713"/>
        <v>17.046426867665211</v>
      </c>
      <c r="AD141" s="15">
        <f t="shared" si="713"/>
        <v>17.728578106011202</v>
      </c>
      <c r="AE141" s="15">
        <f t="shared" si="713"/>
        <v>15.160483504498632</v>
      </c>
      <c r="AF141" s="14">
        <f>SUM(AB141:AE141)</f>
        <v>65.85672399941069</v>
      </c>
      <c r="AG141" s="3">
        <v>30</v>
      </c>
      <c r="AH141" s="3">
        <v>30</v>
      </c>
      <c r="AI141" s="3">
        <v>20</v>
      </c>
      <c r="AJ141" s="3">
        <v>20</v>
      </c>
      <c r="AK141" s="14">
        <f>SUM(AG141:AJ141)</f>
        <v>100</v>
      </c>
      <c r="AL141" s="3">
        <v>24</v>
      </c>
      <c r="AM141" s="3">
        <v>35</v>
      </c>
      <c r="AN141" s="3">
        <v>30</v>
      </c>
      <c r="AO141" s="3">
        <v>25</v>
      </c>
      <c r="AP141" s="14">
        <f>SUM(AL141:AO141)</f>
        <v>114</v>
      </c>
      <c r="AQ141" s="15">
        <f ca="1">AQ150</f>
        <v>27.715092800250584</v>
      </c>
      <c r="AR141" s="15">
        <f t="shared" ref="AR141:AT141" ca="1" si="714">AR150</f>
        <v>38.12754745130804</v>
      </c>
      <c r="AS141" s="15">
        <f t="shared" ca="1" si="714"/>
        <v>33.394086591952437</v>
      </c>
      <c r="AT141" s="15">
        <f t="shared" ca="1" si="714"/>
        <v>27.880979953955769</v>
      </c>
      <c r="AU141" s="14">
        <f ca="1">SUM(AQ141:AT141)</f>
        <v>127.11770679746684</v>
      </c>
      <c r="AV141" s="14">
        <f t="shared" ref="AV141" ca="1" si="715">AV150</f>
        <v>141.9931736278439</v>
      </c>
      <c r="AW141" s="14">
        <f t="shared" ref="AW141" ca="1" si="716">AW150</f>
        <v>158.04003793061537</v>
      </c>
    </row>
    <row r="142" spans="2:49">
      <c r="B142" s="1" t="s">
        <v>194</v>
      </c>
      <c r="C142" s="15">
        <f>C143-C141</f>
        <v>41.245009475679069</v>
      </c>
      <c r="D142" s="15">
        <f t="shared" ref="D142:AF142" si="717">D143-D141</f>
        <v>45.752977286679069</v>
      </c>
      <c r="E142" s="15">
        <f t="shared" si="717"/>
        <v>36.164150110375139</v>
      </c>
      <c r="F142" s="15">
        <f t="shared" si="717"/>
        <v>37.040212704800247</v>
      </c>
      <c r="G142" s="14">
        <f t="shared" si="717"/>
        <v>160.20234957753365</v>
      </c>
      <c r="H142" s="15">
        <f t="shared" si="717"/>
        <v>41.844964788732533</v>
      </c>
      <c r="I142" s="15">
        <f t="shared" si="717"/>
        <v>43.358240640260078</v>
      </c>
      <c r="J142" s="15">
        <f t="shared" si="717"/>
        <v>50.436982248520977</v>
      </c>
      <c r="K142" s="15">
        <f t="shared" si="717"/>
        <v>36.855811122501109</v>
      </c>
      <c r="L142" s="14">
        <f t="shared" si="717"/>
        <v>172.4959988000146</v>
      </c>
      <c r="M142" s="15">
        <f t="shared" si="717"/>
        <v>48.241887626262631</v>
      </c>
      <c r="N142" s="15">
        <f t="shared" si="717"/>
        <v>47.270089285714334</v>
      </c>
      <c r="O142" s="15">
        <f t="shared" si="717"/>
        <v>29.728671245855104</v>
      </c>
      <c r="P142" s="15">
        <f t="shared" si="717"/>
        <v>34.433945531525112</v>
      </c>
      <c r="Q142" s="14">
        <f t="shared" si="717"/>
        <v>159.67459368935718</v>
      </c>
      <c r="R142" s="15">
        <f t="shared" si="717"/>
        <v>39.363056264565614</v>
      </c>
      <c r="S142" s="15">
        <f t="shared" si="717"/>
        <v>194.35641576291218</v>
      </c>
      <c r="T142" s="15">
        <f t="shared" si="717"/>
        <v>-116.83070539419086</v>
      </c>
      <c r="U142" s="15">
        <f t="shared" si="717"/>
        <v>38.221289119984334</v>
      </c>
      <c r="V142" s="14">
        <f t="shared" si="717"/>
        <v>155.11005575327138</v>
      </c>
      <c r="W142" s="15">
        <f t="shared" si="717"/>
        <v>43.049087463847172</v>
      </c>
      <c r="X142" s="15">
        <f t="shared" si="717"/>
        <v>53.292220580994893</v>
      </c>
      <c r="Y142" s="15">
        <f t="shared" si="717"/>
        <v>38.467518389469333</v>
      </c>
      <c r="Z142" s="15">
        <f t="shared" si="717"/>
        <v>24.593999423021323</v>
      </c>
      <c r="AA142" s="14">
        <f t="shared" si="717"/>
        <v>159.40282585733203</v>
      </c>
      <c r="AB142" s="15">
        <f t="shared" si="717"/>
        <v>32.878764478764751</v>
      </c>
      <c r="AC142" s="15">
        <f t="shared" si="717"/>
        <v>33.753573132334516</v>
      </c>
      <c r="AD142" s="15">
        <f t="shared" si="717"/>
        <v>34.471421893989302</v>
      </c>
      <c r="AE142" s="15">
        <f t="shared" si="717"/>
        <v>29.039516495500958</v>
      </c>
      <c r="AF142" s="14">
        <f t="shared" si="717"/>
        <v>130.14327600058931</v>
      </c>
      <c r="AG142" s="15">
        <f t="shared" ref="AG142:AK142" si="718">AG143-AG141</f>
        <v>34.200000000000045</v>
      </c>
      <c r="AH142" s="15">
        <f t="shared" si="718"/>
        <v>28.200000000000273</v>
      </c>
      <c r="AI142" s="15">
        <f t="shared" si="718"/>
        <v>33.2000000000005</v>
      </c>
      <c r="AJ142" s="15">
        <f t="shared" si="718"/>
        <v>41.799999999999727</v>
      </c>
      <c r="AK142" s="14">
        <f t="shared" si="718"/>
        <v>137.40000000000055</v>
      </c>
      <c r="AL142" s="15">
        <f t="shared" ref="AL142:AP142" si="719">AL143-AL141</f>
        <v>39.600000000000136</v>
      </c>
      <c r="AM142" s="15">
        <f t="shared" si="719"/>
        <v>19.799999999999955</v>
      </c>
      <c r="AN142" s="15">
        <f t="shared" si="719"/>
        <v>33.200000000000045</v>
      </c>
      <c r="AO142" s="15">
        <f t="shared" si="719"/>
        <v>28.700000000000045</v>
      </c>
      <c r="AP142" s="14">
        <f t="shared" si="719"/>
        <v>121.29999999999927</v>
      </c>
      <c r="AQ142" s="15">
        <f t="shared" ref="AQ142:AU142" si="720">AQ167</f>
        <v>41.775274813418086</v>
      </c>
      <c r="AR142" s="15">
        <f t="shared" si="720"/>
        <v>20.0121414846211</v>
      </c>
      <c r="AS142" s="15">
        <f t="shared" si="720"/>
        <v>33.470239624807974</v>
      </c>
      <c r="AT142" s="15">
        <f t="shared" si="720"/>
        <v>29.698480999475539</v>
      </c>
      <c r="AU142" s="14">
        <f t="shared" si="720"/>
        <v>124.9561369223227</v>
      </c>
      <c r="AV142" s="14">
        <f t="shared" ref="AV142" ca="1" si="721">AV167</f>
        <v>126.31300702790131</v>
      </c>
      <c r="AW142" s="14">
        <f t="shared" ref="AW142" ca="1" si="722">AW167</f>
        <v>127.76345672493387</v>
      </c>
    </row>
    <row r="143" spans="2:49" s="52" customFormat="1">
      <c r="B143" s="52" t="s">
        <v>197</v>
      </c>
      <c r="C143" s="81">
        <f t="shared" ref="C143:AH143" si="723">C127</f>
        <v>51.399999999999977</v>
      </c>
      <c r="D143" s="81">
        <f t="shared" si="723"/>
        <v>57.200000000000159</v>
      </c>
      <c r="E143" s="81">
        <f t="shared" si="723"/>
        <v>46.699999999999818</v>
      </c>
      <c r="F143" s="81">
        <f t="shared" si="723"/>
        <v>48.600000000000023</v>
      </c>
      <c r="G143" s="65">
        <f t="shared" si="723"/>
        <v>203.90000000000009</v>
      </c>
      <c r="H143" s="81">
        <f t="shared" si="723"/>
        <v>55.300000000000182</v>
      </c>
      <c r="I143" s="81">
        <f t="shared" si="723"/>
        <v>57.899999999999523</v>
      </c>
      <c r="J143" s="81">
        <f t="shared" si="723"/>
        <v>68.100000000000364</v>
      </c>
      <c r="K143" s="81">
        <f t="shared" si="723"/>
        <v>50.499999999999773</v>
      </c>
      <c r="L143" s="65">
        <f t="shared" si="723"/>
        <v>231.79999999999973</v>
      </c>
      <c r="M143" s="81">
        <f t="shared" si="723"/>
        <v>66.5</v>
      </c>
      <c r="N143" s="81">
        <f t="shared" si="723"/>
        <v>64.800000000000068</v>
      </c>
      <c r="O143" s="81">
        <f t="shared" si="723"/>
        <v>41.400000000000091</v>
      </c>
      <c r="P143" s="81">
        <f t="shared" si="723"/>
        <v>48.499999999999659</v>
      </c>
      <c r="Q143" s="65">
        <f t="shared" si="723"/>
        <v>221.19999999999982</v>
      </c>
      <c r="R143" s="81">
        <f t="shared" si="723"/>
        <v>55.500000000000114</v>
      </c>
      <c r="S143" s="81">
        <f t="shared" si="723"/>
        <v>276.30000000000018</v>
      </c>
      <c r="T143" s="81">
        <f t="shared" si="723"/>
        <v>-167</v>
      </c>
      <c r="U143" s="81">
        <f t="shared" si="723"/>
        <v>54.200000000000045</v>
      </c>
      <c r="V143" s="65">
        <f t="shared" si="723"/>
        <v>219.00000000000045</v>
      </c>
      <c r="W143" s="81">
        <f t="shared" si="723"/>
        <v>61.699999999999363</v>
      </c>
      <c r="X143" s="81">
        <f t="shared" si="723"/>
        <v>77.500000000000455</v>
      </c>
      <c r="Y143" s="81">
        <f t="shared" si="723"/>
        <v>56.199999999999591</v>
      </c>
      <c r="Z143" s="81">
        <f t="shared" si="723"/>
        <v>36.199999999999818</v>
      </c>
      <c r="AA143" s="65">
        <f t="shared" si="723"/>
        <v>231.59999999999854</v>
      </c>
      <c r="AB143" s="81">
        <f t="shared" si="723"/>
        <v>48.800000000000409</v>
      </c>
      <c r="AC143" s="81">
        <f t="shared" si="723"/>
        <v>50.799999999999727</v>
      </c>
      <c r="AD143" s="81">
        <f t="shared" si="723"/>
        <v>52.2000000000005</v>
      </c>
      <c r="AE143" s="81">
        <f t="shared" si="723"/>
        <v>44.199999999999591</v>
      </c>
      <c r="AF143" s="65">
        <f t="shared" si="723"/>
        <v>196</v>
      </c>
      <c r="AG143" s="81">
        <f t="shared" si="723"/>
        <v>64.200000000000045</v>
      </c>
      <c r="AH143" s="81">
        <f t="shared" si="723"/>
        <v>58.200000000000273</v>
      </c>
      <c r="AI143" s="81">
        <f t="shared" ref="AI143:AN143" si="724">AI127</f>
        <v>53.2000000000005</v>
      </c>
      <c r="AJ143" s="81">
        <f t="shared" si="724"/>
        <v>61.799999999999727</v>
      </c>
      <c r="AK143" s="65">
        <f t="shared" si="724"/>
        <v>237.40000000000055</v>
      </c>
      <c r="AL143" s="81">
        <f t="shared" si="724"/>
        <v>63.600000000000136</v>
      </c>
      <c r="AM143" s="81">
        <f t="shared" si="724"/>
        <v>54.799999999999955</v>
      </c>
      <c r="AN143" s="81">
        <f t="shared" si="724"/>
        <v>63.200000000000045</v>
      </c>
      <c r="AO143" s="81">
        <f t="shared" ref="AO143:AP143" si="725">AO127</f>
        <v>53.700000000000045</v>
      </c>
      <c r="AP143" s="65">
        <f t="shared" si="725"/>
        <v>235.29999999999927</v>
      </c>
      <c r="AQ143" s="81">
        <f t="shared" ref="AQ143:AU143" ca="1" si="726">SUM(AQ141:AQ142)</f>
        <v>69.490367613668667</v>
      </c>
      <c r="AR143" s="81">
        <f t="shared" ca="1" si="726"/>
        <v>58.139688935929144</v>
      </c>
      <c r="AS143" s="81">
        <f t="shared" ca="1" si="726"/>
        <v>66.864326216760418</v>
      </c>
      <c r="AT143" s="81">
        <f t="shared" ca="1" si="726"/>
        <v>57.579460953431308</v>
      </c>
      <c r="AU143" s="65">
        <f t="shared" ca="1" si="726"/>
        <v>252.07384371978952</v>
      </c>
      <c r="AV143" s="65">
        <f t="shared" ref="AV143" ca="1" si="727">SUM(AV141:AV142)</f>
        <v>268.30618065574521</v>
      </c>
      <c r="AW143" s="65">
        <f t="shared" ref="AW143" ca="1" si="728">SUM(AW141:AW142)</f>
        <v>285.80349465554923</v>
      </c>
    </row>
    <row r="145" spans="2:49">
      <c r="B145" s="1" t="s">
        <v>198</v>
      </c>
      <c r="C145" s="82">
        <f t="shared" ref="C145:AW145" si="729">C16/C39</f>
        <v>0.19756790903348076</v>
      </c>
      <c r="D145" s="82">
        <f t="shared" si="729"/>
        <v>0.20012277470841003</v>
      </c>
      <c r="E145" s="82">
        <f t="shared" si="729"/>
        <v>0.22560706401765998</v>
      </c>
      <c r="F145" s="82">
        <f t="shared" si="729"/>
        <v>0.23785570566254671</v>
      </c>
      <c r="G145" s="73">
        <f t="shared" si="729"/>
        <v>0.21589413931807078</v>
      </c>
      <c r="H145" s="82">
        <f t="shared" si="729"/>
        <v>0.24330985915492959</v>
      </c>
      <c r="I145" s="82">
        <f t="shared" si="729"/>
        <v>0.25115301139446566</v>
      </c>
      <c r="J145" s="82">
        <f t="shared" si="729"/>
        <v>0.25936883629191321</v>
      </c>
      <c r="K145" s="82">
        <f t="shared" si="729"/>
        <v>0.27018195797027178</v>
      </c>
      <c r="L145" s="73">
        <f t="shared" si="729"/>
        <v>0.25635018908336404</v>
      </c>
      <c r="M145" s="82">
        <f t="shared" si="729"/>
        <v>0.27455808080808075</v>
      </c>
      <c r="N145" s="82">
        <f t="shared" si="729"/>
        <v>0.27052331349206349</v>
      </c>
      <c r="O145" s="82">
        <f t="shared" si="729"/>
        <v>0.2819161534817623</v>
      </c>
      <c r="P145" s="82">
        <f t="shared" si="729"/>
        <v>0.29002174161803401</v>
      </c>
      <c r="Q145" s="73">
        <f t="shared" si="729"/>
        <v>0.27952482889619185</v>
      </c>
      <c r="R145" s="82">
        <f t="shared" si="729"/>
        <v>0.29075574298080126</v>
      </c>
      <c r="S145" s="82">
        <f t="shared" si="729"/>
        <v>0.29657468055406422</v>
      </c>
      <c r="T145" s="82">
        <f t="shared" si="729"/>
        <v>0.30041493775933614</v>
      </c>
      <c r="U145" s="82">
        <f t="shared" si="729"/>
        <v>0.29481016383792802</v>
      </c>
      <c r="V145" s="73">
        <f t="shared" si="729"/>
        <v>0.29569934743297438</v>
      </c>
      <c r="W145" s="82">
        <f t="shared" si="729"/>
        <v>0.30228383364914729</v>
      </c>
      <c r="X145" s="82">
        <f t="shared" si="729"/>
        <v>0.3123584441161989</v>
      </c>
      <c r="Y145" s="82">
        <f t="shared" si="729"/>
        <v>0.31552458381726672</v>
      </c>
      <c r="Z145" s="82">
        <f t="shared" si="729"/>
        <v>0.32060775074526393</v>
      </c>
      <c r="AA145" s="73">
        <f t="shared" si="729"/>
        <v>0.31278566714736139</v>
      </c>
      <c r="AB145" s="82">
        <f t="shared" si="729"/>
        <v>0.32625482625482627</v>
      </c>
      <c r="AC145" s="82">
        <f t="shared" si="729"/>
        <v>0.33555958400915947</v>
      </c>
      <c r="AD145" s="82">
        <f t="shared" si="729"/>
        <v>0.33962793306534544</v>
      </c>
      <c r="AE145" s="82">
        <f t="shared" si="729"/>
        <v>0.34299736435517586</v>
      </c>
      <c r="AF145" s="73">
        <f t="shared" si="729"/>
        <v>0.33624033285536303</v>
      </c>
      <c r="AG145" s="82">
        <f t="shared" si="729"/>
        <v>0.34560216508795671</v>
      </c>
      <c r="AH145" s="82">
        <f t="shared" si="729"/>
        <v>0.36069364161849715</v>
      </c>
      <c r="AI145" s="82">
        <f t="shared" si="729"/>
        <v>0.36868246775880104</v>
      </c>
      <c r="AJ145" s="82">
        <f t="shared" si="729"/>
        <v>0.36994801274526246</v>
      </c>
      <c r="AK145" s="73">
        <f t="shared" si="729"/>
        <v>0.36145368669640521</v>
      </c>
      <c r="AL145" s="82">
        <f t="shared" si="729"/>
        <v>0.373775433308214</v>
      </c>
      <c r="AM145" s="82">
        <f t="shared" si="729"/>
        <v>0.3809954007884363</v>
      </c>
      <c r="AN145" s="82">
        <f t="shared" si="729"/>
        <v>0.38014700071129376</v>
      </c>
      <c r="AO145" s="82">
        <f t="shared" si="729"/>
        <v>0.39069000706491874</v>
      </c>
      <c r="AP145" s="73">
        <f t="shared" si="729"/>
        <v>0.38153137686574695</v>
      </c>
      <c r="AQ145" s="82">
        <f t="shared" ca="1" si="729"/>
        <v>0.38000270697388588</v>
      </c>
      <c r="AR145" s="82">
        <f t="shared" ca="1" si="729"/>
        <v>0.39717609359780304</v>
      </c>
      <c r="AS145" s="82">
        <f t="shared" ca="1" si="729"/>
        <v>0.40743865700691445</v>
      </c>
      <c r="AT145" s="82">
        <f t="shared" ca="1" si="729"/>
        <v>0.40841479321094065</v>
      </c>
      <c r="AU145" s="73">
        <f t="shared" ca="1" si="729"/>
        <v>0.39854449688864446</v>
      </c>
      <c r="AV145" s="73">
        <f t="shared" ca="1" si="729"/>
        <v>0.41915328762414578</v>
      </c>
      <c r="AW145" s="73">
        <f t="shared" ca="1" si="729"/>
        <v>0.44223582322541327</v>
      </c>
    </row>
    <row r="146" spans="2:49">
      <c r="C146" s="82"/>
      <c r="D146" s="82"/>
      <c r="E146" s="82"/>
      <c r="F146" s="82"/>
      <c r="G146" s="73"/>
      <c r="H146" s="82"/>
      <c r="I146" s="82"/>
      <c r="J146" s="82"/>
      <c r="K146" s="82"/>
      <c r="L146" s="73"/>
      <c r="M146" s="82"/>
      <c r="N146" s="82"/>
      <c r="O146" s="82"/>
      <c r="P146" s="82"/>
      <c r="Q146" s="73"/>
      <c r="R146" s="82"/>
      <c r="S146" s="82"/>
      <c r="T146" s="82"/>
      <c r="U146" s="82"/>
      <c r="V146" s="73"/>
      <c r="W146" s="82"/>
      <c r="X146" s="82"/>
      <c r="Y146" s="82"/>
      <c r="Z146" s="82"/>
      <c r="AA146" s="73"/>
      <c r="AB146" s="82"/>
      <c r="AC146" s="82"/>
      <c r="AD146" s="82"/>
      <c r="AE146" s="82"/>
      <c r="AF146" s="73"/>
      <c r="AG146" s="82"/>
      <c r="AH146" s="82"/>
      <c r="AI146" s="82"/>
      <c r="AJ146" s="82"/>
      <c r="AK146" s="73"/>
      <c r="AL146" s="82"/>
      <c r="AM146" s="82"/>
      <c r="AN146" s="82"/>
      <c r="AO146" s="82"/>
      <c r="AP146" s="73"/>
      <c r="AQ146" s="82"/>
      <c r="AR146" s="82"/>
      <c r="AS146" s="82"/>
      <c r="AT146" s="82"/>
    </row>
    <row r="147" spans="2:49">
      <c r="B147" s="190" t="s">
        <v>355</v>
      </c>
      <c r="C147" s="82"/>
      <c r="D147" s="82"/>
      <c r="E147" s="82"/>
      <c r="F147" s="82"/>
      <c r="G147" s="73"/>
      <c r="H147" s="82"/>
      <c r="I147" s="82"/>
      <c r="J147" s="82"/>
      <c r="K147" s="82"/>
      <c r="L147" s="73"/>
      <c r="M147" s="82"/>
      <c r="N147" s="82"/>
      <c r="O147" s="82"/>
      <c r="P147" s="82"/>
      <c r="Q147" s="73"/>
      <c r="R147" s="82"/>
      <c r="S147" s="82"/>
      <c r="T147" s="82"/>
      <c r="U147" s="82"/>
      <c r="V147" s="73"/>
      <c r="W147" s="82"/>
      <c r="X147" s="82"/>
      <c r="Y147" s="82"/>
      <c r="Z147" s="82"/>
      <c r="AA147" s="73"/>
      <c r="AB147" s="82"/>
      <c r="AC147" s="82"/>
      <c r="AD147" s="82"/>
      <c r="AE147" s="82"/>
      <c r="AF147" s="73"/>
      <c r="AG147" s="82"/>
      <c r="AH147" s="82"/>
      <c r="AI147" s="82"/>
      <c r="AJ147" s="82"/>
      <c r="AK147" s="73"/>
      <c r="AL147" s="82"/>
      <c r="AM147" s="82"/>
      <c r="AN147" s="82"/>
      <c r="AO147" s="82"/>
      <c r="AP147" s="73"/>
      <c r="AQ147" s="82"/>
      <c r="AR147" s="82"/>
      <c r="AS147" s="82"/>
      <c r="AT147" s="82"/>
    </row>
    <row r="148" spans="2:49">
      <c r="B148" s="1" t="s">
        <v>96</v>
      </c>
      <c r="C148" s="85" t="s">
        <v>212</v>
      </c>
      <c r="D148" s="85" t="s">
        <v>212</v>
      </c>
      <c r="E148" s="85" t="s">
        <v>212</v>
      </c>
      <c r="F148" s="85" t="s">
        <v>212</v>
      </c>
      <c r="G148" s="86" t="s">
        <v>212</v>
      </c>
      <c r="H148" s="85" t="s">
        <v>212</v>
      </c>
      <c r="I148" s="85" t="s">
        <v>212</v>
      </c>
      <c r="J148" s="85" t="s">
        <v>212</v>
      </c>
      <c r="K148" s="85" t="s">
        <v>212</v>
      </c>
      <c r="L148" s="86" t="s">
        <v>212</v>
      </c>
      <c r="M148" s="85" t="s">
        <v>212</v>
      </c>
      <c r="N148" s="85" t="s">
        <v>212</v>
      </c>
      <c r="O148" s="85" t="s">
        <v>212</v>
      </c>
      <c r="P148" s="85" t="s">
        <v>212</v>
      </c>
      <c r="Q148" s="86" t="s">
        <v>212</v>
      </c>
      <c r="R148" s="85" t="s">
        <v>212</v>
      </c>
      <c r="S148" s="85" t="s">
        <v>212</v>
      </c>
      <c r="T148" s="85" t="s">
        <v>212</v>
      </c>
      <c r="U148" s="85" t="s">
        <v>212</v>
      </c>
      <c r="V148" s="86" t="s">
        <v>212</v>
      </c>
      <c r="W148" s="78">
        <f t="shared" ref="W148:AP148" si="730">W16</f>
        <v>303.10000000000002</v>
      </c>
      <c r="X148" s="78">
        <f t="shared" si="730"/>
        <v>317.2</v>
      </c>
      <c r="Y148" s="78">
        <f t="shared" si="730"/>
        <v>326</v>
      </c>
      <c r="Z148" s="78">
        <f t="shared" si="730"/>
        <v>333.4</v>
      </c>
      <c r="AA148" s="31">
        <f t="shared" si="730"/>
        <v>1279.6999999999998</v>
      </c>
      <c r="AB148" s="78">
        <f t="shared" si="730"/>
        <v>338</v>
      </c>
      <c r="AC148" s="78">
        <f t="shared" si="730"/>
        <v>351.7</v>
      </c>
      <c r="AD148" s="78">
        <f t="shared" si="730"/>
        <v>363.3</v>
      </c>
      <c r="AE148" s="78">
        <f t="shared" si="730"/>
        <v>377.4</v>
      </c>
      <c r="AF148" s="31">
        <f t="shared" si="730"/>
        <v>1430.4</v>
      </c>
      <c r="AG148" s="78">
        <f t="shared" si="730"/>
        <v>383.1</v>
      </c>
      <c r="AH148" s="78">
        <f t="shared" si="730"/>
        <v>405.6</v>
      </c>
      <c r="AI148" s="78">
        <f t="shared" si="730"/>
        <v>423.1</v>
      </c>
      <c r="AJ148" s="78">
        <f t="shared" si="730"/>
        <v>441.2</v>
      </c>
      <c r="AK148" s="31">
        <f t="shared" si="730"/>
        <v>1653.0000000000002</v>
      </c>
      <c r="AL148" s="78">
        <f t="shared" si="730"/>
        <v>446.4</v>
      </c>
      <c r="AM148" s="78">
        <f t="shared" si="730"/>
        <v>463.9</v>
      </c>
      <c r="AN148" s="78">
        <f t="shared" si="730"/>
        <v>481</v>
      </c>
      <c r="AO148" s="78">
        <f t="shared" si="730"/>
        <v>497.7</v>
      </c>
      <c r="AP148" s="31">
        <f t="shared" si="730"/>
        <v>1889</v>
      </c>
      <c r="AQ148" s="78">
        <f ca="1">AQ151-AQ150-AQ149</f>
        <v>479.96478317087764</v>
      </c>
      <c r="AR148" s="78">
        <f t="shared" ref="AR148:AU148" ca="1" si="731">AR151-AR150-AR149</f>
        <v>512.38072118734181</v>
      </c>
      <c r="AS148" s="78">
        <f t="shared" ca="1" si="731"/>
        <v>537.60058740082275</v>
      </c>
      <c r="AT148" s="78">
        <f t="shared" ca="1" si="731"/>
        <v>556.50003138232523</v>
      </c>
      <c r="AU148" s="31">
        <f t="shared" ca="1" si="731"/>
        <v>2086.446123141367</v>
      </c>
      <c r="AV148" s="31">
        <f t="shared" ref="AV148:AW148" ca="1" si="732">AV151-AV150-AV149</f>
        <v>2316.0701821791449</v>
      </c>
      <c r="AW148" s="31">
        <f t="shared" ca="1" si="732"/>
        <v>2578.3891917997134</v>
      </c>
    </row>
    <row r="149" spans="2:49">
      <c r="B149" s="1" t="s">
        <v>191</v>
      </c>
      <c r="C149" s="85" t="s">
        <v>212</v>
      </c>
      <c r="D149" s="85" t="s">
        <v>212</v>
      </c>
      <c r="E149" s="85" t="s">
        <v>212</v>
      </c>
      <c r="F149" s="85" t="s">
        <v>212</v>
      </c>
      <c r="G149" s="86" t="s">
        <v>212</v>
      </c>
      <c r="H149" s="85" t="s">
        <v>212</v>
      </c>
      <c r="I149" s="85" t="s">
        <v>212</v>
      </c>
      <c r="J149" s="85" t="s">
        <v>212</v>
      </c>
      <c r="K149" s="85" t="s">
        <v>212</v>
      </c>
      <c r="L149" s="86" t="s">
        <v>212</v>
      </c>
      <c r="M149" s="85" t="s">
        <v>212</v>
      </c>
      <c r="N149" s="85" t="s">
        <v>212</v>
      </c>
      <c r="O149" s="85" t="s">
        <v>212</v>
      </c>
      <c r="P149" s="85" t="s">
        <v>212</v>
      </c>
      <c r="Q149" s="86" t="s">
        <v>212</v>
      </c>
      <c r="R149" s="85" t="s">
        <v>212</v>
      </c>
      <c r="S149" s="85" t="s">
        <v>212</v>
      </c>
      <c r="T149" s="85" t="s">
        <v>212</v>
      </c>
      <c r="U149" s="85" t="s">
        <v>212</v>
      </c>
      <c r="V149" s="86" t="s">
        <v>212</v>
      </c>
      <c r="W149" s="78">
        <f>W158</f>
        <v>20.600000000000023</v>
      </c>
      <c r="X149" s="78">
        <f t="shared" ref="X149:AH149" si="733">X158</f>
        <v>20.399999999999977</v>
      </c>
      <c r="Y149" s="78">
        <f t="shared" si="733"/>
        <v>9.3000000000000682</v>
      </c>
      <c r="Z149" s="78">
        <f t="shared" si="733"/>
        <v>-10.399999999999977</v>
      </c>
      <c r="AA149" s="31">
        <f t="shared" si="733"/>
        <v>39.900000000000091</v>
      </c>
      <c r="AB149" s="78">
        <f t="shared" si="733"/>
        <v>44.299999999999955</v>
      </c>
      <c r="AC149" s="78">
        <f t="shared" si="733"/>
        <v>15.700000000000045</v>
      </c>
      <c r="AD149" s="78">
        <f t="shared" si="733"/>
        <v>11.399999999999864</v>
      </c>
      <c r="AE149" s="78">
        <f t="shared" si="733"/>
        <v>-9.2999999999999545</v>
      </c>
      <c r="AF149" s="31">
        <f t="shared" si="733"/>
        <v>62.099999999999909</v>
      </c>
      <c r="AG149" s="78">
        <f t="shared" si="733"/>
        <v>71.600000000000136</v>
      </c>
      <c r="AH149" s="78">
        <f t="shared" si="733"/>
        <v>42.199999999999932</v>
      </c>
      <c r="AI149" s="78">
        <f t="shared" ref="AI149:AL149" si="734">AI158</f>
        <v>20.499999999999886</v>
      </c>
      <c r="AJ149" s="78">
        <f t="shared" si="734"/>
        <v>-11.400000000000091</v>
      </c>
      <c r="AK149" s="31">
        <f t="shared" si="734"/>
        <v>122.89999999999986</v>
      </c>
      <c r="AL149" s="78">
        <f t="shared" si="734"/>
        <v>79.800000000000182</v>
      </c>
      <c r="AM149" s="78">
        <f>AM158</f>
        <v>34</v>
      </c>
      <c r="AN149" s="78">
        <f>AN158</f>
        <v>18</v>
      </c>
      <c r="AO149" s="78">
        <f>AO158</f>
        <v>-22</v>
      </c>
      <c r="AP149" s="31">
        <f t="shared" ref="AP149" si="735">AP158</f>
        <v>109.80000000000018</v>
      </c>
      <c r="AQ149" s="78">
        <f t="shared" ref="AQ149:AU149" ca="1" si="736">AQ158</f>
        <v>87.064604720944374</v>
      </c>
      <c r="AR149" s="78">
        <f t="shared" ca="1" si="736"/>
        <v>30.010875269980232</v>
      </c>
      <c r="AS149" s="78">
        <f t="shared" ca="1" si="736"/>
        <v>17.854386245319489</v>
      </c>
      <c r="AT149" s="78">
        <f t="shared" ca="1" si="736"/>
        <v>-25.980744818454781</v>
      </c>
      <c r="AU149" s="31">
        <f t="shared" ca="1" si="736"/>
        <v>108.94912141778946</v>
      </c>
      <c r="AV149" s="31">
        <f t="shared" ref="AV149" ca="1" si="737">AV158</f>
        <v>136.23285251218886</v>
      </c>
      <c r="AW149" s="31">
        <f t="shared" ref="AW149" ca="1" si="738">AW158</f>
        <v>151.05233498635539</v>
      </c>
    </row>
    <row r="150" spans="2:49">
      <c r="B150" s="1" t="s">
        <v>195</v>
      </c>
      <c r="C150" s="85" t="s">
        <v>212</v>
      </c>
      <c r="D150" s="85" t="s">
        <v>212</v>
      </c>
      <c r="E150" s="85" t="s">
        <v>212</v>
      </c>
      <c r="F150" s="85" t="s">
        <v>212</v>
      </c>
      <c r="G150" s="86" t="s">
        <v>212</v>
      </c>
      <c r="H150" s="85" t="s">
        <v>212</v>
      </c>
      <c r="I150" s="85" t="s">
        <v>212</v>
      </c>
      <c r="J150" s="85" t="s">
        <v>212</v>
      </c>
      <c r="K150" s="85" t="s">
        <v>212</v>
      </c>
      <c r="L150" s="86" t="s">
        <v>212</v>
      </c>
      <c r="M150" s="85" t="s">
        <v>212</v>
      </c>
      <c r="N150" s="85" t="s">
        <v>212</v>
      </c>
      <c r="O150" s="85" t="s">
        <v>212</v>
      </c>
      <c r="P150" s="85" t="s">
        <v>212</v>
      </c>
      <c r="Q150" s="86" t="s">
        <v>212</v>
      </c>
      <c r="R150" s="85" t="s">
        <v>212</v>
      </c>
      <c r="S150" s="85" t="s">
        <v>212</v>
      </c>
      <c r="T150" s="85" t="s">
        <v>212</v>
      </c>
      <c r="U150" s="85" t="s">
        <v>212</v>
      </c>
      <c r="V150" s="86" t="s">
        <v>212</v>
      </c>
      <c r="W150" s="78">
        <f>W141</f>
        <v>18.650912536152195</v>
      </c>
      <c r="X150" s="78">
        <f t="shared" ref="X150:AH150" si="739">X141</f>
        <v>24.207779419005558</v>
      </c>
      <c r="Y150" s="78">
        <f t="shared" si="739"/>
        <v>17.732481610530261</v>
      </c>
      <c r="Z150" s="78">
        <f t="shared" si="739"/>
        <v>11.606000576978497</v>
      </c>
      <c r="AA150" s="31">
        <f t="shared" si="739"/>
        <v>72.197174142666512</v>
      </c>
      <c r="AB150" s="78">
        <f t="shared" si="739"/>
        <v>15.921235521235655</v>
      </c>
      <c r="AC150" s="78">
        <f t="shared" si="739"/>
        <v>17.046426867665211</v>
      </c>
      <c r="AD150" s="78">
        <f t="shared" si="739"/>
        <v>17.728578106011202</v>
      </c>
      <c r="AE150" s="78">
        <f t="shared" si="739"/>
        <v>15.160483504498632</v>
      </c>
      <c r="AF150" s="31">
        <f t="shared" si="739"/>
        <v>65.85672399941069</v>
      </c>
      <c r="AG150" s="78">
        <f t="shared" si="739"/>
        <v>30</v>
      </c>
      <c r="AH150" s="78">
        <f t="shared" si="739"/>
        <v>30</v>
      </c>
      <c r="AI150" s="78">
        <f t="shared" ref="AI150:AL150" si="740">AI141</f>
        <v>20</v>
      </c>
      <c r="AJ150" s="78">
        <f t="shared" si="740"/>
        <v>20</v>
      </c>
      <c r="AK150" s="31">
        <f t="shared" si="740"/>
        <v>100</v>
      </c>
      <c r="AL150" s="78">
        <f t="shared" si="740"/>
        <v>24</v>
      </c>
      <c r="AM150" s="78">
        <f>AM141</f>
        <v>35</v>
      </c>
      <c r="AN150" s="78">
        <f>AN141</f>
        <v>30</v>
      </c>
      <c r="AO150" s="78">
        <f>AO141</f>
        <v>25</v>
      </c>
      <c r="AP150" s="31">
        <f t="shared" ref="AP150" si="741">AP141</f>
        <v>114</v>
      </c>
      <c r="AQ150" s="78">
        <f t="shared" ref="AQ150:AT150" ca="1" si="742">AQ151*AQ153</f>
        <v>27.715092800250584</v>
      </c>
      <c r="AR150" s="78">
        <f t="shared" ca="1" si="742"/>
        <v>38.12754745130804</v>
      </c>
      <c r="AS150" s="78">
        <f t="shared" ca="1" si="742"/>
        <v>33.394086591952437</v>
      </c>
      <c r="AT150" s="78">
        <f t="shared" ca="1" si="742"/>
        <v>27.880979953955769</v>
      </c>
      <c r="AU150" s="70">
        <f ca="1">SUM(AQ150:AT150)</f>
        <v>127.11770679746684</v>
      </c>
      <c r="AV150" s="70">
        <f t="shared" ref="AV150:AW150" ca="1" si="743">AV151*AV153</f>
        <v>141.9931736278439</v>
      </c>
      <c r="AW150" s="70">
        <f t="shared" ca="1" si="743"/>
        <v>158.04003793061537</v>
      </c>
    </row>
    <row r="151" spans="2:49" s="52" customFormat="1">
      <c r="B151" s="52" t="s">
        <v>223</v>
      </c>
      <c r="C151" s="88" t="s">
        <v>212</v>
      </c>
      <c r="D151" s="88" t="s">
        <v>212</v>
      </c>
      <c r="E151" s="88" t="s">
        <v>212</v>
      </c>
      <c r="F151" s="88" t="s">
        <v>212</v>
      </c>
      <c r="G151" s="89" t="s">
        <v>212</v>
      </c>
      <c r="H151" s="88" t="s">
        <v>212</v>
      </c>
      <c r="I151" s="88" t="s">
        <v>212</v>
      </c>
      <c r="J151" s="88" t="s">
        <v>212</v>
      </c>
      <c r="K151" s="88" t="s">
        <v>212</v>
      </c>
      <c r="L151" s="89" t="s">
        <v>212</v>
      </c>
      <c r="M151" s="88" t="s">
        <v>212</v>
      </c>
      <c r="N151" s="88" t="s">
        <v>212</v>
      </c>
      <c r="O151" s="88" t="s">
        <v>212</v>
      </c>
      <c r="P151" s="88" t="s">
        <v>212</v>
      </c>
      <c r="Q151" s="89" t="s">
        <v>212</v>
      </c>
      <c r="R151" s="88" t="s">
        <v>212</v>
      </c>
      <c r="S151" s="88" t="s">
        <v>212</v>
      </c>
      <c r="T151" s="88" t="s">
        <v>212</v>
      </c>
      <c r="U151" s="88" t="s">
        <v>212</v>
      </c>
      <c r="V151" s="89" t="s">
        <v>212</v>
      </c>
      <c r="W151" s="175">
        <f>SUM(W148:W150)</f>
        <v>342.35091253615224</v>
      </c>
      <c r="X151" s="175">
        <f t="shared" ref="X151:AH151" si="744">SUM(X148:X150)</f>
        <v>361.8077794190055</v>
      </c>
      <c r="Y151" s="175">
        <f t="shared" si="744"/>
        <v>353.03248161053034</v>
      </c>
      <c r="Z151" s="175">
        <f t="shared" si="744"/>
        <v>334.60600057697849</v>
      </c>
      <c r="AA151" s="186">
        <f t="shared" si="744"/>
        <v>1391.7971741426663</v>
      </c>
      <c r="AB151" s="81">
        <f t="shared" si="744"/>
        <v>398.2212355212356</v>
      </c>
      <c r="AC151" s="81">
        <f t="shared" si="744"/>
        <v>384.44642686766525</v>
      </c>
      <c r="AD151" s="81">
        <f t="shared" si="744"/>
        <v>392.42857810601106</v>
      </c>
      <c r="AE151" s="81">
        <f t="shared" si="744"/>
        <v>383.26048350449867</v>
      </c>
      <c r="AF151" s="65">
        <f t="shared" si="744"/>
        <v>1558.3567239994106</v>
      </c>
      <c r="AG151" s="175">
        <f t="shared" si="744"/>
        <v>484.70000000000016</v>
      </c>
      <c r="AH151" s="175">
        <f t="shared" si="744"/>
        <v>477.79999999999995</v>
      </c>
      <c r="AI151" s="175">
        <f t="shared" ref="AI151:AL151" si="745">SUM(AI148:AI150)</f>
        <v>463.59999999999991</v>
      </c>
      <c r="AJ151" s="175">
        <f t="shared" si="745"/>
        <v>449.7999999999999</v>
      </c>
      <c r="AK151" s="186">
        <f t="shared" si="745"/>
        <v>1875.9</v>
      </c>
      <c r="AL151" s="175">
        <f t="shared" si="745"/>
        <v>550.20000000000016</v>
      </c>
      <c r="AM151" s="175">
        <f>SUM(AM148:AM150)</f>
        <v>532.9</v>
      </c>
      <c r="AN151" s="175">
        <f>SUM(AN148:AN150)</f>
        <v>529</v>
      </c>
      <c r="AO151" s="175">
        <f>SUM(AO148:AO150)</f>
        <v>500.7</v>
      </c>
      <c r="AP151" s="186">
        <f t="shared" ref="AP151" si="746">SUM(AP148:AP150)</f>
        <v>2112.8000000000002</v>
      </c>
      <c r="AQ151" s="175">
        <f t="shared" ref="AQ151:AU151" ca="1" si="747">AQ208</f>
        <v>594.74448069207256</v>
      </c>
      <c r="AR151" s="175">
        <f t="shared" ca="1" si="747"/>
        <v>580.5191439086301</v>
      </c>
      <c r="AS151" s="175">
        <f t="shared" ca="1" si="747"/>
        <v>588.84906023809469</v>
      </c>
      <c r="AT151" s="175">
        <f t="shared" ca="1" si="747"/>
        <v>558.40026651782614</v>
      </c>
      <c r="AU151" s="186">
        <f t="shared" ca="1" si="747"/>
        <v>2322.5129513566235</v>
      </c>
      <c r="AV151" s="186">
        <f t="shared" ref="AV151" ca="1" si="748">AV208</f>
        <v>2594.2962083191778</v>
      </c>
      <c r="AW151" s="186">
        <f t="shared" ref="AW151" ca="1" si="749">AW208</f>
        <v>2887.4815647166843</v>
      </c>
    </row>
    <row r="152" spans="2:49">
      <c r="C152" s="90"/>
      <c r="D152" s="90"/>
      <c r="E152" s="90"/>
      <c r="F152" s="90"/>
      <c r="G152" s="86"/>
      <c r="H152" s="90"/>
      <c r="I152" s="90"/>
      <c r="J152" s="90"/>
      <c r="K152" s="90"/>
      <c r="L152" s="86"/>
      <c r="M152" s="90"/>
      <c r="N152" s="90"/>
      <c r="O152" s="90"/>
      <c r="P152" s="90"/>
      <c r="Q152" s="86"/>
      <c r="R152" s="90"/>
      <c r="S152" s="90"/>
      <c r="T152" s="90"/>
      <c r="U152" s="90"/>
      <c r="V152" s="86"/>
    </row>
    <row r="153" spans="2:49">
      <c r="B153" s="1" t="s">
        <v>353</v>
      </c>
      <c r="C153" s="85" t="s">
        <v>212</v>
      </c>
      <c r="D153" s="85" t="s">
        <v>212</v>
      </c>
      <c r="E153" s="85" t="s">
        <v>212</v>
      </c>
      <c r="F153" s="85" t="s">
        <v>212</v>
      </c>
      <c r="G153" s="86" t="s">
        <v>212</v>
      </c>
      <c r="H153" s="85" t="s">
        <v>212</v>
      </c>
      <c r="I153" s="85" t="s">
        <v>212</v>
      </c>
      <c r="J153" s="85" t="s">
        <v>212</v>
      </c>
      <c r="K153" s="85" t="s">
        <v>212</v>
      </c>
      <c r="L153" s="86" t="s">
        <v>212</v>
      </c>
      <c r="M153" s="85" t="s">
        <v>212</v>
      </c>
      <c r="N153" s="85" t="s">
        <v>212</v>
      </c>
      <c r="O153" s="85" t="s">
        <v>212</v>
      </c>
      <c r="P153" s="85" t="s">
        <v>212</v>
      </c>
      <c r="Q153" s="86" t="s">
        <v>212</v>
      </c>
      <c r="R153" s="85" t="s">
        <v>212</v>
      </c>
      <c r="S153" s="85" t="s">
        <v>212</v>
      </c>
      <c r="T153" s="85" t="s">
        <v>212</v>
      </c>
      <c r="U153" s="85" t="s">
        <v>212</v>
      </c>
      <c r="V153" s="86" t="s">
        <v>212</v>
      </c>
      <c r="W153" s="82">
        <f>W150/W151</f>
        <v>5.4478933320157748E-2</v>
      </c>
      <c r="X153" s="82">
        <f t="shared" ref="X153:AH153" si="750">X150/X151</f>
        <v>6.6907846641326096E-2</v>
      </c>
      <c r="Y153" s="82">
        <f t="shared" si="750"/>
        <v>5.0229037083598861E-2</v>
      </c>
      <c r="Z153" s="82">
        <f t="shared" si="750"/>
        <v>3.4685572156403853E-2</v>
      </c>
      <c r="AA153" s="73">
        <f t="shared" si="750"/>
        <v>5.1873344395270291E-2</v>
      </c>
      <c r="AB153" s="82">
        <f t="shared" si="750"/>
        <v>3.998088022703309E-2</v>
      </c>
      <c r="AC153" s="82">
        <f t="shared" si="750"/>
        <v>4.4340188063532085E-2</v>
      </c>
      <c r="AD153" s="82">
        <f t="shared" si="750"/>
        <v>4.5176572490146186E-2</v>
      </c>
      <c r="AE153" s="82">
        <f t="shared" si="750"/>
        <v>3.9556604860152979E-2</v>
      </c>
      <c r="AF153" s="73">
        <f t="shared" si="750"/>
        <v>4.2260365027587607E-2</v>
      </c>
      <c r="AG153" s="82">
        <f t="shared" si="750"/>
        <v>6.1893955023725994E-2</v>
      </c>
      <c r="AH153" s="82">
        <f t="shared" si="750"/>
        <v>6.2787777312683132E-2</v>
      </c>
      <c r="AI153" s="82">
        <f t="shared" ref="AI153:AL153" si="751">AI150/AI151</f>
        <v>4.3140638481449535E-2</v>
      </c>
      <c r="AJ153" s="82">
        <f t="shared" si="751"/>
        <v>4.4464206313917308E-2</v>
      </c>
      <c r="AK153" s="73">
        <f t="shared" si="751"/>
        <v>5.330774561543792E-2</v>
      </c>
      <c r="AL153" s="82">
        <f t="shared" si="751"/>
        <v>4.3620501635768798E-2</v>
      </c>
      <c r="AM153" s="82">
        <f>AM150/AM151</f>
        <v>6.567836367048227E-2</v>
      </c>
      <c r="AN153" s="82">
        <f>AN150/AN151</f>
        <v>5.6710775047258979E-2</v>
      </c>
      <c r="AO153" s="82">
        <f>AO150/AO151</f>
        <v>4.993009786299181E-2</v>
      </c>
      <c r="AP153" s="73">
        <f t="shared" ref="AP153" si="752">AP150/AP151</f>
        <v>5.3956834532374098E-2</v>
      </c>
      <c r="AQ153" s="166">
        <v>4.6600000000000003E-2</v>
      </c>
      <c r="AR153" s="166">
        <f>AM153</f>
        <v>6.567836367048227E-2</v>
      </c>
      <c r="AS153" s="166">
        <f>AN153</f>
        <v>5.6710775047258979E-2</v>
      </c>
      <c r="AT153" s="166">
        <f t="shared" ref="AT153" si="753">AO153</f>
        <v>4.993009786299181E-2</v>
      </c>
      <c r="AU153" s="73">
        <f t="shared" ref="AU153" ca="1" si="754">AU150/AU151</f>
        <v>5.4732830111115204E-2</v>
      </c>
      <c r="AV153" s="167">
        <f t="shared" ref="AV153:AW153" ca="1" si="755">AU153</f>
        <v>5.4732830111115204E-2</v>
      </c>
      <c r="AW153" s="167">
        <f t="shared" ca="1" si="755"/>
        <v>5.4732830111115204E-2</v>
      </c>
    </row>
    <row r="154" spans="2:49">
      <c r="C154" s="90"/>
      <c r="D154" s="90"/>
      <c r="E154" s="90"/>
      <c r="F154" s="90"/>
      <c r="G154" s="86"/>
      <c r="H154" s="90"/>
      <c r="I154" s="90"/>
      <c r="J154" s="90"/>
      <c r="K154" s="90"/>
      <c r="L154" s="86"/>
      <c r="M154" s="90"/>
      <c r="N154" s="90"/>
      <c r="O154" s="90"/>
      <c r="P154" s="90"/>
      <c r="Q154" s="86"/>
      <c r="R154" s="90"/>
      <c r="S154" s="90"/>
      <c r="T154" s="90"/>
      <c r="U154" s="90"/>
      <c r="V154" s="86"/>
    </row>
    <row r="155" spans="2:49">
      <c r="B155" s="1" t="s">
        <v>204</v>
      </c>
      <c r="C155" s="85" t="s">
        <v>212</v>
      </c>
      <c r="D155" s="85" t="s">
        <v>212</v>
      </c>
      <c r="E155" s="85" t="s">
        <v>212</v>
      </c>
      <c r="F155" s="85" t="s">
        <v>212</v>
      </c>
      <c r="G155" s="86" t="s">
        <v>212</v>
      </c>
      <c r="H155" s="85" t="s">
        <v>212</v>
      </c>
      <c r="I155" s="85" t="s">
        <v>212</v>
      </c>
      <c r="J155" s="85" t="s">
        <v>212</v>
      </c>
      <c r="K155" s="85" t="s">
        <v>212</v>
      </c>
      <c r="L155" s="86" t="s">
        <v>212</v>
      </c>
      <c r="M155" s="85" t="s">
        <v>212</v>
      </c>
      <c r="N155" s="85" t="s">
        <v>212</v>
      </c>
      <c r="O155" s="85" t="s">
        <v>212</v>
      </c>
      <c r="P155" s="85" t="s">
        <v>212</v>
      </c>
      <c r="Q155" s="86" t="s">
        <v>212</v>
      </c>
      <c r="R155" s="85" t="s">
        <v>212</v>
      </c>
      <c r="S155" s="85" t="s">
        <v>212</v>
      </c>
      <c r="T155" s="85" t="s">
        <v>212</v>
      </c>
      <c r="U155" s="85" t="s">
        <v>212</v>
      </c>
      <c r="V155" s="86" t="s">
        <v>212</v>
      </c>
      <c r="W155" s="30">
        <f>568+187.3</f>
        <v>755.3</v>
      </c>
      <c r="X155" s="69">
        <f t="shared" ref="X155:Z155" si="756">W159</f>
        <v>775.9</v>
      </c>
      <c r="Y155" s="69">
        <f t="shared" si="756"/>
        <v>796.3</v>
      </c>
      <c r="Z155" s="69">
        <f t="shared" si="756"/>
        <v>805.6</v>
      </c>
      <c r="AA155" s="70">
        <f>W155</f>
        <v>755.3</v>
      </c>
      <c r="AB155" s="69">
        <f t="shared" ref="AB155:AE155" si="757">AA159</f>
        <v>795.2</v>
      </c>
      <c r="AC155" s="69">
        <f t="shared" si="757"/>
        <v>839.5</v>
      </c>
      <c r="AD155" s="69">
        <f t="shared" si="757"/>
        <v>855.2</v>
      </c>
      <c r="AE155" s="69">
        <f t="shared" si="757"/>
        <v>866.59999999999991</v>
      </c>
      <c r="AF155" s="70">
        <f>AB155</f>
        <v>795.2</v>
      </c>
      <c r="AG155" s="69">
        <f t="shared" ref="AG155:AI155" si="758">AF159</f>
        <v>857.3</v>
      </c>
      <c r="AH155" s="69">
        <f t="shared" si="758"/>
        <v>928.90000000000009</v>
      </c>
      <c r="AI155" s="69">
        <f t="shared" si="758"/>
        <v>971.1</v>
      </c>
      <c r="AJ155" s="69">
        <f t="shared" ref="AJ155" si="759">AI159</f>
        <v>991.59999999999991</v>
      </c>
      <c r="AK155" s="70">
        <f>AG155</f>
        <v>857.3</v>
      </c>
      <c r="AL155" s="69">
        <f t="shared" ref="AL155" si="760">AK159</f>
        <v>980.19999999999982</v>
      </c>
      <c r="AM155" s="69">
        <f t="shared" ref="AM155:AO155" si="761">AL159</f>
        <v>1060</v>
      </c>
      <c r="AN155" s="69">
        <f t="shared" si="761"/>
        <v>1094</v>
      </c>
      <c r="AO155" s="69">
        <f t="shared" si="761"/>
        <v>1112</v>
      </c>
      <c r="AP155" s="70">
        <f>AL155</f>
        <v>980.19999999999982</v>
      </c>
      <c r="AQ155" s="69">
        <f t="shared" ref="AQ155" si="762">AP159</f>
        <v>1090</v>
      </c>
      <c r="AR155" s="69">
        <f t="shared" ref="AR155" ca="1" si="763">AQ159</f>
        <v>1177.0646047209443</v>
      </c>
      <c r="AS155" s="69">
        <f t="shared" ref="AS155" ca="1" si="764">AR159</f>
        <v>1207.0754799909246</v>
      </c>
      <c r="AT155" s="69">
        <f t="shared" ref="AT155" ca="1" si="765">AS159</f>
        <v>1224.9298662362442</v>
      </c>
      <c r="AU155" s="70">
        <f>AQ155</f>
        <v>1090</v>
      </c>
      <c r="AV155" s="70">
        <f t="shared" ref="AV155:AW155" ca="1" si="766">AU159</f>
        <v>1198.9491214177895</v>
      </c>
      <c r="AW155" s="70">
        <f t="shared" ca="1" si="766"/>
        <v>1335.1819739299783</v>
      </c>
    </row>
    <row r="156" spans="2:49">
      <c r="B156" s="1" t="s">
        <v>350</v>
      </c>
      <c r="C156" s="85" t="s">
        <v>212</v>
      </c>
      <c r="D156" s="85" t="s">
        <v>212</v>
      </c>
      <c r="E156" s="85" t="s">
        <v>212</v>
      </c>
      <c r="F156" s="85" t="s">
        <v>212</v>
      </c>
      <c r="G156" s="86" t="s">
        <v>212</v>
      </c>
      <c r="H156" s="85" t="s">
        <v>212</v>
      </c>
      <c r="I156" s="85" t="s">
        <v>212</v>
      </c>
      <c r="J156" s="85" t="s">
        <v>212</v>
      </c>
      <c r="K156" s="85" t="s">
        <v>212</v>
      </c>
      <c r="L156" s="86" t="s">
        <v>212</v>
      </c>
      <c r="M156" s="85" t="s">
        <v>212</v>
      </c>
      <c r="N156" s="85" t="s">
        <v>212</v>
      </c>
      <c r="O156" s="85" t="s">
        <v>212</v>
      </c>
      <c r="P156" s="85" t="s">
        <v>212</v>
      </c>
      <c r="Q156" s="86" t="s">
        <v>212</v>
      </c>
      <c r="R156" s="85" t="s">
        <v>212</v>
      </c>
      <c r="S156" s="85" t="s">
        <v>212</v>
      </c>
      <c r="T156" s="85" t="s">
        <v>212</v>
      </c>
      <c r="U156" s="85" t="s">
        <v>212</v>
      </c>
      <c r="V156" s="86" t="s">
        <v>212</v>
      </c>
      <c r="W156" s="69">
        <f t="shared" ref="W156:AG156" si="767">W158-W157</f>
        <v>231.89699627857527</v>
      </c>
      <c r="X156" s="69">
        <f t="shared" si="767"/>
        <v>184.75881187392207</v>
      </c>
      <c r="Y156" s="69">
        <f t="shared" si="767"/>
        <v>136.04460962489102</v>
      </c>
      <c r="Z156" s="69">
        <f t="shared" si="767"/>
        <v>72.862136204889396</v>
      </c>
      <c r="AA156" s="182">
        <f t="shared" si="767"/>
        <v>625.56255398227768</v>
      </c>
      <c r="AB156" s="69">
        <f t="shared" si="767"/>
        <v>265.37861836067975</v>
      </c>
      <c r="AC156" s="69">
        <f t="shared" si="767"/>
        <v>191.04066650227222</v>
      </c>
      <c r="AD156" s="69">
        <f t="shared" si="767"/>
        <v>141.68820160366539</v>
      </c>
      <c r="AE156" s="69">
        <f t="shared" si="767"/>
        <v>75.867769764312087</v>
      </c>
      <c r="AF156" s="182">
        <f t="shared" si="767"/>
        <v>673.9752562309294</v>
      </c>
      <c r="AG156" s="69">
        <f t="shared" si="767"/>
        <v>313.0312688979252</v>
      </c>
      <c r="AH156" s="69">
        <f>AH158-AH157</f>
        <v>231.84053955523143</v>
      </c>
      <c r="AI156" s="69">
        <f>AI158-AI157</f>
        <v>164.44797351848851</v>
      </c>
      <c r="AJ156" s="69">
        <f t="shared" ref="AJ156:AM156" si="768">AJ158-AJ157</f>
        <v>80.920507426531486</v>
      </c>
      <c r="AK156" s="182">
        <f t="shared" si="768"/>
        <v>790.24028939817663</v>
      </c>
      <c r="AL156" s="69">
        <f t="shared" si="768"/>
        <v>354.49588150056366</v>
      </c>
      <c r="AM156" s="69">
        <f t="shared" si="768"/>
        <v>252.68222753170375</v>
      </c>
      <c r="AN156" s="69">
        <f t="shared" ref="AN156:AO156" si="769">AN158-AN157</f>
        <v>183.27185018726593</v>
      </c>
      <c r="AO156" s="69">
        <f t="shared" si="769"/>
        <v>87.761855210346368</v>
      </c>
      <c r="AP156" s="70">
        <f>SUM(AL156:AO156)</f>
        <v>878.21181442987972</v>
      </c>
      <c r="AQ156" s="69">
        <f ca="1">AQ151*AQ161</f>
        <v>392.53135725676793</v>
      </c>
      <c r="AR156" s="69">
        <f ca="1">AR151*AR161</f>
        <v>272.84399763705613</v>
      </c>
      <c r="AS156" s="69">
        <f ca="1">AS151*AS161</f>
        <v>200.20868048095221</v>
      </c>
      <c r="AT156" s="69">
        <f ca="1">AT151*AT161</f>
        <v>94.928045308030448</v>
      </c>
      <c r="AU156" s="70">
        <f ca="1">SUM(AQ156:AT156)</f>
        <v>960.51208068280675</v>
      </c>
      <c r="AV156" s="70">
        <f ca="1">AV151*AV161</f>
        <v>1072.9123587899185</v>
      </c>
      <c r="AW156" s="70">
        <f ca="1">AW151*AW161</f>
        <v>1194.1638146901348</v>
      </c>
    </row>
    <row r="157" spans="2:49">
      <c r="B157" s="1" t="s">
        <v>349</v>
      </c>
      <c r="C157" s="85" t="s">
        <v>212</v>
      </c>
      <c r="D157" s="85" t="s">
        <v>212</v>
      </c>
      <c r="E157" s="85" t="s">
        <v>212</v>
      </c>
      <c r="F157" s="85" t="s">
        <v>212</v>
      </c>
      <c r="G157" s="86" t="s">
        <v>212</v>
      </c>
      <c r="H157" s="85" t="s">
        <v>212</v>
      </c>
      <c r="I157" s="85" t="s">
        <v>212</v>
      </c>
      <c r="J157" s="85" t="s">
        <v>212</v>
      </c>
      <c r="K157" s="85" t="s">
        <v>212</v>
      </c>
      <c r="L157" s="86" t="s">
        <v>212</v>
      </c>
      <c r="M157" s="85" t="s">
        <v>212</v>
      </c>
      <c r="N157" s="85" t="s">
        <v>212</v>
      </c>
      <c r="O157" s="85" t="s">
        <v>212</v>
      </c>
      <c r="P157" s="85" t="s">
        <v>212</v>
      </c>
      <c r="Q157" s="86" t="s">
        <v>212</v>
      </c>
      <c r="R157" s="85" t="s">
        <v>212</v>
      </c>
      <c r="S157" s="85" t="s">
        <v>212</v>
      </c>
      <c r="T157" s="85" t="s">
        <v>212</v>
      </c>
      <c r="U157" s="85" t="s">
        <v>212</v>
      </c>
      <c r="V157" s="86" t="s">
        <v>212</v>
      </c>
      <c r="W157" s="69">
        <f t="shared" ref="W157:Z157" si="770">-W155*W162</f>
        <v>-211.29699627857525</v>
      </c>
      <c r="X157" s="69">
        <f t="shared" si="770"/>
        <v>-164.35881187392209</v>
      </c>
      <c r="Y157" s="69">
        <f t="shared" si="770"/>
        <v>-126.74460962489096</v>
      </c>
      <c r="Z157" s="69">
        <f t="shared" si="770"/>
        <v>-83.262136204889373</v>
      </c>
      <c r="AA157" s="182">
        <f t="shared" ref="AA157" si="771">SUM(W157:Z157)</f>
        <v>-585.66255398227759</v>
      </c>
      <c r="AB157" s="69">
        <f t="shared" ref="AB157:AE157" si="772">-AB155*AB162</f>
        <v>-221.0786183606798</v>
      </c>
      <c r="AC157" s="69">
        <f t="shared" si="772"/>
        <v>-175.34066650227217</v>
      </c>
      <c r="AD157" s="69">
        <f t="shared" si="772"/>
        <v>-130.28820160366553</v>
      </c>
      <c r="AE157" s="69">
        <f t="shared" si="772"/>
        <v>-85.167769764312041</v>
      </c>
      <c r="AF157" s="182">
        <f t="shared" ref="AF157" si="773">SUM(AB157:AE157)</f>
        <v>-611.87525623092949</v>
      </c>
      <c r="AG157" s="69">
        <f>-AG155*AG162</f>
        <v>-241.43126889792509</v>
      </c>
      <c r="AH157" s="69">
        <f>-AH155*AH162</f>
        <v>-189.6405395552315</v>
      </c>
      <c r="AI157" s="69">
        <f>-AI155*AI162</f>
        <v>-143.94797351848862</v>
      </c>
      <c r="AJ157" s="69">
        <f t="shared" ref="AJ157" si="774">-AJ155*AJ162</f>
        <v>-92.320507426531577</v>
      </c>
      <c r="AK157" s="182">
        <f t="shared" ref="AK157" si="775">SUM(AG157:AJ157)</f>
        <v>-667.34028939817676</v>
      </c>
      <c r="AL157" s="69">
        <f>-AL155*AL162</f>
        <v>-274.69588150056347</v>
      </c>
      <c r="AM157" s="69">
        <f>-AM155*AM162</f>
        <v>-218.68222753170375</v>
      </c>
      <c r="AN157" s="69">
        <f>-AN155*AN162</f>
        <v>-165.27185018726593</v>
      </c>
      <c r="AO157" s="69">
        <f>-AO155*AO162</f>
        <v>-109.76185521034637</v>
      </c>
      <c r="AP157" s="70">
        <f>SUM(AL157:AO157)</f>
        <v>-768.41181442987954</v>
      </c>
      <c r="AQ157" s="78">
        <f t="shared" ref="AQ157:AT157" si="776">-AQ155*AQ162</f>
        <v>-305.46675253582356</v>
      </c>
      <c r="AR157" s="78">
        <f t="shared" ca="1" si="776"/>
        <v>-242.8331223670759</v>
      </c>
      <c r="AS157" s="78">
        <f t="shared" ca="1" si="776"/>
        <v>-182.35429423563272</v>
      </c>
      <c r="AT157" s="78">
        <f t="shared" ca="1" si="776"/>
        <v>-120.90879012648523</v>
      </c>
      <c r="AU157" s="70">
        <f ca="1">SUM(AQ157:AT157)</f>
        <v>-851.5629592650173</v>
      </c>
      <c r="AV157" s="70">
        <f t="shared" ref="AV157:AW157" ca="1" si="777">-AV155*AV162</f>
        <v>-936.67950627772962</v>
      </c>
      <c r="AW157" s="70">
        <f t="shared" ca="1" si="777"/>
        <v>-1043.1114797037794</v>
      </c>
    </row>
    <row r="158" spans="2:49" s="171" customFormat="1">
      <c r="B158" s="171" t="s">
        <v>191</v>
      </c>
      <c r="C158" s="172" t="s">
        <v>212</v>
      </c>
      <c r="D158" s="172" t="s">
        <v>212</v>
      </c>
      <c r="E158" s="172" t="s">
        <v>212</v>
      </c>
      <c r="F158" s="172" t="s">
        <v>212</v>
      </c>
      <c r="G158" s="173" t="s">
        <v>212</v>
      </c>
      <c r="H158" s="172" t="s">
        <v>212</v>
      </c>
      <c r="I158" s="172" t="s">
        <v>212</v>
      </c>
      <c r="J158" s="172" t="s">
        <v>212</v>
      </c>
      <c r="K158" s="172" t="s">
        <v>212</v>
      </c>
      <c r="L158" s="173" t="s">
        <v>212</v>
      </c>
      <c r="M158" s="172" t="s">
        <v>212</v>
      </c>
      <c r="N158" s="172" t="s">
        <v>212</v>
      </c>
      <c r="O158" s="172" t="s">
        <v>212</v>
      </c>
      <c r="P158" s="172" t="s">
        <v>212</v>
      </c>
      <c r="Q158" s="173" t="s">
        <v>212</v>
      </c>
      <c r="R158" s="172" t="s">
        <v>212</v>
      </c>
      <c r="S158" s="172" t="s">
        <v>212</v>
      </c>
      <c r="T158" s="172" t="s">
        <v>212</v>
      </c>
      <c r="U158" s="172" t="s">
        <v>212</v>
      </c>
      <c r="V158" s="173" t="s">
        <v>212</v>
      </c>
      <c r="W158" s="184">
        <f t="shared" ref="W158" si="778">W159-W155</f>
        <v>20.600000000000023</v>
      </c>
      <c r="X158" s="184">
        <f t="shared" ref="X158" si="779">X159-X155</f>
        <v>20.399999999999977</v>
      </c>
      <c r="Y158" s="184">
        <f t="shared" ref="Y158" si="780">Y159-Y155</f>
        <v>9.3000000000000682</v>
      </c>
      <c r="Z158" s="184">
        <f t="shared" ref="Z158" si="781">Z159-Z155</f>
        <v>-10.399999999999977</v>
      </c>
      <c r="AA158" s="185">
        <f t="shared" ref="AA158" si="782">AA159-AA155</f>
        <v>39.900000000000091</v>
      </c>
      <c r="AB158" s="184">
        <f t="shared" ref="AB158" si="783">AB159-AB155</f>
        <v>44.299999999999955</v>
      </c>
      <c r="AC158" s="184">
        <f t="shared" ref="AC158" si="784">AC159-AC155</f>
        <v>15.700000000000045</v>
      </c>
      <c r="AD158" s="184">
        <f t="shared" ref="AD158" si="785">AD159-AD155</f>
        <v>11.399999999999864</v>
      </c>
      <c r="AE158" s="184">
        <f t="shared" ref="AE158" si="786">AE159-AE155</f>
        <v>-9.2999999999999545</v>
      </c>
      <c r="AF158" s="185">
        <f t="shared" ref="AF158" si="787">AF159-AF155</f>
        <v>62.099999999999909</v>
      </c>
      <c r="AG158" s="184">
        <f t="shared" ref="AG158" si="788">AG159-AG155</f>
        <v>71.600000000000136</v>
      </c>
      <c r="AH158" s="184">
        <f t="shared" ref="AH158:AL158" si="789">AH159-AH155</f>
        <v>42.199999999999932</v>
      </c>
      <c r="AI158" s="184">
        <f t="shared" si="789"/>
        <v>20.499999999999886</v>
      </c>
      <c r="AJ158" s="184">
        <f t="shared" si="789"/>
        <v>-11.400000000000091</v>
      </c>
      <c r="AK158" s="185">
        <f t="shared" si="789"/>
        <v>122.89999999999986</v>
      </c>
      <c r="AL158" s="184">
        <f t="shared" si="789"/>
        <v>79.800000000000182</v>
      </c>
      <c r="AM158" s="184">
        <f t="shared" ref="AM158" si="790">AM159-AM155</f>
        <v>34</v>
      </c>
      <c r="AN158" s="184">
        <f t="shared" ref="AN158:AO158" si="791">AN159-AN155</f>
        <v>18</v>
      </c>
      <c r="AO158" s="184">
        <f t="shared" si="791"/>
        <v>-22</v>
      </c>
      <c r="AP158" s="185">
        <f>SUM(AP156:AP157)</f>
        <v>109.80000000000018</v>
      </c>
      <c r="AQ158" s="187">
        <f t="shared" ref="AQ158:AT158" ca="1" si="792">SUM(AQ156:AQ157)</f>
        <v>87.064604720944374</v>
      </c>
      <c r="AR158" s="187">
        <f t="shared" ca="1" si="792"/>
        <v>30.010875269980232</v>
      </c>
      <c r="AS158" s="187">
        <f t="shared" ca="1" si="792"/>
        <v>17.854386245319489</v>
      </c>
      <c r="AT158" s="187">
        <f t="shared" ca="1" si="792"/>
        <v>-25.980744818454781</v>
      </c>
      <c r="AU158" s="185">
        <f ca="1">SUM(AU156:AU157)</f>
        <v>108.94912141778946</v>
      </c>
      <c r="AV158" s="185">
        <f t="shared" ref="AV158:AW158" ca="1" si="793">SUM(AV156:AV157)</f>
        <v>136.23285251218886</v>
      </c>
      <c r="AW158" s="185">
        <f t="shared" ca="1" si="793"/>
        <v>151.05233498635539</v>
      </c>
    </row>
    <row r="159" spans="2:49" s="52" customFormat="1">
      <c r="B159" s="52" t="s">
        <v>205</v>
      </c>
      <c r="C159" s="88" t="s">
        <v>212</v>
      </c>
      <c r="D159" s="88" t="s">
        <v>212</v>
      </c>
      <c r="E159" s="88" t="s">
        <v>212</v>
      </c>
      <c r="F159" s="88" t="s">
        <v>212</v>
      </c>
      <c r="G159" s="89" t="s">
        <v>212</v>
      </c>
      <c r="H159" s="88" t="s">
        <v>212</v>
      </c>
      <c r="I159" s="88" t="s">
        <v>212</v>
      </c>
      <c r="J159" s="88" t="s">
        <v>212</v>
      </c>
      <c r="K159" s="88" t="s">
        <v>212</v>
      </c>
      <c r="L159" s="89" t="s">
        <v>212</v>
      </c>
      <c r="M159" s="88" t="s">
        <v>212</v>
      </c>
      <c r="N159" s="88" t="s">
        <v>212</v>
      </c>
      <c r="O159" s="88" t="s">
        <v>212</v>
      </c>
      <c r="P159" s="88" t="s">
        <v>212</v>
      </c>
      <c r="Q159" s="89" t="s">
        <v>212</v>
      </c>
      <c r="R159" s="88" t="s">
        <v>212</v>
      </c>
      <c r="S159" s="88" t="s">
        <v>212</v>
      </c>
      <c r="T159" s="88" t="s">
        <v>212</v>
      </c>
      <c r="U159" s="88" t="s">
        <v>212</v>
      </c>
      <c r="V159" s="89" t="s">
        <v>212</v>
      </c>
      <c r="W159" s="176">
        <f>601.8+174.1</f>
        <v>775.9</v>
      </c>
      <c r="X159" s="176">
        <f>617.8+178.5</f>
        <v>796.3</v>
      </c>
      <c r="Y159" s="176">
        <f>630.2+175.4</f>
        <v>805.6</v>
      </c>
      <c r="Z159" s="176">
        <f>622.1+173.1</f>
        <v>795.2</v>
      </c>
      <c r="AA159" s="177">
        <f>Z159</f>
        <v>795.2</v>
      </c>
      <c r="AB159" s="176">
        <f>664+175.5</f>
        <v>839.5</v>
      </c>
      <c r="AC159" s="176">
        <f>681+174.2</f>
        <v>855.2</v>
      </c>
      <c r="AD159" s="176">
        <f>692.9+173.7</f>
        <v>866.59999999999991</v>
      </c>
      <c r="AE159" s="176">
        <f>683.8+173.5</f>
        <v>857.3</v>
      </c>
      <c r="AF159" s="177">
        <f>AE159</f>
        <v>857.3</v>
      </c>
      <c r="AG159" s="176">
        <f>742.2+186.7</f>
        <v>928.90000000000009</v>
      </c>
      <c r="AH159" s="176">
        <f>776.6+194.5</f>
        <v>971.1</v>
      </c>
      <c r="AI159" s="176">
        <f>794.3+197.3</f>
        <v>991.59999999999991</v>
      </c>
      <c r="AJ159" s="176">
        <f>AJ134-AJ176</f>
        <v>980.19999999999982</v>
      </c>
      <c r="AK159" s="177">
        <f>AJ159</f>
        <v>980.19999999999982</v>
      </c>
      <c r="AL159" s="176">
        <f>850.3+209.7</f>
        <v>1060</v>
      </c>
      <c r="AM159" s="176">
        <f>877+217</f>
        <v>1094</v>
      </c>
      <c r="AN159" s="176">
        <f>891.6+220.4</f>
        <v>1112</v>
      </c>
      <c r="AO159" s="176">
        <v>1090</v>
      </c>
      <c r="AP159" s="179">
        <f>AP155+AP158</f>
        <v>1090</v>
      </c>
      <c r="AQ159" s="175">
        <f t="shared" ref="AQ159:AT159" ca="1" si="794">AQ155+AQ158</f>
        <v>1177.0646047209443</v>
      </c>
      <c r="AR159" s="175">
        <f t="shared" ca="1" si="794"/>
        <v>1207.0754799909246</v>
      </c>
      <c r="AS159" s="175">
        <f t="shared" ca="1" si="794"/>
        <v>1224.9298662362442</v>
      </c>
      <c r="AT159" s="175">
        <f t="shared" ca="1" si="794"/>
        <v>1198.9491214177895</v>
      </c>
      <c r="AU159" s="179">
        <f ca="1">AU155+AU158</f>
        <v>1198.9491214177895</v>
      </c>
      <c r="AV159" s="179">
        <f t="shared" ref="AV159:AW159" ca="1" si="795">AV155+AV158</f>
        <v>1335.1819739299783</v>
      </c>
      <c r="AW159" s="179">
        <f t="shared" ca="1" si="795"/>
        <v>1486.2343089163337</v>
      </c>
    </row>
    <row r="160" spans="2:49">
      <c r="AM160" s="238"/>
      <c r="AN160" s="238"/>
      <c r="AO160" s="78"/>
    </row>
    <row r="161" spans="2:49">
      <c r="B161" s="1" t="s">
        <v>352</v>
      </c>
      <c r="C161" s="85" t="s">
        <v>212</v>
      </c>
      <c r="D161" s="85" t="s">
        <v>212</v>
      </c>
      <c r="E161" s="85" t="s">
        <v>212</v>
      </c>
      <c r="F161" s="85" t="s">
        <v>212</v>
      </c>
      <c r="G161" s="86" t="s">
        <v>212</v>
      </c>
      <c r="H161" s="85" t="s">
        <v>212</v>
      </c>
      <c r="I161" s="85" t="s">
        <v>212</v>
      </c>
      <c r="J161" s="85" t="s">
        <v>212</v>
      </c>
      <c r="K161" s="85" t="s">
        <v>212</v>
      </c>
      <c r="L161" s="86" t="s">
        <v>212</v>
      </c>
      <c r="M161" s="85" t="s">
        <v>212</v>
      </c>
      <c r="N161" s="85" t="s">
        <v>212</v>
      </c>
      <c r="O161" s="85" t="s">
        <v>212</v>
      </c>
      <c r="P161" s="85" t="s">
        <v>212</v>
      </c>
      <c r="Q161" s="86" t="s">
        <v>212</v>
      </c>
      <c r="R161" s="85" t="s">
        <v>212</v>
      </c>
      <c r="S161" s="85" t="s">
        <v>212</v>
      </c>
      <c r="T161" s="85" t="s">
        <v>212</v>
      </c>
      <c r="U161" s="85" t="s">
        <v>212</v>
      </c>
      <c r="V161" s="86" t="s">
        <v>212</v>
      </c>
      <c r="W161" s="42">
        <f t="shared" ref="W161:AH161" si="796">W156/W151</f>
        <v>0.6773663740536604</v>
      </c>
      <c r="X161" s="42">
        <f t="shared" si="796"/>
        <v>0.51065461381347188</v>
      </c>
      <c r="Y161" s="42">
        <f t="shared" si="796"/>
        <v>0.38536003543996006</v>
      </c>
      <c r="Z161" s="42">
        <f t="shared" si="796"/>
        <v>0.21775501957301852</v>
      </c>
      <c r="AA161" s="148">
        <f t="shared" si="796"/>
        <v>0.44946387706787677</v>
      </c>
      <c r="AB161" s="42">
        <f t="shared" si="796"/>
        <v>0.66641001204600037</v>
      </c>
      <c r="AC161" s="42">
        <f t="shared" si="796"/>
        <v>0.49692402673320341</v>
      </c>
      <c r="AD161" s="42">
        <f t="shared" si="796"/>
        <v>0.36105474857998132</v>
      </c>
      <c r="AE161" s="42">
        <f t="shared" si="796"/>
        <v>0.19795354081533312</v>
      </c>
      <c r="AF161" s="148">
        <f t="shared" si="796"/>
        <v>0.43249099891661541</v>
      </c>
      <c r="AG161" s="42">
        <f t="shared" si="796"/>
        <v>0.64582477593960197</v>
      </c>
      <c r="AH161" s="42">
        <f t="shared" si="796"/>
        <v>0.48522507232153927</v>
      </c>
      <c r="AI161" s="42">
        <f t="shared" ref="AI161:AM161" si="797">AI156/AI151</f>
        <v>0.35471952872840495</v>
      </c>
      <c r="AJ161" s="42">
        <f t="shared" si="797"/>
        <v>0.17990330686200867</v>
      </c>
      <c r="AK161" s="148">
        <f t="shared" si="797"/>
        <v>0.42125928322308043</v>
      </c>
      <c r="AL161" s="42">
        <f t="shared" si="797"/>
        <v>0.6443036741195266</v>
      </c>
      <c r="AM161" s="42">
        <f t="shared" si="797"/>
        <v>0.47416443522556534</v>
      </c>
      <c r="AN161" s="42">
        <f t="shared" ref="AN161:AP161" si="798">AN156/AN151</f>
        <v>0.34644962228216619</v>
      </c>
      <c r="AO161" s="42">
        <f t="shared" ref="AO161" si="799">AO156/AO151</f>
        <v>0.17527832077161248</v>
      </c>
      <c r="AP161" s="148">
        <f t="shared" si="798"/>
        <v>0.415662539961132</v>
      </c>
      <c r="AQ161" s="35">
        <v>0.66</v>
      </c>
      <c r="AR161" s="35">
        <v>0.47</v>
      </c>
      <c r="AS161" s="35">
        <v>0.34</v>
      </c>
      <c r="AT161" s="35">
        <v>0.17</v>
      </c>
      <c r="AU161" s="148">
        <f ca="1">AU156/AU151</f>
        <v>0.41356586628365349</v>
      </c>
      <c r="AV161" s="167">
        <f t="shared" ref="AV161:AW161" ca="1" si="800">AU161</f>
        <v>0.41356586628365349</v>
      </c>
      <c r="AW161" s="167">
        <f t="shared" ca="1" si="800"/>
        <v>0.41356586628365349</v>
      </c>
    </row>
    <row r="162" spans="2:49">
      <c r="B162" s="1" t="s">
        <v>351</v>
      </c>
      <c r="C162" s="85" t="s">
        <v>212</v>
      </c>
      <c r="D162" s="85" t="s">
        <v>212</v>
      </c>
      <c r="E162" s="85" t="s">
        <v>212</v>
      </c>
      <c r="F162" s="85" t="s">
        <v>212</v>
      </c>
      <c r="G162" s="86" t="s">
        <v>212</v>
      </c>
      <c r="H162" s="85" t="s">
        <v>212</v>
      </c>
      <c r="I162" s="85" t="s">
        <v>212</v>
      </c>
      <c r="J162" s="85" t="s">
        <v>212</v>
      </c>
      <c r="K162" s="85" t="s">
        <v>212</v>
      </c>
      <c r="L162" s="86" t="s">
        <v>212</v>
      </c>
      <c r="M162" s="85" t="s">
        <v>212</v>
      </c>
      <c r="N162" s="85" t="s">
        <v>212</v>
      </c>
      <c r="O162" s="85" t="s">
        <v>212</v>
      </c>
      <c r="P162" s="85" t="s">
        <v>212</v>
      </c>
      <c r="Q162" s="86" t="s">
        <v>212</v>
      </c>
      <c r="R162" s="85" t="s">
        <v>212</v>
      </c>
      <c r="S162" s="85" t="s">
        <v>212</v>
      </c>
      <c r="T162" s="85" t="s">
        <v>212</v>
      </c>
      <c r="U162" s="85" t="s">
        <v>212</v>
      </c>
      <c r="V162" s="86" t="s">
        <v>212</v>
      </c>
      <c r="W162" s="42">
        <f>W138</f>
        <v>0.27975241133135875</v>
      </c>
      <c r="X162" s="42">
        <f>X138</f>
        <v>0.21182989028730778</v>
      </c>
      <c r="Y162" s="42">
        <f>Y138</f>
        <v>0.15916690898517011</v>
      </c>
      <c r="Z162" s="42">
        <f>Z138</f>
        <v>0.103354190919674</v>
      </c>
      <c r="AA162" s="148">
        <f>-AA157/AA155</f>
        <v>0.77540388452572173</v>
      </c>
      <c r="AB162" s="42">
        <f>AB138</f>
        <v>0.27801637117791722</v>
      </c>
      <c r="AC162" s="42">
        <f>AC138</f>
        <v>0.20886321203367739</v>
      </c>
      <c r="AD162" s="42">
        <f>AD138</f>
        <v>0.15234822451317295</v>
      </c>
      <c r="AE162" s="42">
        <f>AE138</f>
        <v>9.8278063425238926E-2</v>
      </c>
      <c r="AF162" s="148">
        <f>-AF157/AF155</f>
        <v>0.76946083530046461</v>
      </c>
      <c r="AG162" s="42">
        <f>AG138</f>
        <v>0.28161818371389841</v>
      </c>
      <c r="AH162" s="42">
        <f>AH138</f>
        <v>0.20415603353991979</v>
      </c>
      <c r="AI162" s="42">
        <f>AI138</f>
        <v>0.14823187469723881</v>
      </c>
      <c r="AJ162" s="42">
        <f>AJ138</f>
        <v>9.3102569006183522E-2</v>
      </c>
      <c r="AK162" s="148">
        <f>-AK157/AK155</f>
        <v>0.77842096045512288</v>
      </c>
      <c r="AL162" s="42">
        <f>AL138</f>
        <v>0.28024472709708581</v>
      </c>
      <c r="AM162" s="42">
        <f>AM138</f>
        <v>0.20630398823745635</v>
      </c>
      <c r="AN162" s="42">
        <f>AN138</f>
        <v>0.15107116104868915</v>
      </c>
      <c r="AO162" s="42">
        <f>AO138</f>
        <v>9.8706704325851047E-2</v>
      </c>
      <c r="AP162" s="148">
        <f>-AP157/AP155</f>
        <v>0.78393370172401522</v>
      </c>
      <c r="AQ162" s="35">
        <f t="shared" ref="AQ162" si="801">AL162</f>
        <v>0.28024472709708581</v>
      </c>
      <c r="AR162" s="35">
        <f t="shared" ref="AR162" si="802">AM162</f>
        <v>0.20630398823745635</v>
      </c>
      <c r="AS162" s="35">
        <f t="shared" ref="AS162" si="803">AN162</f>
        <v>0.15107116104868915</v>
      </c>
      <c r="AT162" s="35">
        <f t="shared" ref="AT162" si="804">AO162</f>
        <v>9.8706704325851047E-2</v>
      </c>
      <c r="AU162" s="148">
        <f ca="1">-AU157/AU155</f>
        <v>0.78125042134405254</v>
      </c>
      <c r="AV162" s="167">
        <f t="shared" ref="AV162:AW162" ca="1" si="805">AU162</f>
        <v>0.78125042134405254</v>
      </c>
      <c r="AW162" s="167">
        <f t="shared" ca="1" si="805"/>
        <v>0.78125042134405254</v>
      </c>
    </row>
    <row r="163" spans="2:49">
      <c r="C163" s="85"/>
      <c r="D163" s="85"/>
      <c r="E163" s="85"/>
      <c r="F163" s="85"/>
      <c r="G163" s="86"/>
      <c r="H163" s="85"/>
      <c r="I163" s="85"/>
      <c r="J163" s="85"/>
      <c r="K163" s="85"/>
      <c r="L163" s="86"/>
      <c r="M163" s="85"/>
      <c r="N163" s="85"/>
      <c r="O163" s="85"/>
      <c r="P163" s="85"/>
      <c r="Q163" s="86"/>
      <c r="R163" s="85"/>
      <c r="S163" s="85"/>
      <c r="T163" s="85"/>
      <c r="U163" s="85"/>
      <c r="V163" s="86"/>
      <c r="W163" s="42"/>
      <c r="X163" s="42"/>
      <c r="Y163" s="42"/>
      <c r="Z163" s="42"/>
      <c r="AA163" s="148"/>
      <c r="AB163" s="42"/>
      <c r="AC163" s="42"/>
      <c r="AD163" s="42"/>
      <c r="AE163" s="42"/>
      <c r="AF163" s="148"/>
      <c r="AG163" s="42"/>
      <c r="AH163" s="42"/>
      <c r="AI163" s="42"/>
      <c r="AJ163" s="42"/>
      <c r="AK163" s="148"/>
      <c r="AL163" s="42"/>
      <c r="AM163" s="35"/>
      <c r="AN163" s="35"/>
      <c r="AO163" s="35"/>
      <c r="AP163" s="148"/>
      <c r="AQ163" s="35"/>
      <c r="AR163" s="35"/>
      <c r="AS163" s="35"/>
      <c r="AT163" s="35"/>
      <c r="AU163" s="148"/>
      <c r="AV163" s="167"/>
      <c r="AW163" s="167"/>
    </row>
    <row r="164" spans="2:49">
      <c r="B164" s="190" t="s">
        <v>354</v>
      </c>
      <c r="AM164" s="35"/>
      <c r="AN164" s="35"/>
      <c r="AO164" s="35"/>
      <c r="AQ164" s="35"/>
      <c r="AR164" s="35"/>
      <c r="AS164" s="35"/>
      <c r="AT164" s="35"/>
    </row>
    <row r="165" spans="2:49">
      <c r="B165" s="1" t="s">
        <v>95</v>
      </c>
      <c r="C165" s="85" t="s">
        <v>212</v>
      </c>
      <c r="D165" s="85" t="s">
        <v>212</v>
      </c>
      <c r="E165" s="85" t="s">
        <v>212</v>
      </c>
      <c r="F165" s="85" t="s">
        <v>212</v>
      </c>
      <c r="G165" s="86" t="s">
        <v>212</v>
      </c>
      <c r="H165" s="85" t="s">
        <v>212</v>
      </c>
      <c r="I165" s="85" t="s">
        <v>212</v>
      </c>
      <c r="J165" s="85" t="s">
        <v>212</v>
      </c>
      <c r="K165" s="85" t="s">
        <v>212</v>
      </c>
      <c r="L165" s="86" t="s">
        <v>212</v>
      </c>
      <c r="M165" s="85" t="s">
        <v>212</v>
      </c>
      <c r="N165" s="85" t="s">
        <v>212</v>
      </c>
      <c r="O165" s="85" t="s">
        <v>212</v>
      </c>
      <c r="P165" s="85" t="s">
        <v>212</v>
      </c>
      <c r="Q165" s="86" t="s">
        <v>212</v>
      </c>
      <c r="R165" s="85" t="s">
        <v>212</v>
      </c>
      <c r="S165" s="85" t="s">
        <v>212</v>
      </c>
      <c r="T165" s="85" t="s">
        <v>212</v>
      </c>
      <c r="U165" s="85" t="s">
        <v>212</v>
      </c>
      <c r="V165" s="86" t="s">
        <v>212</v>
      </c>
      <c r="W165" s="78">
        <f t="shared" ref="W165:AP165" si="806">W29</f>
        <v>699.6</v>
      </c>
      <c r="X165" s="78">
        <f t="shared" si="806"/>
        <v>698.3</v>
      </c>
      <c r="Y165" s="78">
        <f t="shared" si="806"/>
        <v>707.2</v>
      </c>
      <c r="Z165" s="78">
        <f t="shared" si="806"/>
        <v>706.5</v>
      </c>
      <c r="AA165" s="31">
        <f t="shared" si="806"/>
        <v>2811.6000000000004</v>
      </c>
      <c r="AB165" s="78">
        <f t="shared" si="806"/>
        <v>698</v>
      </c>
      <c r="AC165" s="78">
        <f t="shared" si="806"/>
        <v>696.4</v>
      </c>
      <c r="AD165" s="78">
        <f t="shared" si="806"/>
        <v>706.4</v>
      </c>
      <c r="AE165" s="78">
        <f t="shared" si="806"/>
        <v>722.9</v>
      </c>
      <c r="AF165" s="31">
        <f t="shared" si="806"/>
        <v>2823.7000000000003</v>
      </c>
      <c r="AG165" s="78">
        <f t="shared" si="806"/>
        <v>725.4</v>
      </c>
      <c r="AH165" s="78">
        <f t="shared" si="806"/>
        <v>718.9</v>
      </c>
      <c r="AI165" s="78">
        <f t="shared" si="806"/>
        <v>724.5</v>
      </c>
      <c r="AJ165" s="78">
        <f t="shared" si="806"/>
        <v>751.4</v>
      </c>
      <c r="AK165" s="31">
        <f t="shared" si="806"/>
        <v>2920.2000000000003</v>
      </c>
      <c r="AL165" s="78">
        <f t="shared" si="806"/>
        <v>747.9</v>
      </c>
      <c r="AM165" s="78">
        <f t="shared" si="806"/>
        <v>753.7</v>
      </c>
      <c r="AN165" s="78">
        <f t="shared" si="806"/>
        <v>784.3</v>
      </c>
      <c r="AO165" s="78">
        <f t="shared" si="806"/>
        <v>776.2</v>
      </c>
      <c r="AP165" s="31">
        <f t="shared" si="806"/>
        <v>3062.0999999999995</v>
      </c>
      <c r="AQ165" s="78">
        <f t="shared" ref="AQ165:AU165" si="807">AQ168-AQ167-AQ166</f>
        <v>783.09143817299093</v>
      </c>
      <c r="AR165" s="78">
        <f t="shared" si="807"/>
        <v>777.67859871271185</v>
      </c>
      <c r="AS165" s="78">
        <f t="shared" si="807"/>
        <v>781.86328318546634</v>
      </c>
      <c r="AT165" s="78">
        <f t="shared" si="807"/>
        <v>806.08536129442973</v>
      </c>
      <c r="AU165" s="31">
        <f t="shared" si="807"/>
        <v>3148.7186813655981</v>
      </c>
      <c r="AV165" s="31">
        <f t="shared" ref="AV165" ca="1" si="808">AV168-AV167-AV166</f>
        <v>3209.5221263224703</v>
      </c>
      <c r="AW165" s="31">
        <f t="shared" ref="AW165" ca="1" si="809">AW168-AW167-AW166</f>
        <v>3251.9598129336173</v>
      </c>
    </row>
    <row r="166" spans="2:49">
      <c r="B166" s="1" t="s">
        <v>191</v>
      </c>
      <c r="C166" s="85" t="s">
        <v>212</v>
      </c>
      <c r="D166" s="85" t="s">
        <v>212</v>
      </c>
      <c r="E166" s="85" t="s">
        <v>212</v>
      </c>
      <c r="F166" s="85" t="s">
        <v>212</v>
      </c>
      <c r="G166" s="86" t="s">
        <v>212</v>
      </c>
      <c r="H166" s="85" t="s">
        <v>212</v>
      </c>
      <c r="I166" s="85" t="s">
        <v>212</v>
      </c>
      <c r="J166" s="85" t="s">
        <v>212</v>
      </c>
      <c r="K166" s="85" t="s">
        <v>212</v>
      </c>
      <c r="L166" s="86" t="s">
        <v>212</v>
      </c>
      <c r="M166" s="85" t="s">
        <v>212</v>
      </c>
      <c r="N166" s="85" t="s">
        <v>212</v>
      </c>
      <c r="O166" s="85" t="s">
        <v>212</v>
      </c>
      <c r="P166" s="85" t="s">
        <v>212</v>
      </c>
      <c r="Q166" s="86" t="s">
        <v>212</v>
      </c>
      <c r="R166" s="85" t="s">
        <v>212</v>
      </c>
      <c r="S166" s="85" t="s">
        <v>212</v>
      </c>
      <c r="T166" s="85" t="s">
        <v>212</v>
      </c>
      <c r="U166" s="85" t="s">
        <v>212</v>
      </c>
      <c r="V166" s="86" t="s">
        <v>212</v>
      </c>
      <c r="W166" s="78">
        <f t="shared" ref="W166:AD166" si="810">W175</f>
        <v>71.300000000000182</v>
      </c>
      <c r="X166" s="78">
        <f t="shared" si="810"/>
        <v>5.5</v>
      </c>
      <c r="Y166" s="78">
        <f t="shared" si="810"/>
        <v>-11.700000000000045</v>
      </c>
      <c r="Z166" s="78">
        <f t="shared" si="810"/>
        <v>-14.099999999999909</v>
      </c>
      <c r="AA166" s="31">
        <f t="shared" si="810"/>
        <v>51.000000000000227</v>
      </c>
      <c r="AB166" s="78">
        <f t="shared" si="810"/>
        <v>70.099999999999909</v>
      </c>
      <c r="AC166" s="78">
        <f t="shared" si="810"/>
        <v>26.5</v>
      </c>
      <c r="AD166" s="78">
        <f t="shared" si="810"/>
        <v>5.5999999999999091</v>
      </c>
      <c r="AE166" s="78">
        <f>AE175</f>
        <v>-11.299999999999955</v>
      </c>
      <c r="AF166" s="31">
        <f t="shared" ref="AF166:AH166" si="811">AF175</f>
        <v>90.899999999999864</v>
      </c>
      <c r="AG166" s="78">
        <f t="shared" si="811"/>
        <v>68.400000000000091</v>
      </c>
      <c r="AH166" s="78">
        <f t="shared" si="811"/>
        <v>37</v>
      </c>
      <c r="AI166" s="78">
        <f>AI175</f>
        <v>20.400000000000091</v>
      </c>
      <c r="AJ166" s="78">
        <f>AJ175</f>
        <v>-20.5</v>
      </c>
      <c r="AK166" s="31">
        <f t="shared" ref="AK166:AL166" si="812">AK175</f>
        <v>105.30000000000018</v>
      </c>
      <c r="AL166" s="78">
        <f t="shared" si="812"/>
        <v>79.299999999999727</v>
      </c>
      <c r="AM166" s="78">
        <f>AM175</f>
        <v>38.900000000000091</v>
      </c>
      <c r="AN166" s="78">
        <f>AN175</f>
        <v>8</v>
      </c>
      <c r="AO166" s="78">
        <f>AO175</f>
        <v>-22.400000000000091</v>
      </c>
      <c r="AP166" s="31">
        <f t="shared" ref="AP166" si="813">AP175</f>
        <v>103.79999999999973</v>
      </c>
      <c r="AQ166" s="78">
        <f t="shared" ref="AQ166:AU166" si="814">AQ175</f>
        <v>45.451512293134442</v>
      </c>
      <c r="AR166" s="78">
        <f t="shared" si="814"/>
        <v>23.413489201971117</v>
      </c>
      <c r="AS166" s="78">
        <f t="shared" si="814"/>
        <v>16.885838945115495</v>
      </c>
      <c r="AT166" s="78">
        <f t="shared" si="814"/>
        <v>-26.060449189739131</v>
      </c>
      <c r="AU166" s="31">
        <f t="shared" si="814"/>
        <v>59.690391250482207</v>
      </c>
      <c r="AV166" s="31">
        <f t="shared" ref="AV166" ca="1" si="815">AV175</f>
        <v>33.726326449914268</v>
      </c>
      <c r="AW166" s="31">
        <f t="shared" ref="AW166" ca="1" si="816">AW175</f>
        <v>28.530796022144159</v>
      </c>
    </row>
    <row r="167" spans="2:49">
      <c r="B167" s="1" t="s">
        <v>195</v>
      </c>
      <c r="C167" s="85" t="s">
        <v>212</v>
      </c>
      <c r="D167" s="85" t="s">
        <v>212</v>
      </c>
      <c r="E167" s="85" t="s">
        <v>212</v>
      </c>
      <c r="F167" s="85" t="s">
        <v>212</v>
      </c>
      <c r="G167" s="86" t="s">
        <v>212</v>
      </c>
      <c r="H167" s="85" t="s">
        <v>212</v>
      </c>
      <c r="I167" s="85" t="s">
        <v>212</v>
      </c>
      <c r="J167" s="85" t="s">
        <v>212</v>
      </c>
      <c r="K167" s="85" t="s">
        <v>212</v>
      </c>
      <c r="L167" s="86" t="s">
        <v>212</v>
      </c>
      <c r="M167" s="85" t="s">
        <v>212</v>
      </c>
      <c r="N167" s="85" t="s">
        <v>212</v>
      </c>
      <c r="O167" s="85" t="s">
        <v>212</v>
      </c>
      <c r="P167" s="85" t="s">
        <v>212</v>
      </c>
      <c r="Q167" s="86" t="s">
        <v>212</v>
      </c>
      <c r="R167" s="85" t="s">
        <v>212</v>
      </c>
      <c r="S167" s="85" t="s">
        <v>212</v>
      </c>
      <c r="T167" s="85" t="s">
        <v>212</v>
      </c>
      <c r="U167" s="85" t="s">
        <v>212</v>
      </c>
      <c r="V167" s="86" t="s">
        <v>212</v>
      </c>
      <c r="W167" s="78">
        <f t="shared" ref="W167:AD167" si="817">W142</f>
        <v>43.049087463847172</v>
      </c>
      <c r="X167" s="78">
        <f t="shared" si="817"/>
        <v>53.292220580994893</v>
      </c>
      <c r="Y167" s="78">
        <f t="shared" si="817"/>
        <v>38.467518389469333</v>
      </c>
      <c r="Z167" s="78">
        <f t="shared" si="817"/>
        <v>24.593999423021323</v>
      </c>
      <c r="AA167" s="31">
        <f t="shared" si="817"/>
        <v>159.40282585733203</v>
      </c>
      <c r="AB167" s="78">
        <f t="shared" si="817"/>
        <v>32.878764478764751</v>
      </c>
      <c r="AC167" s="78">
        <f t="shared" si="817"/>
        <v>33.753573132334516</v>
      </c>
      <c r="AD167" s="78">
        <f t="shared" si="817"/>
        <v>34.471421893989302</v>
      </c>
      <c r="AE167" s="78">
        <f>AE142</f>
        <v>29.039516495500958</v>
      </c>
      <c r="AF167" s="31">
        <f t="shared" ref="AF167:AI167" si="818">AF142</f>
        <v>130.14327600058931</v>
      </c>
      <c r="AG167" s="78">
        <f t="shared" si="818"/>
        <v>34.200000000000045</v>
      </c>
      <c r="AH167" s="78">
        <f t="shared" si="818"/>
        <v>28.200000000000273</v>
      </c>
      <c r="AI167" s="78">
        <f t="shared" si="818"/>
        <v>33.2000000000005</v>
      </c>
      <c r="AJ167" s="78">
        <f>AJ142</f>
        <v>41.799999999999727</v>
      </c>
      <c r="AK167" s="31">
        <f t="shared" ref="AK167:AM167" si="819">AK142</f>
        <v>137.40000000000055</v>
      </c>
      <c r="AL167" s="78">
        <f t="shared" si="819"/>
        <v>39.600000000000136</v>
      </c>
      <c r="AM167" s="78">
        <f t="shared" si="819"/>
        <v>19.799999999999955</v>
      </c>
      <c r="AN167" s="78">
        <f t="shared" ref="AN167" si="820">AN142</f>
        <v>33.200000000000045</v>
      </c>
      <c r="AO167" s="78">
        <f>AO142</f>
        <v>28.700000000000045</v>
      </c>
      <c r="AP167" s="31">
        <f t="shared" ref="AP167" si="821">AP142</f>
        <v>121.29999999999927</v>
      </c>
      <c r="AQ167" s="78">
        <f t="shared" ref="AQ167:AT167" si="822">AQ168*AQ170</f>
        <v>41.775274813418086</v>
      </c>
      <c r="AR167" s="78">
        <f t="shared" si="822"/>
        <v>20.0121414846211</v>
      </c>
      <c r="AS167" s="78">
        <f t="shared" si="822"/>
        <v>33.470239624807974</v>
      </c>
      <c r="AT167" s="78">
        <f t="shared" si="822"/>
        <v>29.698480999475539</v>
      </c>
      <c r="AU167" s="70">
        <f>SUM(AQ167:AT167)</f>
        <v>124.9561369223227</v>
      </c>
      <c r="AV167" s="70">
        <f t="shared" ref="AV167:AW167" ca="1" si="823">AV168*AV170</f>
        <v>126.31300702790131</v>
      </c>
      <c r="AW167" s="70">
        <f t="shared" ca="1" si="823"/>
        <v>127.76345672493387</v>
      </c>
    </row>
    <row r="168" spans="2:49" s="52" customFormat="1">
      <c r="B168" s="52" t="s">
        <v>222</v>
      </c>
      <c r="C168" s="88" t="s">
        <v>212</v>
      </c>
      <c r="D168" s="88" t="s">
        <v>212</v>
      </c>
      <c r="E168" s="88" t="s">
        <v>212</v>
      </c>
      <c r="F168" s="88" t="s">
        <v>212</v>
      </c>
      <c r="G168" s="89" t="s">
        <v>212</v>
      </c>
      <c r="H168" s="88" t="s">
        <v>212</v>
      </c>
      <c r="I168" s="88" t="s">
        <v>212</v>
      </c>
      <c r="J168" s="88" t="s">
        <v>212</v>
      </c>
      <c r="K168" s="88" t="s">
        <v>212</v>
      </c>
      <c r="L168" s="89" t="s">
        <v>212</v>
      </c>
      <c r="M168" s="88" t="s">
        <v>212</v>
      </c>
      <c r="N168" s="88" t="s">
        <v>212</v>
      </c>
      <c r="O168" s="88" t="s">
        <v>212</v>
      </c>
      <c r="P168" s="88" t="s">
        <v>212</v>
      </c>
      <c r="Q168" s="89" t="s">
        <v>212</v>
      </c>
      <c r="R168" s="88" t="s">
        <v>212</v>
      </c>
      <c r="S168" s="88" t="s">
        <v>212</v>
      </c>
      <c r="T168" s="88" t="s">
        <v>212</v>
      </c>
      <c r="U168" s="88" t="s">
        <v>212</v>
      </c>
      <c r="V168" s="89" t="s">
        <v>212</v>
      </c>
      <c r="W168" s="175">
        <f t="shared" ref="W168:AH168" si="824">SUM(W165:W167)</f>
        <v>813.94908746384738</v>
      </c>
      <c r="X168" s="175">
        <f t="shared" si="824"/>
        <v>757.09222058099488</v>
      </c>
      <c r="Y168" s="175">
        <f t="shared" si="824"/>
        <v>733.96751838946932</v>
      </c>
      <c r="Z168" s="175">
        <f t="shared" si="824"/>
        <v>716.99399942302136</v>
      </c>
      <c r="AA168" s="186">
        <f t="shared" si="824"/>
        <v>3022.0028258573325</v>
      </c>
      <c r="AB168" s="175">
        <f t="shared" si="824"/>
        <v>800.97876447876467</v>
      </c>
      <c r="AC168" s="175">
        <f t="shared" si="824"/>
        <v>756.65357313233449</v>
      </c>
      <c r="AD168" s="175">
        <f t="shared" si="824"/>
        <v>746.47142189398915</v>
      </c>
      <c r="AE168" s="175">
        <f t="shared" si="824"/>
        <v>740.63951649550097</v>
      </c>
      <c r="AF168" s="186">
        <f t="shared" si="824"/>
        <v>3044.7432760005895</v>
      </c>
      <c r="AG168" s="175">
        <f t="shared" si="824"/>
        <v>828.00000000000011</v>
      </c>
      <c r="AH168" s="175">
        <f t="shared" si="824"/>
        <v>784.10000000000025</v>
      </c>
      <c r="AI168" s="175">
        <f t="shared" ref="AI168:AL168" si="825">SUM(AI165:AI167)</f>
        <v>778.10000000000059</v>
      </c>
      <c r="AJ168" s="175">
        <f t="shared" si="825"/>
        <v>772.6999999999997</v>
      </c>
      <c r="AK168" s="186">
        <f t="shared" si="825"/>
        <v>3162.900000000001</v>
      </c>
      <c r="AL168" s="175">
        <f t="shared" si="825"/>
        <v>866.79999999999984</v>
      </c>
      <c r="AM168" s="175">
        <f>SUM(AM165:AM167)</f>
        <v>812.40000000000009</v>
      </c>
      <c r="AN168" s="175">
        <f>SUM(AN165:AN167)</f>
        <v>825.5</v>
      </c>
      <c r="AO168" s="175">
        <f>SUM(AO165:AO167)</f>
        <v>782.5</v>
      </c>
      <c r="AP168" s="186">
        <f t="shared" ref="AP168" si="826">SUM(AP165:AP167)</f>
        <v>3287.1999999999985</v>
      </c>
      <c r="AQ168" s="175">
        <f t="shared" ref="AQ168" si="827">AQ212</f>
        <v>870.31822527954341</v>
      </c>
      <c r="AR168" s="175">
        <f>AR212</f>
        <v>821.10422939930413</v>
      </c>
      <c r="AS168" s="175">
        <f>AS212</f>
        <v>832.21936175538985</v>
      </c>
      <c r="AT168" s="175">
        <f>AT212</f>
        <v>809.72339310416623</v>
      </c>
      <c r="AU168" s="186">
        <f>AU212</f>
        <v>3333.3652095384032</v>
      </c>
      <c r="AV168" s="186">
        <f t="shared" ref="AV168:AW168" ca="1" si="828">AV212</f>
        <v>3369.5614598002858</v>
      </c>
      <c r="AW168" s="186">
        <f t="shared" ca="1" si="828"/>
        <v>3408.254065680695</v>
      </c>
    </row>
    <row r="170" spans="2:49">
      <c r="B170" s="1" t="s">
        <v>353</v>
      </c>
      <c r="C170" s="85" t="s">
        <v>212</v>
      </c>
      <c r="D170" s="85" t="s">
        <v>212</v>
      </c>
      <c r="E170" s="85" t="s">
        <v>212</v>
      </c>
      <c r="F170" s="85" t="s">
        <v>212</v>
      </c>
      <c r="G170" s="86" t="s">
        <v>212</v>
      </c>
      <c r="H170" s="85" t="s">
        <v>212</v>
      </c>
      <c r="I170" s="85" t="s">
        <v>212</v>
      </c>
      <c r="J170" s="85" t="s">
        <v>212</v>
      </c>
      <c r="K170" s="85" t="s">
        <v>212</v>
      </c>
      <c r="L170" s="86" t="s">
        <v>212</v>
      </c>
      <c r="M170" s="85" t="s">
        <v>212</v>
      </c>
      <c r="N170" s="85" t="s">
        <v>212</v>
      </c>
      <c r="O170" s="85" t="s">
        <v>212</v>
      </c>
      <c r="P170" s="85" t="s">
        <v>212</v>
      </c>
      <c r="Q170" s="86" t="s">
        <v>212</v>
      </c>
      <c r="R170" s="85" t="s">
        <v>212</v>
      </c>
      <c r="S170" s="85" t="s">
        <v>212</v>
      </c>
      <c r="T170" s="85" t="s">
        <v>212</v>
      </c>
      <c r="U170" s="85" t="s">
        <v>212</v>
      </c>
      <c r="V170" s="86" t="s">
        <v>212</v>
      </c>
      <c r="W170" s="82">
        <f>W167/W168</f>
        <v>5.2889164846885162E-2</v>
      </c>
      <c r="X170" s="82">
        <f t="shared" ref="X170:AH170" si="829">X167/X168</f>
        <v>7.0390659330904604E-2</v>
      </c>
      <c r="Y170" s="82">
        <f t="shared" si="829"/>
        <v>5.2410382511037905E-2</v>
      </c>
      <c r="Z170" s="82">
        <f t="shared" si="829"/>
        <v>3.4301541495204396E-2</v>
      </c>
      <c r="AA170" s="73">
        <f t="shared" si="829"/>
        <v>5.2747411251050029E-2</v>
      </c>
      <c r="AB170" s="82">
        <f t="shared" si="829"/>
        <v>4.1048234905653888E-2</v>
      </c>
      <c r="AC170" s="82">
        <f t="shared" si="829"/>
        <v>4.460901835512935E-2</v>
      </c>
      <c r="AD170" s="82">
        <f t="shared" si="829"/>
        <v>4.6179158214157051E-2</v>
      </c>
      <c r="AE170" s="82">
        <f t="shared" si="829"/>
        <v>3.9208705245579963E-2</v>
      </c>
      <c r="AF170" s="73">
        <f t="shared" si="829"/>
        <v>4.2743595831678291E-2</v>
      </c>
      <c r="AG170" s="82">
        <f t="shared" si="829"/>
        <v>4.1304347826087003E-2</v>
      </c>
      <c r="AH170" s="82">
        <f t="shared" si="829"/>
        <v>3.596480040811155E-2</v>
      </c>
      <c r="AI170" s="82">
        <f t="shared" ref="AI170:AM170" si="830">AI167/AI168</f>
        <v>4.2668037527310722E-2</v>
      </c>
      <c r="AJ170" s="82">
        <f t="shared" si="830"/>
        <v>5.4096026918596794E-2</v>
      </c>
      <c r="AK170" s="73">
        <f t="shared" si="830"/>
        <v>4.3441145783932628E-2</v>
      </c>
      <c r="AL170" s="82">
        <f t="shared" si="830"/>
        <v>4.5685279187817424E-2</v>
      </c>
      <c r="AM170" s="82">
        <f t="shared" si="830"/>
        <v>2.4372230428360356E-2</v>
      </c>
      <c r="AN170" s="82">
        <f t="shared" ref="AN170:AP170" si="831">AN167/AN168</f>
        <v>4.0218049666868622E-2</v>
      </c>
      <c r="AO170" s="82">
        <f t="shared" ref="AO170" si="832">AO167/AO168</f>
        <v>3.6677316293929771E-2</v>
      </c>
      <c r="AP170" s="73">
        <f t="shared" si="831"/>
        <v>3.6900705767826517E-2</v>
      </c>
      <c r="AQ170" s="166">
        <v>4.8000000000000001E-2</v>
      </c>
      <c r="AR170" s="166">
        <f>AM170</f>
        <v>2.4372230428360356E-2</v>
      </c>
      <c r="AS170" s="166">
        <f>AN170</f>
        <v>4.0218049666868622E-2</v>
      </c>
      <c r="AT170" s="166">
        <f t="shared" ref="AT170" si="833">AO170</f>
        <v>3.6677316293929771E-2</v>
      </c>
      <c r="AU170" s="73">
        <f t="shared" ref="AU170" si="834">AU167/AU168</f>
        <v>3.7486482598654808E-2</v>
      </c>
      <c r="AV170" s="167">
        <f t="shared" ref="AV170:AW170" si="835">AU170</f>
        <v>3.7486482598654808E-2</v>
      </c>
      <c r="AW170" s="167">
        <f t="shared" si="835"/>
        <v>3.7486482598654808E-2</v>
      </c>
    </row>
    <row r="172" spans="2:49">
      <c r="B172" s="1" t="s">
        <v>206</v>
      </c>
      <c r="C172" s="85" t="s">
        <v>212</v>
      </c>
      <c r="D172" s="85" t="s">
        <v>212</v>
      </c>
      <c r="E172" s="85" t="s">
        <v>212</v>
      </c>
      <c r="F172" s="85" t="s">
        <v>212</v>
      </c>
      <c r="G172" s="86" t="s">
        <v>212</v>
      </c>
      <c r="H172" s="85" t="s">
        <v>212</v>
      </c>
      <c r="I172" s="85" t="s">
        <v>212</v>
      </c>
      <c r="J172" s="85" t="s">
        <v>212</v>
      </c>
      <c r="K172" s="85" t="s">
        <v>212</v>
      </c>
      <c r="L172" s="86" t="s">
        <v>212</v>
      </c>
      <c r="M172" s="85" t="s">
        <v>212</v>
      </c>
      <c r="N172" s="85" t="s">
        <v>212</v>
      </c>
      <c r="O172" s="85" t="s">
        <v>212</v>
      </c>
      <c r="P172" s="85" t="s">
        <v>212</v>
      </c>
      <c r="Q172" s="86" t="s">
        <v>212</v>
      </c>
      <c r="R172" s="85" t="s">
        <v>212</v>
      </c>
      <c r="S172" s="85" t="s">
        <v>212</v>
      </c>
      <c r="T172" s="85" t="s">
        <v>212</v>
      </c>
      <c r="U172" s="85" t="s">
        <v>212</v>
      </c>
      <c r="V172" s="86" t="s">
        <v>212</v>
      </c>
      <c r="W172" s="121">
        <f>1322.1+556</f>
        <v>1878.1</v>
      </c>
      <c r="X172" s="181">
        <f t="shared" ref="X172:Z172" si="836">W176</f>
        <v>1949.4</v>
      </c>
      <c r="Y172" s="181">
        <f t="shared" si="836"/>
        <v>1954.9</v>
      </c>
      <c r="Z172" s="181">
        <f t="shared" si="836"/>
        <v>1943.2</v>
      </c>
      <c r="AA172" s="182">
        <f>W172</f>
        <v>1878.1</v>
      </c>
      <c r="AB172" s="181">
        <f t="shared" ref="AB172:AE172" si="837">AA176</f>
        <v>1929.1000000000001</v>
      </c>
      <c r="AC172" s="181">
        <f t="shared" si="837"/>
        <v>1999.2</v>
      </c>
      <c r="AD172" s="181">
        <f t="shared" si="837"/>
        <v>2025.7</v>
      </c>
      <c r="AE172" s="181">
        <f t="shared" si="837"/>
        <v>2031.3</v>
      </c>
      <c r="AF172" s="182">
        <f>AB172</f>
        <v>1929.1000000000001</v>
      </c>
      <c r="AG172" s="181">
        <f t="shared" ref="AG172:AI172" si="838">AF176</f>
        <v>2020</v>
      </c>
      <c r="AH172" s="181">
        <f t="shared" si="838"/>
        <v>2088.4</v>
      </c>
      <c r="AI172" s="181">
        <f t="shared" si="838"/>
        <v>2125.4</v>
      </c>
      <c r="AJ172" s="181">
        <f t="shared" ref="AJ172" si="839">AI176</f>
        <v>2145.8000000000002</v>
      </c>
      <c r="AK172" s="182">
        <f>AG172</f>
        <v>2020</v>
      </c>
      <c r="AL172" s="181">
        <f t="shared" ref="AL172" si="840">AK176</f>
        <v>2125.3000000000002</v>
      </c>
      <c r="AM172" s="69">
        <f t="shared" ref="AM172:AO172" si="841">AL176</f>
        <v>2204.6</v>
      </c>
      <c r="AN172" s="69">
        <f t="shared" si="841"/>
        <v>2243.5</v>
      </c>
      <c r="AO172" s="69">
        <f t="shared" si="841"/>
        <v>2251.5</v>
      </c>
      <c r="AP172" s="182">
        <f>AL172</f>
        <v>2125.3000000000002</v>
      </c>
      <c r="AQ172" s="69">
        <f t="shared" ref="AQ172" si="842">AP176</f>
        <v>2229.1</v>
      </c>
      <c r="AR172" s="69">
        <f t="shared" ref="AR172" si="843">AQ176</f>
        <v>2274.5515122931342</v>
      </c>
      <c r="AS172" s="69">
        <f t="shared" ref="AS172" si="844">AR176</f>
        <v>2297.9650014951053</v>
      </c>
      <c r="AT172" s="69">
        <f t="shared" ref="AT172" si="845">AS176</f>
        <v>2314.850840440221</v>
      </c>
      <c r="AU172" s="70">
        <f>AQ172</f>
        <v>2229.1</v>
      </c>
      <c r="AV172" s="70">
        <f t="shared" ref="AV172:AW172" si="846">AU176</f>
        <v>2288.7903912504821</v>
      </c>
      <c r="AW172" s="70">
        <f t="shared" ca="1" si="846"/>
        <v>2322.5167177003964</v>
      </c>
    </row>
    <row r="173" spans="2:49">
      <c r="B173" s="1" t="s">
        <v>350</v>
      </c>
      <c r="C173" s="85" t="s">
        <v>212</v>
      </c>
      <c r="D173" s="85" t="s">
        <v>212</v>
      </c>
      <c r="E173" s="85" t="s">
        <v>212</v>
      </c>
      <c r="F173" s="85" t="s">
        <v>212</v>
      </c>
      <c r="G173" s="86" t="s">
        <v>212</v>
      </c>
      <c r="H173" s="85" t="s">
        <v>212</v>
      </c>
      <c r="I173" s="85" t="s">
        <v>212</v>
      </c>
      <c r="J173" s="85" t="s">
        <v>212</v>
      </c>
      <c r="K173" s="85" t="s">
        <v>212</v>
      </c>
      <c r="L173" s="86" t="s">
        <v>212</v>
      </c>
      <c r="M173" s="85" t="s">
        <v>212</v>
      </c>
      <c r="N173" s="85" t="s">
        <v>212</v>
      </c>
      <c r="O173" s="85" t="s">
        <v>212</v>
      </c>
      <c r="P173" s="85" t="s">
        <v>212</v>
      </c>
      <c r="Q173" s="86" t="s">
        <v>212</v>
      </c>
      <c r="R173" s="85" t="s">
        <v>212</v>
      </c>
      <c r="S173" s="85" t="s">
        <v>212</v>
      </c>
      <c r="T173" s="85" t="s">
        <v>212</v>
      </c>
      <c r="U173" s="85" t="s">
        <v>212</v>
      </c>
      <c r="V173" s="86" t="s">
        <v>212</v>
      </c>
      <c r="W173" s="181">
        <f t="shared" ref="W173" si="847">W175-W174</f>
        <v>596.70300372142492</v>
      </c>
      <c r="X173" s="181">
        <f t="shared" ref="X173" si="848">X175-X174</f>
        <v>418.44118812607786</v>
      </c>
      <c r="Y173" s="181">
        <f t="shared" ref="Y173" si="849">Y175-Y174</f>
        <v>299.455390375109</v>
      </c>
      <c r="Z173" s="181">
        <f t="shared" ref="Z173" si="850">Z175-Z174</f>
        <v>186.73786379511063</v>
      </c>
      <c r="AA173" s="182">
        <f t="shared" ref="AA173" si="851">AA175-AA174</f>
        <v>1501.3374460177226</v>
      </c>
      <c r="AB173" s="181">
        <f t="shared" ref="AB173" si="852">AB175-AB174</f>
        <v>606.42138163932009</v>
      </c>
      <c r="AC173" s="181">
        <f t="shared" ref="AC173" si="853">AC175-AC174</f>
        <v>444.05933349772783</v>
      </c>
      <c r="AD173" s="181">
        <f t="shared" ref="AD173" si="854">AD175-AD174</f>
        <v>314.21179839633436</v>
      </c>
      <c r="AE173" s="181">
        <f t="shared" ref="AE173" si="855">AE175-AE174</f>
        <v>188.33223023568786</v>
      </c>
      <c r="AF173" s="182">
        <f t="shared" ref="AF173" si="856">AF175-AF174</f>
        <v>1553.0247437690703</v>
      </c>
      <c r="AG173" s="181">
        <f t="shared" ref="AG173" si="857">AG175-AG174</f>
        <v>637.26873110207498</v>
      </c>
      <c r="AH173" s="181">
        <f t="shared" ref="AH173:AM173" si="858">AH175-AH174</f>
        <v>463.3594604447685</v>
      </c>
      <c r="AI173" s="181">
        <f t="shared" si="858"/>
        <v>335.45202648151144</v>
      </c>
      <c r="AJ173" s="181">
        <f>AJ175-AJ174</f>
        <v>179.27949257346856</v>
      </c>
      <c r="AK173" s="182">
        <f t="shared" si="858"/>
        <v>1615.3597106018235</v>
      </c>
      <c r="AL173" s="181">
        <f t="shared" si="858"/>
        <v>674.90411849943621</v>
      </c>
      <c r="AM173" s="181">
        <f t="shared" si="858"/>
        <v>493.71777246829635</v>
      </c>
      <c r="AN173" s="181">
        <f t="shared" ref="AN173:AO173" si="859">AN175-AN174</f>
        <v>346.92814981273409</v>
      </c>
      <c r="AO173" s="181">
        <f t="shared" si="859"/>
        <v>199.83814478965354</v>
      </c>
      <c r="AP173" s="182">
        <f t="shared" ref="AP173" si="860">AP175-AP174</f>
        <v>1715.3881855701202</v>
      </c>
      <c r="AQ173" s="69">
        <f>AQ168*AQ178</f>
        <v>670.14503346524839</v>
      </c>
      <c r="AR173" s="69">
        <f>AR168*AR178</f>
        <v>492.66253763958247</v>
      </c>
      <c r="AS173" s="69">
        <f>AS168*AS178</f>
        <v>366.17651917237151</v>
      </c>
      <c r="AT173" s="69">
        <f>AT168*AT178</f>
        <v>202.43084827604156</v>
      </c>
      <c r="AU173" s="70">
        <f>SUM(AQ173:AT173)</f>
        <v>1731.4149385532442</v>
      </c>
      <c r="AV173" s="70">
        <f ca="1">AV168*AV178</f>
        <v>1750.2159772884249</v>
      </c>
      <c r="AW173" s="70">
        <f ca="1">AW168*AW178</f>
        <v>1770.3136718468231</v>
      </c>
    </row>
    <row r="174" spans="2:49">
      <c r="B174" s="1" t="s">
        <v>349</v>
      </c>
      <c r="C174" s="85" t="s">
        <v>212</v>
      </c>
      <c r="D174" s="85" t="s">
        <v>212</v>
      </c>
      <c r="E174" s="85" t="s">
        <v>212</v>
      </c>
      <c r="F174" s="85" t="s">
        <v>212</v>
      </c>
      <c r="G174" s="86" t="s">
        <v>212</v>
      </c>
      <c r="H174" s="85" t="s">
        <v>212</v>
      </c>
      <c r="I174" s="85" t="s">
        <v>212</v>
      </c>
      <c r="J174" s="85" t="s">
        <v>212</v>
      </c>
      <c r="K174" s="85" t="s">
        <v>212</v>
      </c>
      <c r="L174" s="86" t="s">
        <v>212</v>
      </c>
      <c r="M174" s="85" t="s">
        <v>212</v>
      </c>
      <c r="N174" s="85" t="s">
        <v>212</v>
      </c>
      <c r="O174" s="85" t="s">
        <v>212</v>
      </c>
      <c r="P174" s="85" t="s">
        <v>212</v>
      </c>
      <c r="Q174" s="86" t="s">
        <v>212</v>
      </c>
      <c r="R174" s="85" t="s">
        <v>212</v>
      </c>
      <c r="S174" s="85" t="s">
        <v>212</v>
      </c>
      <c r="T174" s="85" t="s">
        <v>212</v>
      </c>
      <c r="U174" s="85" t="s">
        <v>212</v>
      </c>
      <c r="V174" s="86" t="s">
        <v>212</v>
      </c>
      <c r="W174" s="181">
        <f t="shared" ref="W174:AH174" si="861">W132-W157</f>
        <v>-525.40300372142474</v>
      </c>
      <c r="X174" s="181">
        <f t="shared" si="861"/>
        <v>-412.94118812607786</v>
      </c>
      <c r="Y174" s="181">
        <f t="shared" si="861"/>
        <v>-311.15539037510905</v>
      </c>
      <c r="Z174" s="181">
        <f t="shared" si="861"/>
        <v>-200.83786379511054</v>
      </c>
      <c r="AA174" s="182">
        <f t="shared" si="861"/>
        <v>-1450.3374460177224</v>
      </c>
      <c r="AB174" s="181">
        <f t="shared" si="861"/>
        <v>-536.32138163932018</v>
      </c>
      <c r="AC174" s="181">
        <f t="shared" si="861"/>
        <v>-417.55933349772783</v>
      </c>
      <c r="AD174" s="181">
        <f t="shared" si="861"/>
        <v>-308.61179839633445</v>
      </c>
      <c r="AE174" s="181">
        <f t="shared" si="861"/>
        <v>-199.63223023568781</v>
      </c>
      <c r="AF174" s="182">
        <f t="shared" si="861"/>
        <v>-1462.1247437690704</v>
      </c>
      <c r="AG174" s="181">
        <f t="shared" si="861"/>
        <v>-568.86873110207489</v>
      </c>
      <c r="AH174" s="181">
        <f t="shared" si="861"/>
        <v>-426.3594604447685</v>
      </c>
      <c r="AI174" s="181">
        <f t="shared" ref="AI174:AM174" si="862">AI132-AI157</f>
        <v>-315.05202648151135</v>
      </c>
      <c r="AJ174" s="181">
        <f>AJ132-AJ157</f>
        <v>-199.77949257346856</v>
      </c>
      <c r="AK174" s="182">
        <f t="shared" si="862"/>
        <v>-1510.0597106018233</v>
      </c>
      <c r="AL174" s="181">
        <f t="shared" si="862"/>
        <v>-595.60411849943648</v>
      </c>
      <c r="AM174" s="181">
        <f t="shared" si="862"/>
        <v>-454.81777246829625</v>
      </c>
      <c r="AN174" s="181">
        <f t="shared" ref="AN174:AO174" si="863">AN132-AN157</f>
        <v>-338.92814981273409</v>
      </c>
      <c r="AO174" s="181">
        <f t="shared" si="863"/>
        <v>-222.23814478965363</v>
      </c>
      <c r="AP174" s="182">
        <f t="shared" ref="AP174" si="864">AP132-AP157</f>
        <v>-1611.5881855701205</v>
      </c>
      <c r="AQ174" s="78">
        <f t="shared" ref="AQ174:AT174" si="865">-AQ172*AQ179</f>
        <v>-624.69352117211395</v>
      </c>
      <c r="AR174" s="78">
        <f t="shared" si="865"/>
        <v>-469.24904843761135</v>
      </c>
      <c r="AS174" s="78">
        <f t="shared" si="865"/>
        <v>-349.29068022725602</v>
      </c>
      <c r="AT174" s="78">
        <f t="shared" si="865"/>
        <v>-228.49129746578069</v>
      </c>
      <c r="AU174" s="70">
        <f>SUM(AQ174:AT174)</f>
        <v>-1671.7245473027619</v>
      </c>
      <c r="AV174" s="70">
        <f t="shared" ref="AV174:AW174" si="866">-AV172*AV179</f>
        <v>-1716.4896508385107</v>
      </c>
      <c r="AW174" s="70">
        <f t="shared" ca="1" si="866"/>
        <v>-1741.782875824679</v>
      </c>
    </row>
    <row r="175" spans="2:49" s="171" customFormat="1">
      <c r="B175" s="171" t="s">
        <v>191</v>
      </c>
      <c r="C175" s="172" t="s">
        <v>212</v>
      </c>
      <c r="D175" s="172" t="s">
        <v>212</v>
      </c>
      <c r="E175" s="172" t="s">
        <v>212</v>
      </c>
      <c r="F175" s="172" t="s">
        <v>212</v>
      </c>
      <c r="G175" s="173" t="s">
        <v>212</v>
      </c>
      <c r="H175" s="172" t="s">
        <v>212</v>
      </c>
      <c r="I175" s="172" t="s">
        <v>212</v>
      </c>
      <c r="J175" s="172" t="s">
        <v>212</v>
      </c>
      <c r="K175" s="172" t="s">
        <v>212</v>
      </c>
      <c r="L175" s="173" t="s">
        <v>212</v>
      </c>
      <c r="M175" s="172" t="s">
        <v>212</v>
      </c>
      <c r="N175" s="172" t="s">
        <v>212</v>
      </c>
      <c r="O175" s="172" t="s">
        <v>212</v>
      </c>
      <c r="P175" s="172" t="s">
        <v>212</v>
      </c>
      <c r="Q175" s="173" t="s">
        <v>212</v>
      </c>
      <c r="R175" s="172" t="s">
        <v>212</v>
      </c>
      <c r="S175" s="172" t="s">
        <v>212</v>
      </c>
      <c r="T175" s="172" t="s">
        <v>212</v>
      </c>
      <c r="U175" s="172" t="s">
        <v>212</v>
      </c>
      <c r="V175" s="173" t="s">
        <v>212</v>
      </c>
      <c r="W175" s="188">
        <f t="shared" ref="W175" si="867">W176-W172</f>
        <v>71.300000000000182</v>
      </c>
      <c r="X175" s="188">
        <f t="shared" ref="X175" si="868">X176-X172</f>
        <v>5.5</v>
      </c>
      <c r="Y175" s="188">
        <f t="shared" ref="Y175" si="869">Y176-Y172</f>
        <v>-11.700000000000045</v>
      </c>
      <c r="Z175" s="188">
        <f t="shared" ref="Z175" si="870">Z176-Z172</f>
        <v>-14.099999999999909</v>
      </c>
      <c r="AA175" s="189">
        <f t="shared" ref="AA175" si="871">AA176-AA172</f>
        <v>51.000000000000227</v>
      </c>
      <c r="AB175" s="188">
        <f t="shared" ref="AB175" si="872">AB176-AB172</f>
        <v>70.099999999999909</v>
      </c>
      <c r="AC175" s="188">
        <f t="shared" ref="AC175" si="873">AC176-AC172</f>
        <v>26.5</v>
      </c>
      <c r="AD175" s="188">
        <f t="shared" ref="AD175" si="874">AD176-AD172</f>
        <v>5.5999999999999091</v>
      </c>
      <c r="AE175" s="188">
        <f t="shared" ref="AE175" si="875">AE176-AE172</f>
        <v>-11.299999999999955</v>
      </c>
      <c r="AF175" s="189">
        <f t="shared" ref="AF175" si="876">AF176-AF172</f>
        <v>90.899999999999864</v>
      </c>
      <c r="AG175" s="188">
        <f t="shared" ref="AG175" si="877">AG176-AG172</f>
        <v>68.400000000000091</v>
      </c>
      <c r="AH175" s="188">
        <f t="shared" ref="AH175:AL175" si="878">AH176-AH172</f>
        <v>37</v>
      </c>
      <c r="AI175" s="188">
        <f t="shared" si="878"/>
        <v>20.400000000000091</v>
      </c>
      <c r="AJ175" s="188">
        <f t="shared" si="878"/>
        <v>-20.5</v>
      </c>
      <c r="AK175" s="189">
        <f t="shared" si="878"/>
        <v>105.30000000000018</v>
      </c>
      <c r="AL175" s="188">
        <f t="shared" si="878"/>
        <v>79.299999999999727</v>
      </c>
      <c r="AM175" s="187">
        <f>AM176-AM172</f>
        <v>38.900000000000091</v>
      </c>
      <c r="AN175" s="187">
        <f>AN176-AN172</f>
        <v>8</v>
      </c>
      <c r="AO175" s="187">
        <f>AO176-AO172</f>
        <v>-22.400000000000091</v>
      </c>
      <c r="AP175" s="189">
        <f t="shared" ref="AP175" si="879">AP176-AP172</f>
        <v>103.79999999999973</v>
      </c>
      <c r="AQ175" s="187">
        <f t="shared" ref="AQ175:AT175" si="880">SUM(AQ173:AQ174)</f>
        <v>45.451512293134442</v>
      </c>
      <c r="AR175" s="187">
        <f t="shared" si="880"/>
        <v>23.413489201971117</v>
      </c>
      <c r="AS175" s="187">
        <f t="shared" si="880"/>
        <v>16.885838945115495</v>
      </c>
      <c r="AT175" s="187">
        <f t="shared" si="880"/>
        <v>-26.060449189739131</v>
      </c>
      <c r="AU175" s="185">
        <f>SUM(AU173:AU174)</f>
        <v>59.690391250482207</v>
      </c>
      <c r="AV175" s="185">
        <f t="shared" ref="AV175:AW175" ca="1" si="881">SUM(AV173:AV174)</f>
        <v>33.726326449914268</v>
      </c>
      <c r="AW175" s="185">
        <f t="shared" ca="1" si="881"/>
        <v>28.530796022144159</v>
      </c>
    </row>
    <row r="176" spans="2:49" s="52" customFormat="1">
      <c r="B176" s="52" t="s">
        <v>207</v>
      </c>
      <c r="C176" s="88" t="s">
        <v>212</v>
      </c>
      <c r="D176" s="88" t="s">
        <v>212</v>
      </c>
      <c r="E176" s="88" t="s">
        <v>212</v>
      </c>
      <c r="F176" s="88" t="s">
        <v>212</v>
      </c>
      <c r="G176" s="89" t="s">
        <v>212</v>
      </c>
      <c r="H176" s="88" t="s">
        <v>212</v>
      </c>
      <c r="I176" s="88" t="s">
        <v>212</v>
      </c>
      <c r="J176" s="88" t="s">
        <v>212</v>
      </c>
      <c r="K176" s="88" t="s">
        <v>212</v>
      </c>
      <c r="L176" s="89" t="s">
        <v>212</v>
      </c>
      <c r="M176" s="88" t="s">
        <v>212</v>
      </c>
      <c r="N176" s="88" t="s">
        <v>212</v>
      </c>
      <c r="O176" s="88" t="s">
        <v>212</v>
      </c>
      <c r="P176" s="88" t="s">
        <v>212</v>
      </c>
      <c r="Q176" s="89" t="s">
        <v>212</v>
      </c>
      <c r="R176" s="88" t="s">
        <v>212</v>
      </c>
      <c r="S176" s="88" t="s">
        <v>212</v>
      </c>
      <c r="T176" s="88" t="s">
        <v>212</v>
      </c>
      <c r="U176" s="88" t="s">
        <v>212</v>
      </c>
      <c r="V176" s="89" t="s">
        <v>212</v>
      </c>
      <c r="W176" s="176">
        <f>1359.8+589.6</f>
        <v>1949.4</v>
      </c>
      <c r="X176" s="176">
        <f>1362.7+592.2</f>
        <v>1954.9</v>
      </c>
      <c r="Y176" s="176">
        <f>1345+598.2</f>
        <v>1943.2</v>
      </c>
      <c r="Z176" s="176">
        <f>1331.9+597.2</f>
        <v>1929.1000000000001</v>
      </c>
      <c r="AA176" s="177">
        <f t="shared" ref="AA176" si="882">Z176</f>
        <v>1929.1000000000001</v>
      </c>
      <c r="AB176" s="176">
        <f>1379.2+620</f>
        <v>1999.2</v>
      </c>
      <c r="AC176" s="176">
        <f>1400.4+625.3</f>
        <v>2025.7</v>
      </c>
      <c r="AD176" s="176">
        <f>1401.8+629.5</f>
        <v>2031.3</v>
      </c>
      <c r="AE176" s="176">
        <f>1391.1+628.9</f>
        <v>2020</v>
      </c>
      <c r="AF176" s="177">
        <f t="shared" ref="AF176" si="883">AE176</f>
        <v>2020</v>
      </c>
      <c r="AG176" s="176">
        <f>1432.2+656.2</f>
        <v>2088.4</v>
      </c>
      <c r="AH176" s="176">
        <f>1453.8+671.6</f>
        <v>2125.4</v>
      </c>
      <c r="AI176" s="176">
        <f>1461.8+684</f>
        <v>2145.8000000000002</v>
      </c>
      <c r="AJ176" s="176">
        <f>1439.1+686.2</f>
        <v>2125.3000000000002</v>
      </c>
      <c r="AK176" s="177">
        <f t="shared" ref="AK176" si="884">AJ176</f>
        <v>2125.3000000000002</v>
      </c>
      <c r="AL176" s="176">
        <f>1491.3+713.3</f>
        <v>2204.6</v>
      </c>
      <c r="AM176" s="176">
        <f>1522.7+720.8</f>
        <v>2243.5</v>
      </c>
      <c r="AN176" s="176">
        <f>1527+724.5</f>
        <v>2251.5</v>
      </c>
      <c r="AO176" s="175">
        <f>AO134-AO159</f>
        <v>2229.1</v>
      </c>
      <c r="AP176" s="179">
        <f>AO176</f>
        <v>2229.1</v>
      </c>
      <c r="AQ176" s="175">
        <f t="shared" ref="AQ176:AT176" si="885">AQ172+AQ175</f>
        <v>2274.5515122931342</v>
      </c>
      <c r="AR176" s="175">
        <f t="shared" si="885"/>
        <v>2297.9650014951053</v>
      </c>
      <c r="AS176" s="175">
        <f t="shared" si="885"/>
        <v>2314.850840440221</v>
      </c>
      <c r="AT176" s="175">
        <f t="shared" si="885"/>
        <v>2288.7903912504817</v>
      </c>
      <c r="AU176" s="179">
        <f>AU172+AU175</f>
        <v>2288.7903912504821</v>
      </c>
      <c r="AV176" s="179">
        <f t="shared" ref="AV176:AW176" ca="1" si="886">AV172+AV175</f>
        <v>2322.5167177003964</v>
      </c>
      <c r="AW176" s="179">
        <f t="shared" ca="1" si="886"/>
        <v>2351.0475137225403</v>
      </c>
    </row>
    <row r="177" spans="1:49">
      <c r="C177" s="90"/>
      <c r="D177" s="90"/>
      <c r="E177" s="90"/>
      <c r="F177" s="90"/>
      <c r="G177" s="86"/>
      <c r="H177" s="90"/>
      <c r="I177" s="90"/>
      <c r="J177" s="90"/>
      <c r="K177" s="90"/>
      <c r="L177" s="86"/>
      <c r="M177" s="90"/>
      <c r="N177" s="90"/>
      <c r="O177" s="90"/>
      <c r="P177" s="90"/>
      <c r="Q177" s="86"/>
      <c r="R177" s="90"/>
      <c r="S177" s="90"/>
      <c r="T177" s="90"/>
      <c r="U177" s="90"/>
      <c r="V177" s="86"/>
      <c r="W177" s="174"/>
      <c r="X177" s="174"/>
      <c r="Y177" s="174"/>
      <c r="Z177" s="174"/>
      <c r="AA177" s="24"/>
      <c r="AB177" s="174"/>
      <c r="AC177" s="174"/>
      <c r="AD177" s="174"/>
      <c r="AE177" s="174"/>
      <c r="AF177" s="24"/>
      <c r="AG177" s="174"/>
      <c r="AH177" s="174"/>
      <c r="AI177" s="174"/>
      <c r="AL177" s="174"/>
    </row>
    <row r="178" spans="1:49">
      <c r="B178" s="1" t="s">
        <v>352</v>
      </c>
      <c r="C178" s="85" t="s">
        <v>212</v>
      </c>
      <c r="D178" s="85" t="s">
        <v>212</v>
      </c>
      <c r="E178" s="85" t="s">
        <v>212</v>
      </c>
      <c r="F178" s="85" t="s">
        <v>212</v>
      </c>
      <c r="G178" s="86" t="s">
        <v>212</v>
      </c>
      <c r="H178" s="85" t="s">
        <v>212</v>
      </c>
      <c r="I178" s="85" t="s">
        <v>212</v>
      </c>
      <c r="J178" s="85" t="s">
        <v>212</v>
      </c>
      <c r="K178" s="85" t="s">
        <v>212</v>
      </c>
      <c r="L178" s="86" t="s">
        <v>212</v>
      </c>
      <c r="M178" s="85" t="s">
        <v>212</v>
      </c>
      <c r="N178" s="85" t="s">
        <v>212</v>
      </c>
      <c r="O178" s="85" t="s">
        <v>212</v>
      </c>
      <c r="P178" s="85" t="s">
        <v>212</v>
      </c>
      <c r="Q178" s="86" t="s">
        <v>212</v>
      </c>
      <c r="R178" s="85" t="s">
        <v>212</v>
      </c>
      <c r="S178" s="85" t="s">
        <v>212</v>
      </c>
      <c r="T178" s="85" t="s">
        <v>212</v>
      </c>
      <c r="U178" s="85" t="s">
        <v>212</v>
      </c>
      <c r="V178" s="86" t="s">
        <v>212</v>
      </c>
      <c r="W178" s="42">
        <f>W173/W165</f>
        <v>0.85292024545658218</v>
      </c>
      <c r="X178" s="42">
        <f t="shared" ref="X178:AF178" si="887">X173/X165</f>
        <v>0.59922839485332646</v>
      </c>
      <c r="Y178" s="42">
        <f t="shared" si="887"/>
        <v>0.42343805200100254</v>
      </c>
      <c r="Z178" s="42">
        <f t="shared" si="887"/>
        <v>0.26431403226484163</v>
      </c>
      <c r="AA178" s="148">
        <f t="shared" si="887"/>
        <v>0.53397974321301833</v>
      </c>
      <c r="AB178" s="42">
        <f t="shared" si="887"/>
        <v>0.86879854103054455</v>
      </c>
      <c r="AC178" s="42">
        <f t="shared" si="887"/>
        <v>0.6376498183482594</v>
      </c>
      <c r="AD178" s="42">
        <f t="shared" si="887"/>
        <v>0.44480718912278366</v>
      </c>
      <c r="AE178" s="42">
        <f t="shared" si="887"/>
        <v>0.26052321238855702</v>
      </c>
      <c r="AF178" s="148">
        <f t="shared" si="887"/>
        <v>0.54999636780432415</v>
      </c>
      <c r="AG178" s="42">
        <f>AG173/AG168</f>
        <v>0.76964822596868954</v>
      </c>
      <c r="AH178" s="42">
        <f>AH173/AH168</f>
        <v>0.59094434440092891</v>
      </c>
      <c r="AI178" s="42">
        <f>AI173/AI165</f>
        <v>0.46301176878055411</v>
      </c>
      <c r="AJ178" s="42">
        <f t="shared" ref="AJ178:AK178" si="888">AJ173/AJ165</f>
        <v>0.23859394806157647</v>
      </c>
      <c r="AK178" s="148">
        <f t="shared" si="888"/>
        <v>0.55316749215869576</v>
      </c>
      <c r="AL178" s="42">
        <f>AL173/AL168</f>
        <v>0.77861573430945585</v>
      </c>
      <c r="AM178" s="42">
        <f>AM173/AM168</f>
        <v>0.60772744026131986</v>
      </c>
      <c r="AN178" s="42">
        <f>AN173/AN168</f>
        <v>0.42026426385552285</v>
      </c>
      <c r="AO178" s="42">
        <f t="shared" ref="AO178:AP178" si="889">AO173/AO165</f>
        <v>0.25745702755688421</v>
      </c>
      <c r="AP178" s="148">
        <f t="shared" si="889"/>
        <v>0.56019992344146841</v>
      </c>
      <c r="AQ178" s="35">
        <v>0.77</v>
      </c>
      <c r="AR178" s="35">
        <v>0.6</v>
      </c>
      <c r="AS178" s="35">
        <v>0.44</v>
      </c>
      <c r="AT178" s="35">
        <v>0.25</v>
      </c>
      <c r="AU178" s="148">
        <f>AU173/AU168</f>
        <v>0.51941951442908552</v>
      </c>
      <c r="AV178" s="167">
        <f t="shared" ref="AV178:AW178" si="890">AU178</f>
        <v>0.51941951442908552</v>
      </c>
      <c r="AW178" s="167">
        <f t="shared" si="890"/>
        <v>0.51941951442908552</v>
      </c>
    </row>
    <row r="179" spans="1:49">
      <c r="B179" s="1" t="s">
        <v>351</v>
      </c>
      <c r="C179" s="85" t="s">
        <v>212</v>
      </c>
      <c r="D179" s="85" t="s">
        <v>212</v>
      </c>
      <c r="E179" s="85" t="s">
        <v>212</v>
      </c>
      <c r="F179" s="85" t="s">
        <v>212</v>
      </c>
      <c r="G179" s="86" t="s">
        <v>212</v>
      </c>
      <c r="H179" s="85" t="s">
        <v>212</v>
      </c>
      <c r="I179" s="85" t="s">
        <v>212</v>
      </c>
      <c r="J179" s="85" t="s">
        <v>212</v>
      </c>
      <c r="K179" s="85" t="s">
        <v>212</v>
      </c>
      <c r="L179" s="86" t="s">
        <v>212</v>
      </c>
      <c r="M179" s="85" t="s">
        <v>212</v>
      </c>
      <c r="N179" s="85" t="s">
        <v>212</v>
      </c>
      <c r="O179" s="85" t="s">
        <v>212</v>
      </c>
      <c r="P179" s="85" t="s">
        <v>212</v>
      </c>
      <c r="Q179" s="86" t="s">
        <v>212</v>
      </c>
      <c r="R179" s="85" t="s">
        <v>212</v>
      </c>
      <c r="S179" s="85" t="s">
        <v>212</v>
      </c>
      <c r="T179" s="85" t="s">
        <v>212</v>
      </c>
      <c r="U179" s="85" t="s">
        <v>212</v>
      </c>
      <c r="V179" s="86" t="s">
        <v>212</v>
      </c>
      <c r="W179" s="42">
        <f t="shared" ref="W179:AE179" si="891">-W174/W172</f>
        <v>0.2797524113313587</v>
      </c>
      <c r="X179" s="42">
        <f t="shared" si="891"/>
        <v>0.21182989028730781</v>
      </c>
      <c r="Y179" s="42">
        <f t="shared" si="891"/>
        <v>0.15916690898517011</v>
      </c>
      <c r="Z179" s="42">
        <f t="shared" si="891"/>
        <v>0.103354190919674</v>
      </c>
      <c r="AA179" s="148">
        <f t="shared" si="891"/>
        <v>0.77223654012977072</v>
      </c>
      <c r="AB179" s="42">
        <f t="shared" si="891"/>
        <v>0.27801637117791722</v>
      </c>
      <c r="AC179" s="42">
        <f t="shared" si="891"/>
        <v>0.20886321203367739</v>
      </c>
      <c r="AD179" s="42">
        <f t="shared" si="891"/>
        <v>0.15234822451317295</v>
      </c>
      <c r="AE179" s="42">
        <f t="shared" si="891"/>
        <v>9.8278063425238926E-2</v>
      </c>
      <c r="AF179" s="148">
        <f>-AF174/AF172</f>
        <v>0.75793102678402902</v>
      </c>
      <c r="AG179" s="42">
        <f t="shared" ref="AG179:AJ179" si="892">-AG174/AG172</f>
        <v>0.28161818371389846</v>
      </c>
      <c r="AH179" s="42">
        <f t="shared" si="892"/>
        <v>0.20415603353991979</v>
      </c>
      <c r="AI179" s="42">
        <f t="shared" si="892"/>
        <v>0.14823187469723881</v>
      </c>
      <c r="AJ179" s="42">
        <f t="shared" si="892"/>
        <v>9.3102569006183494E-2</v>
      </c>
      <c r="AK179" s="148">
        <f>-AK174/AK172</f>
        <v>0.74755431217912049</v>
      </c>
      <c r="AL179" s="42">
        <f t="shared" ref="AL179" si="893">-AL174/AL172</f>
        <v>0.28024472709708581</v>
      </c>
      <c r="AM179" s="42">
        <f t="shared" ref="AM179" si="894">-AM174/AM172</f>
        <v>0.20630398823745635</v>
      </c>
      <c r="AN179" s="42">
        <f t="shared" ref="AN179:AO179" si="895">-AN174/AN172</f>
        <v>0.15107116104868915</v>
      </c>
      <c r="AO179" s="42">
        <f t="shared" si="895"/>
        <v>9.8706704325851047E-2</v>
      </c>
      <c r="AP179" s="148">
        <f>-AP174/AP172</f>
        <v>0.75828738793117223</v>
      </c>
      <c r="AQ179" s="35">
        <f t="shared" ref="AQ179" si="896">AL179</f>
        <v>0.28024472709708581</v>
      </c>
      <c r="AR179" s="35">
        <f t="shared" ref="AR179" si="897">AM179</f>
        <v>0.20630398823745635</v>
      </c>
      <c r="AS179" s="35">
        <v>0.152</v>
      </c>
      <c r="AT179" s="35">
        <f t="shared" ref="AT179" si="898">AO179</f>
        <v>9.8706704325851047E-2</v>
      </c>
      <c r="AU179" s="148">
        <f>-AU174/AU172</f>
        <v>0.74995493576006556</v>
      </c>
      <c r="AV179" s="167">
        <f t="shared" ref="AV179:AW179" si="899">AU179</f>
        <v>0.74995493576006556</v>
      </c>
      <c r="AW179" s="167">
        <f t="shared" si="899"/>
        <v>0.74995493576006556</v>
      </c>
    </row>
    <row r="180" spans="1:49">
      <c r="B180" s="11"/>
      <c r="C180" s="85"/>
      <c r="D180" s="85"/>
      <c r="E180" s="85"/>
      <c r="F180" s="85"/>
      <c r="G180" s="86"/>
      <c r="H180" s="82"/>
      <c r="I180" s="82"/>
      <c r="J180" s="82"/>
      <c r="K180" s="82"/>
      <c r="L180" s="86"/>
      <c r="M180" s="82"/>
      <c r="N180" s="82"/>
      <c r="O180" s="82"/>
      <c r="P180" s="82"/>
      <c r="Q180" s="86"/>
      <c r="R180" s="82"/>
      <c r="S180" s="82"/>
      <c r="T180" s="82"/>
      <c r="U180" s="82"/>
      <c r="V180" s="86"/>
      <c r="W180" s="82"/>
      <c r="X180" s="82"/>
      <c r="Y180" s="82"/>
      <c r="Z180" s="82"/>
      <c r="AA180" s="86"/>
      <c r="AB180" s="82"/>
      <c r="AC180" s="82"/>
      <c r="AD180" s="82"/>
      <c r="AE180" s="82"/>
      <c r="AF180" s="86"/>
      <c r="AG180" s="82"/>
      <c r="AH180" s="82"/>
    </row>
    <row r="181" spans="1:49" s="5" customFormat="1">
      <c r="A181" s="1"/>
      <c r="B181" s="16" t="s">
        <v>238</v>
      </c>
      <c r="C181" s="16"/>
      <c r="D181" s="16"/>
      <c r="E181" s="17"/>
      <c r="F181" s="17"/>
      <c r="G181" s="16"/>
      <c r="H181" s="17"/>
      <c r="I181" s="16"/>
      <c r="J181" s="17"/>
      <c r="K181" s="17"/>
      <c r="L181" s="16"/>
      <c r="M181" s="17"/>
      <c r="N181" s="16"/>
      <c r="O181" s="17"/>
      <c r="P181" s="17"/>
      <c r="Q181" s="16"/>
      <c r="R181" s="17"/>
      <c r="S181" s="16"/>
      <c r="T181" s="17"/>
      <c r="U181" s="17"/>
      <c r="V181" s="16"/>
      <c r="W181" s="17"/>
      <c r="X181" s="16"/>
      <c r="Y181" s="17"/>
      <c r="Z181" s="17"/>
      <c r="AA181" s="16"/>
      <c r="AB181" s="17"/>
      <c r="AC181" s="16"/>
      <c r="AD181" s="17"/>
      <c r="AE181" s="17"/>
      <c r="AF181" s="16"/>
      <c r="AG181" s="17"/>
      <c r="AH181" s="16"/>
      <c r="AI181" s="17"/>
      <c r="AJ181" s="17"/>
      <c r="AK181" s="16"/>
      <c r="AL181" s="17"/>
      <c r="AM181" s="16"/>
      <c r="AN181" s="17"/>
      <c r="AO181" s="17"/>
      <c r="AP181" s="16"/>
      <c r="AQ181" s="17"/>
      <c r="AR181" s="16"/>
      <c r="AS181" s="17"/>
      <c r="AT181" s="17"/>
      <c r="AU181" s="16"/>
      <c r="AV181" s="16"/>
      <c r="AW181" s="16"/>
    </row>
    <row r="182" spans="1:49">
      <c r="B182" s="1" t="s">
        <v>208</v>
      </c>
      <c r="C182" s="85" t="s">
        <v>212</v>
      </c>
      <c r="D182" s="85" t="s">
        <v>212</v>
      </c>
      <c r="E182" s="85" t="s">
        <v>212</v>
      </c>
      <c r="F182" s="85" t="s">
        <v>212</v>
      </c>
      <c r="G182" s="86" t="s">
        <v>212</v>
      </c>
      <c r="H182" s="85" t="s">
        <v>212</v>
      </c>
      <c r="I182" s="85" t="s">
        <v>212</v>
      </c>
      <c r="J182" s="85" t="s">
        <v>212</v>
      </c>
      <c r="K182" s="85" t="s">
        <v>212</v>
      </c>
      <c r="L182" s="86" t="s">
        <v>212</v>
      </c>
      <c r="M182" s="85" t="s">
        <v>212</v>
      </c>
      <c r="N182" s="85" t="s">
        <v>212</v>
      </c>
      <c r="O182" s="85" t="s">
        <v>212</v>
      </c>
      <c r="P182" s="85" t="s">
        <v>212</v>
      </c>
      <c r="Q182" s="86" t="s">
        <v>212</v>
      </c>
      <c r="R182" s="85" t="s">
        <v>212</v>
      </c>
      <c r="S182" s="85" t="s">
        <v>212</v>
      </c>
      <c r="T182" s="85" t="s">
        <v>212</v>
      </c>
      <c r="U182" s="85" t="s">
        <v>212</v>
      </c>
      <c r="V182" s="86" t="s">
        <v>212</v>
      </c>
      <c r="W182" s="80">
        <f>W234*W208</f>
        <v>119.12478948350504</v>
      </c>
      <c r="X182" s="80">
        <f t="shared" ref="X182:Z182" si="900">X234*X208</f>
        <v>123.32900258130131</v>
      </c>
      <c r="Y182" s="80">
        <f t="shared" si="900"/>
        <v>113.6211217785592</v>
      </c>
      <c r="Z182" s="80">
        <f t="shared" si="900"/>
        <v>103.88853930511523</v>
      </c>
      <c r="AA182" s="104">
        <f>SUM(W182:Z182)</f>
        <v>459.96345314848077</v>
      </c>
      <c r="AB182" s="80">
        <f t="shared" ref="AB182:AE182" si="901">AB234*AB208</f>
        <v>133.36234426214969</v>
      </c>
      <c r="AC182" s="80">
        <f t="shared" si="901"/>
        <v>128.36251686187632</v>
      </c>
      <c r="AD182" s="80">
        <f t="shared" si="901"/>
        <v>123.49189305655017</v>
      </c>
      <c r="AE182" s="80">
        <f t="shared" si="901"/>
        <v>116.09850999034327</v>
      </c>
      <c r="AF182" s="104">
        <f>SUM(AB182:AE182)</f>
        <v>501.31526417091948</v>
      </c>
      <c r="AG182" s="80">
        <f t="shared" ref="AG182:AJ182" si="902">AG234*AG208</f>
        <v>155.67394013022277</v>
      </c>
      <c r="AH182" s="80">
        <f t="shared" si="902"/>
        <v>149.12200123895261</v>
      </c>
      <c r="AI182" s="80">
        <f t="shared" si="902"/>
        <v>136.16740633483687</v>
      </c>
      <c r="AJ182" s="80">
        <f t="shared" si="902"/>
        <v>127.76910951896446</v>
      </c>
      <c r="AK182" s="104">
        <f>SUM(AG182:AJ182)</f>
        <v>568.73245722297668</v>
      </c>
      <c r="AL182" s="80">
        <f t="shared" ref="AL182:AM182" si="903">AL234*AL208</f>
        <v>164.54367323933155</v>
      </c>
      <c r="AM182" s="80">
        <f t="shared" si="903"/>
        <v>157.77733281926925</v>
      </c>
      <c r="AN182" s="80">
        <f t="shared" ref="AN182:AO182" si="904">AN234*AN208</f>
        <v>149.65715264471484</v>
      </c>
      <c r="AO182" s="80">
        <f t="shared" ca="1" si="904"/>
        <v>138.84193883306659</v>
      </c>
      <c r="AP182" s="104">
        <f ca="1">SUM(AL182:AO182)</f>
        <v>610.82009753638226</v>
      </c>
      <c r="AQ182" s="53">
        <f ca="1">AL182*(1+AQ188)+AQ676</f>
        <v>173.80079880808546</v>
      </c>
      <c r="AR182" s="53">
        <f ca="1">AM182*(1+AR188)+AR676</f>
        <v>171.30693540053019</v>
      </c>
      <c r="AS182" s="53">
        <f ca="1">AN182*(1+AS188)+AS676</f>
        <v>165.35557841309017</v>
      </c>
      <c r="AT182" s="53">
        <f ca="1">AO182*(1+AT188)+AT676</f>
        <v>153.7679560326284</v>
      </c>
      <c r="AU182" s="104">
        <f ca="1">SUM(AQ182:AT182)</f>
        <v>664.23126865433414</v>
      </c>
      <c r="AV182" s="14">
        <f ca="1">AU182*(1+AV188)+AV676</f>
        <v>730.6543955197676</v>
      </c>
      <c r="AW182" s="14">
        <f ca="1">AV182*(1+AW188)+AW676</f>
        <v>803.71983507174446</v>
      </c>
    </row>
    <row r="183" spans="1:49">
      <c r="B183" s="1" t="s">
        <v>218</v>
      </c>
      <c r="C183" s="85" t="s">
        <v>212</v>
      </c>
      <c r="D183" s="85" t="s">
        <v>212</v>
      </c>
      <c r="E183" s="85" t="s">
        <v>212</v>
      </c>
      <c r="F183" s="85" t="s">
        <v>212</v>
      </c>
      <c r="G183" s="86" t="s">
        <v>212</v>
      </c>
      <c r="H183" s="85" t="s">
        <v>212</v>
      </c>
      <c r="I183" s="85" t="s">
        <v>212</v>
      </c>
      <c r="J183" s="85" t="s">
        <v>212</v>
      </c>
      <c r="K183" s="85" t="s">
        <v>212</v>
      </c>
      <c r="L183" s="86" t="s">
        <v>212</v>
      </c>
      <c r="M183" s="85" t="s">
        <v>212</v>
      </c>
      <c r="N183" s="85" t="s">
        <v>212</v>
      </c>
      <c r="O183" s="85" t="s">
        <v>212</v>
      </c>
      <c r="P183" s="85" t="s">
        <v>212</v>
      </c>
      <c r="Q183" s="86" t="s">
        <v>212</v>
      </c>
      <c r="R183" s="85" t="s">
        <v>212</v>
      </c>
      <c r="S183" s="85" t="s">
        <v>212</v>
      </c>
      <c r="T183" s="85" t="s">
        <v>212</v>
      </c>
      <c r="U183" s="85" t="s">
        <v>212</v>
      </c>
      <c r="V183" s="86" t="s">
        <v>212</v>
      </c>
      <c r="W183" s="27">
        <f t="shared" ref="W183:AW183" si="905">W14</f>
        <v>7.68</v>
      </c>
      <c r="X183" s="27">
        <f t="shared" si="905"/>
        <v>11.14</v>
      </c>
      <c r="Y183" s="27">
        <f t="shared" si="905"/>
        <v>10.6</v>
      </c>
      <c r="Z183" s="27">
        <f t="shared" si="905"/>
        <v>11.220000000000002</v>
      </c>
      <c r="AA183" s="24">
        <f t="shared" si="905"/>
        <v>40.64</v>
      </c>
      <c r="AB183" s="27">
        <f t="shared" si="905"/>
        <v>15.667199999999999</v>
      </c>
      <c r="AC183" s="27">
        <f t="shared" si="905"/>
        <v>15.551439999999999</v>
      </c>
      <c r="AD183" s="27">
        <f t="shared" si="905"/>
        <v>13.0274</v>
      </c>
      <c r="AE183" s="27">
        <f t="shared" si="905"/>
        <v>18.339559999999999</v>
      </c>
      <c r="AF183" s="24">
        <f t="shared" si="905"/>
        <v>62.585599999999999</v>
      </c>
      <c r="AG183" s="27">
        <f t="shared" si="905"/>
        <v>14.738356642000028</v>
      </c>
      <c r="AH183" s="27">
        <f t="shared" si="905"/>
        <v>17.422925124000031</v>
      </c>
      <c r="AI183" s="27">
        <f t="shared" si="905"/>
        <v>14.511929410199997</v>
      </c>
      <c r="AJ183" s="27">
        <f t="shared" si="905"/>
        <v>14.121634698999785</v>
      </c>
      <c r="AK183" s="24">
        <f t="shared" si="905"/>
        <v>60.794845875200053</v>
      </c>
      <c r="AL183" s="27">
        <f t="shared" si="905"/>
        <v>16.062720610444984</v>
      </c>
      <c r="AM183" s="27">
        <f t="shared" si="905"/>
        <v>16.568995008340011</v>
      </c>
      <c r="AN183" s="27">
        <f t="shared" si="905"/>
        <v>15.115508360261487</v>
      </c>
      <c r="AO183" s="27">
        <f t="shared" si="905"/>
        <v>15.865693731257853</v>
      </c>
      <c r="AP183" s="24">
        <f t="shared" si="905"/>
        <v>63.61291771030433</v>
      </c>
      <c r="AQ183" s="27">
        <f t="shared" si="905"/>
        <v>18.82072061044499</v>
      </c>
      <c r="AR183" s="27">
        <f t="shared" si="905"/>
        <v>12.512045008340015</v>
      </c>
      <c r="AS183" s="27">
        <f t="shared" si="905"/>
        <v>13.682221263487303</v>
      </c>
      <c r="AT183" s="27">
        <f t="shared" si="905"/>
        <v>14.414646231257851</v>
      </c>
      <c r="AU183" s="24">
        <f t="shared" si="905"/>
        <v>59.429633113530159</v>
      </c>
      <c r="AV183" s="24">
        <f t="shared" si="905"/>
        <v>72.927517260000002</v>
      </c>
      <c r="AW183" s="24">
        <f t="shared" si="905"/>
        <v>78.161718640800018</v>
      </c>
    </row>
    <row r="184" spans="1:49">
      <c r="B184" s="1" t="s">
        <v>209</v>
      </c>
      <c r="C184" s="85" t="s">
        <v>212</v>
      </c>
      <c r="D184" s="85" t="s">
        <v>212</v>
      </c>
      <c r="E184" s="85" t="s">
        <v>212</v>
      </c>
      <c r="F184" s="85" t="s">
        <v>212</v>
      </c>
      <c r="G184" s="86" t="s">
        <v>212</v>
      </c>
      <c r="H184" s="85" t="s">
        <v>212</v>
      </c>
      <c r="I184" s="85" t="s">
        <v>212</v>
      </c>
      <c r="J184" s="85" t="s">
        <v>212</v>
      </c>
      <c r="K184" s="85" t="s">
        <v>212</v>
      </c>
      <c r="L184" s="86" t="s">
        <v>212</v>
      </c>
      <c r="M184" s="85" t="s">
        <v>212</v>
      </c>
      <c r="N184" s="85" t="s">
        <v>212</v>
      </c>
      <c r="O184" s="85" t="s">
        <v>212</v>
      </c>
      <c r="P184" s="85" t="s">
        <v>212</v>
      </c>
      <c r="Q184" s="86" t="s">
        <v>212</v>
      </c>
      <c r="R184" s="85" t="s">
        <v>212</v>
      </c>
      <c r="S184" s="85" t="s">
        <v>212</v>
      </c>
      <c r="T184" s="85" t="s">
        <v>212</v>
      </c>
      <c r="U184" s="85" t="s">
        <v>212</v>
      </c>
      <c r="V184" s="86" t="s">
        <v>212</v>
      </c>
      <c r="W184" s="27">
        <f>W185-W183-W182</f>
        <v>215.5461230526472</v>
      </c>
      <c r="X184" s="27">
        <f t="shared" ref="X184:AH184" si="906">X185-X183-X182</f>
        <v>227.33877683770419</v>
      </c>
      <c r="Y184" s="27">
        <f t="shared" si="906"/>
        <v>228.81135983197112</v>
      </c>
      <c r="Z184" s="27">
        <f t="shared" si="906"/>
        <v>219.49746127186324</v>
      </c>
      <c r="AA184" s="104">
        <f t="shared" si="906"/>
        <v>891.19372099418547</v>
      </c>
      <c r="AB184" s="27">
        <f t="shared" si="906"/>
        <v>249.19169125908593</v>
      </c>
      <c r="AC184" s="27">
        <f t="shared" si="906"/>
        <v>240.53247000578892</v>
      </c>
      <c r="AD184" s="27">
        <f t="shared" si="906"/>
        <v>255.90928504946089</v>
      </c>
      <c r="AE184" s="27">
        <f t="shared" si="906"/>
        <v>248.82241351415539</v>
      </c>
      <c r="AF184" s="104">
        <f t="shared" si="906"/>
        <v>994.45585982849104</v>
      </c>
      <c r="AG184" s="27">
        <f>AG185-AG183-AG182</f>
        <v>314.28770322777734</v>
      </c>
      <c r="AH184" s="27">
        <f t="shared" si="906"/>
        <v>311.2550736370473</v>
      </c>
      <c r="AI184" s="27">
        <f t="shared" ref="AI184:AK184" si="907">AI185-AI183-AI182</f>
        <v>312.92066425496307</v>
      </c>
      <c r="AJ184" s="27">
        <f t="shared" si="907"/>
        <v>307.90925578203564</v>
      </c>
      <c r="AK184" s="104">
        <f t="shared" si="907"/>
        <v>1246.3726969018235</v>
      </c>
      <c r="AL184" s="27">
        <f>AL185-AL183-AL182</f>
        <v>369.59360615022359</v>
      </c>
      <c r="AM184" s="27">
        <f t="shared" ref="AM184:AP184" si="908">AM185-AM183-AM182</f>
        <v>358.55367217239069</v>
      </c>
      <c r="AN184" s="27">
        <f t="shared" si="908"/>
        <v>364.22733899502362</v>
      </c>
      <c r="AO184" s="27">
        <f t="shared" ca="1" si="908"/>
        <v>345.99236743567553</v>
      </c>
      <c r="AP184" s="104">
        <f t="shared" ca="1" si="908"/>
        <v>1438.3669847533135</v>
      </c>
      <c r="AQ184" s="53">
        <f ca="1">AL184*(1+AQ190)+AQ678</f>
        <v>402.12296127354205</v>
      </c>
      <c r="AR184" s="53">
        <f ca="1">AM184*(1+AR190)+AR678</f>
        <v>396.70016349975987</v>
      </c>
      <c r="AS184" s="53">
        <f ca="1">AN184*(1+AS190)+AS678</f>
        <v>409.8112605615172</v>
      </c>
      <c r="AT184" s="53">
        <f ca="1">AO184*(1+AT190)+AT678</f>
        <v>390.21766425393992</v>
      </c>
      <c r="AU184" s="104">
        <f ca="1">SUM(AQ184:AT184)</f>
        <v>1598.8520495887592</v>
      </c>
      <c r="AV184" s="14">
        <f ca="1">AU184*(1+AV190)+AV678</f>
        <v>1790.7142955394104</v>
      </c>
      <c r="AW184" s="14">
        <f ca="1">AV184*(1+AW190)+AW678</f>
        <v>2005.6000110041398</v>
      </c>
    </row>
    <row r="185" spans="1:49" s="5" customFormat="1">
      <c r="B185" s="124" t="s">
        <v>199</v>
      </c>
      <c r="C185" s="158" t="s">
        <v>212</v>
      </c>
      <c r="D185" s="158" t="s">
        <v>212</v>
      </c>
      <c r="E185" s="158" t="s">
        <v>212</v>
      </c>
      <c r="F185" s="158" t="s">
        <v>212</v>
      </c>
      <c r="G185" s="159" t="s">
        <v>212</v>
      </c>
      <c r="H185" s="158" t="s">
        <v>212</v>
      </c>
      <c r="I185" s="158" t="s">
        <v>212</v>
      </c>
      <c r="J185" s="158" t="s">
        <v>212</v>
      </c>
      <c r="K185" s="158" t="s">
        <v>212</v>
      </c>
      <c r="L185" s="159" t="s">
        <v>212</v>
      </c>
      <c r="M185" s="158" t="s">
        <v>212</v>
      </c>
      <c r="N185" s="158" t="s">
        <v>212</v>
      </c>
      <c r="O185" s="158" t="s">
        <v>212</v>
      </c>
      <c r="P185" s="158" t="s">
        <v>212</v>
      </c>
      <c r="Q185" s="159" t="s">
        <v>212</v>
      </c>
      <c r="R185" s="158" t="s">
        <v>212</v>
      </c>
      <c r="S185" s="158" t="s">
        <v>212</v>
      </c>
      <c r="T185" s="158" t="s">
        <v>212</v>
      </c>
      <c r="U185" s="158" t="s">
        <v>212</v>
      </c>
      <c r="V185" s="159" t="s">
        <v>212</v>
      </c>
      <c r="W185" s="155">
        <f t="shared" ref="W185:AH185" si="909">W208</f>
        <v>342.35091253615224</v>
      </c>
      <c r="X185" s="155">
        <f t="shared" si="909"/>
        <v>361.8077794190055</v>
      </c>
      <c r="Y185" s="155">
        <f t="shared" si="909"/>
        <v>353.03248161053034</v>
      </c>
      <c r="Z185" s="155">
        <f t="shared" si="909"/>
        <v>334.60600057697849</v>
      </c>
      <c r="AA185" s="153">
        <f t="shared" si="909"/>
        <v>1391.7971741426663</v>
      </c>
      <c r="AB185" s="155">
        <f t="shared" si="909"/>
        <v>398.2212355212356</v>
      </c>
      <c r="AC185" s="155">
        <f t="shared" si="909"/>
        <v>384.44642686766525</v>
      </c>
      <c r="AD185" s="155">
        <f t="shared" si="909"/>
        <v>392.42857810601106</v>
      </c>
      <c r="AE185" s="155">
        <f t="shared" si="909"/>
        <v>383.26048350449867</v>
      </c>
      <c r="AF185" s="153">
        <f t="shared" si="909"/>
        <v>1558.3567239994106</v>
      </c>
      <c r="AG185" s="155">
        <f t="shared" si="909"/>
        <v>484.70000000000016</v>
      </c>
      <c r="AH185" s="155">
        <f t="shared" si="909"/>
        <v>477.79999999999995</v>
      </c>
      <c r="AI185" s="155">
        <f t="shared" ref="AI185:AN185" si="910">AI208</f>
        <v>463.59999999999991</v>
      </c>
      <c r="AJ185" s="155">
        <f t="shared" si="910"/>
        <v>449.7999999999999</v>
      </c>
      <c r="AK185" s="153">
        <f t="shared" si="910"/>
        <v>1875.9</v>
      </c>
      <c r="AL185" s="155">
        <f t="shared" si="910"/>
        <v>550.20000000000016</v>
      </c>
      <c r="AM185" s="155">
        <f t="shared" si="910"/>
        <v>532.9</v>
      </c>
      <c r="AN185" s="155">
        <f t="shared" si="910"/>
        <v>529</v>
      </c>
      <c r="AO185" s="155">
        <f t="shared" ref="AO185:AP185" si="911">AO208</f>
        <v>500.7</v>
      </c>
      <c r="AP185" s="153">
        <f t="shared" si="911"/>
        <v>2112.8000000000002</v>
      </c>
      <c r="AQ185" s="155">
        <f t="shared" ref="AQ185:AU185" ca="1" si="912">SUM(AQ182:AQ184)</f>
        <v>594.74448069207256</v>
      </c>
      <c r="AR185" s="155">
        <f t="shared" ca="1" si="912"/>
        <v>580.5191439086301</v>
      </c>
      <c r="AS185" s="155">
        <f t="shared" ca="1" si="912"/>
        <v>588.84906023809469</v>
      </c>
      <c r="AT185" s="155">
        <f t="shared" ca="1" si="912"/>
        <v>558.40026651782614</v>
      </c>
      <c r="AU185" s="153">
        <f t="shared" ca="1" si="912"/>
        <v>2322.5129513566235</v>
      </c>
      <c r="AV185" s="123">
        <f t="shared" ref="AV185:AW185" ca="1" si="913">SUM(AV182:AV184)</f>
        <v>2594.2962083191778</v>
      </c>
      <c r="AW185" s="123">
        <f t="shared" ca="1" si="913"/>
        <v>2887.4815647166843</v>
      </c>
    </row>
    <row r="186" spans="1:49">
      <c r="C186" s="3"/>
      <c r="D186" s="3"/>
      <c r="E186" s="3"/>
      <c r="F186" s="3"/>
      <c r="G186" s="14"/>
      <c r="H186" s="3"/>
      <c r="I186" s="3"/>
      <c r="J186" s="3"/>
      <c r="K186" s="3"/>
      <c r="L186" s="14"/>
      <c r="M186" s="3"/>
      <c r="N186" s="3"/>
      <c r="O186" s="3"/>
      <c r="P186" s="3"/>
      <c r="Q186" s="14"/>
      <c r="R186" s="3"/>
      <c r="S186" s="3"/>
      <c r="T186" s="3"/>
      <c r="U186" s="3"/>
      <c r="V186" s="14"/>
    </row>
    <row r="187" spans="1:49">
      <c r="B187" s="12" t="s">
        <v>217</v>
      </c>
      <c r="C187" s="3"/>
      <c r="D187" s="3"/>
      <c r="E187" s="3"/>
      <c r="F187" s="3"/>
      <c r="G187" s="14"/>
      <c r="H187" s="3"/>
      <c r="I187" s="3"/>
      <c r="J187" s="3"/>
      <c r="K187" s="3"/>
      <c r="L187" s="14"/>
      <c r="M187" s="3"/>
      <c r="N187" s="3"/>
      <c r="O187" s="3"/>
      <c r="P187" s="3"/>
      <c r="Q187" s="14"/>
      <c r="R187" s="3"/>
      <c r="S187" s="3"/>
      <c r="T187" s="3"/>
      <c r="U187" s="3"/>
      <c r="V187" s="72"/>
    </row>
    <row r="188" spans="1:49">
      <c r="B188" s="1" t="s">
        <v>208</v>
      </c>
      <c r="C188" s="85" t="s">
        <v>212</v>
      </c>
      <c r="D188" s="85" t="s">
        <v>212</v>
      </c>
      <c r="E188" s="85" t="s">
        <v>212</v>
      </c>
      <c r="F188" s="85" t="s">
        <v>212</v>
      </c>
      <c r="G188" s="86" t="s">
        <v>212</v>
      </c>
      <c r="H188" s="85" t="s">
        <v>212</v>
      </c>
      <c r="I188" s="85" t="s">
        <v>212</v>
      </c>
      <c r="J188" s="85" t="s">
        <v>212</v>
      </c>
      <c r="K188" s="85" t="s">
        <v>212</v>
      </c>
      <c r="L188" s="86" t="s">
        <v>212</v>
      </c>
      <c r="M188" s="85" t="s">
        <v>212</v>
      </c>
      <c r="N188" s="85" t="s">
        <v>212</v>
      </c>
      <c r="O188" s="85" t="s">
        <v>212</v>
      </c>
      <c r="P188" s="85" t="s">
        <v>212</v>
      </c>
      <c r="Q188" s="86" t="s">
        <v>212</v>
      </c>
      <c r="R188" s="85" t="s">
        <v>212</v>
      </c>
      <c r="S188" s="85" t="s">
        <v>212</v>
      </c>
      <c r="T188" s="85" t="s">
        <v>212</v>
      </c>
      <c r="U188" s="85" t="s">
        <v>212</v>
      </c>
      <c r="V188" s="86" t="s">
        <v>212</v>
      </c>
      <c r="W188" s="85" t="s">
        <v>212</v>
      </c>
      <c r="X188" s="85" t="s">
        <v>212</v>
      </c>
      <c r="Y188" s="85" t="s">
        <v>212</v>
      </c>
      <c r="Z188" s="85" t="s">
        <v>212</v>
      </c>
      <c r="AA188" s="86" t="s">
        <v>212</v>
      </c>
      <c r="AB188" s="135">
        <f t="shared" ref="AB188:AP191" si="914">(AB182-AB676)/W182-1</f>
        <v>0.13637968072380824</v>
      </c>
      <c r="AC188" s="135">
        <f t="shared" si="914"/>
        <v>4.7074286944459365E-2</v>
      </c>
      <c r="AD188" s="135">
        <f t="shared" si="914"/>
        <v>8.2021692250022316E-2</v>
      </c>
      <c r="AE188" s="135">
        <f t="shared" si="914"/>
        <v>0.10832434358028586</v>
      </c>
      <c r="AF188" s="73">
        <f t="shared" si="914"/>
        <v>9.2670145485977073E-2</v>
      </c>
      <c r="AG188" s="135">
        <f t="shared" si="914"/>
        <v>0.16266292522444026</v>
      </c>
      <c r="AH188" s="135">
        <f t="shared" si="914"/>
        <v>0.16586572011751288</v>
      </c>
      <c r="AI188" s="135">
        <f t="shared" si="914"/>
        <v>0.10637503127541836</v>
      </c>
      <c r="AJ188" s="135">
        <f t="shared" si="914"/>
        <v>0.10181498917306064</v>
      </c>
      <c r="AK188" s="73">
        <f t="shared" si="914"/>
        <v>0.13552564166193837</v>
      </c>
      <c r="AL188" s="135">
        <f t="shared" si="914"/>
        <v>6.4088577104978617E-2</v>
      </c>
      <c r="AM188" s="135">
        <f t="shared" si="914"/>
        <v>5.8909817365846884E-2</v>
      </c>
      <c r="AN188" s="135">
        <f t="shared" si="914"/>
        <v>9.811959949367921E-2</v>
      </c>
      <c r="AO188" s="135">
        <f t="shared" ca="1" si="914"/>
        <v>8.1840318728299888E-2</v>
      </c>
      <c r="AP188" s="73">
        <f t="shared" ca="1" si="914"/>
        <v>7.4866532853996803E-2</v>
      </c>
      <c r="AQ188" s="35">
        <v>0.04</v>
      </c>
      <c r="AR188" s="35">
        <v>0.08</v>
      </c>
      <c r="AS188" s="35">
        <v>0.1</v>
      </c>
      <c r="AT188" s="35">
        <v>0.1</v>
      </c>
      <c r="AU188" s="73">
        <f ca="1">(AU182-AU676)/AP182-1</f>
        <v>7.8671024245450027E-2</v>
      </c>
      <c r="AV188" s="36">
        <v>0.1</v>
      </c>
      <c r="AW188" s="36">
        <v>0.1</v>
      </c>
    </row>
    <row r="189" spans="1:49">
      <c r="B189" s="1" t="s">
        <v>183</v>
      </c>
      <c r="C189" s="85" t="s">
        <v>212</v>
      </c>
      <c r="D189" s="85" t="s">
        <v>212</v>
      </c>
      <c r="E189" s="85" t="s">
        <v>212</v>
      </c>
      <c r="F189" s="85" t="s">
        <v>212</v>
      </c>
      <c r="G189" s="86" t="s">
        <v>212</v>
      </c>
      <c r="H189" s="85" t="s">
        <v>212</v>
      </c>
      <c r="I189" s="85" t="s">
        <v>212</v>
      </c>
      <c r="J189" s="85" t="s">
        <v>212</v>
      </c>
      <c r="K189" s="85" t="s">
        <v>212</v>
      </c>
      <c r="L189" s="86" t="s">
        <v>212</v>
      </c>
      <c r="M189" s="85" t="s">
        <v>212</v>
      </c>
      <c r="N189" s="85" t="s">
        <v>212</v>
      </c>
      <c r="O189" s="85" t="s">
        <v>212</v>
      </c>
      <c r="P189" s="85" t="s">
        <v>212</v>
      </c>
      <c r="Q189" s="86" t="s">
        <v>212</v>
      </c>
      <c r="R189" s="85" t="s">
        <v>212</v>
      </c>
      <c r="S189" s="85" t="s">
        <v>212</v>
      </c>
      <c r="T189" s="85" t="s">
        <v>212</v>
      </c>
      <c r="U189" s="85" t="s">
        <v>212</v>
      </c>
      <c r="V189" s="86" t="s">
        <v>212</v>
      </c>
      <c r="W189" s="85" t="s">
        <v>212</v>
      </c>
      <c r="X189" s="85" t="s">
        <v>212</v>
      </c>
      <c r="Y189" s="85" t="s">
        <v>212</v>
      </c>
      <c r="Z189" s="85" t="s">
        <v>212</v>
      </c>
      <c r="AA189" s="86" t="s">
        <v>212</v>
      </c>
      <c r="AB189" s="135">
        <f t="shared" si="914"/>
        <v>1.0761999575289574</v>
      </c>
      <c r="AC189" s="135">
        <f t="shared" si="914"/>
        <v>0.40517888980059169</v>
      </c>
      <c r="AD189" s="135">
        <f t="shared" si="914"/>
        <v>0.22307272038889403</v>
      </c>
      <c r="AE189" s="135">
        <f t="shared" si="914"/>
        <v>0.62086896069018871</v>
      </c>
      <c r="AF189" s="73">
        <f t="shared" si="914"/>
        <v>0.54403614865322791</v>
      </c>
      <c r="AG189" s="135">
        <f t="shared" si="914"/>
        <v>-6.401446118692522E-2</v>
      </c>
      <c r="AH189" s="135">
        <f t="shared" si="914"/>
        <v>0.12504513865291011</v>
      </c>
      <c r="AI189" s="135">
        <f t="shared" si="914"/>
        <v>0.11808619321077884</v>
      </c>
      <c r="AJ189" s="135">
        <f t="shared" si="914"/>
        <v>-0.22906912381634303</v>
      </c>
      <c r="AK189" s="73">
        <f t="shared" si="914"/>
        <v>-2.7497799209375895E-2</v>
      </c>
      <c r="AL189" s="135">
        <f t="shared" si="914"/>
        <v>9.8897035363183949E-2</v>
      </c>
      <c r="AM189" s="135">
        <f t="shared" si="914"/>
        <v>-4.8115787158429235E-2</v>
      </c>
      <c r="AN189" s="135">
        <f t="shared" si="914"/>
        <v>4.0604078958124346E-2</v>
      </c>
      <c r="AO189" s="135">
        <f t="shared" si="914"/>
        <v>0.11848660003173195</v>
      </c>
      <c r="AP189" s="73">
        <f t="shared" si="914"/>
        <v>4.7400893769382613E-2</v>
      </c>
      <c r="AQ189" s="236">
        <f>(AQ183-AQ677)/AL183-1</f>
        <v>0.15209814930390109</v>
      </c>
      <c r="AR189" s="236">
        <f>(AR183-AR677)/AM183-1</f>
        <v>-0.25154659979650007</v>
      </c>
      <c r="AS189" s="236">
        <f>(AS183-AS677)/AN183-1</f>
        <v>-0.10096806805311842</v>
      </c>
      <c r="AT189" s="236">
        <f>(AT183-AT677)/AO183-1</f>
        <v>-0.10008183299354201</v>
      </c>
      <c r="AU189" s="237">
        <f>(AU183-AU677)/AP183-1</f>
        <v>-7.6066557549046121E-2</v>
      </c>
      <c r="AV189" s="237">
        <f ca="1">(AV183-AV677)/AU183-1</f>
        <v>0.22712380069189453</v>
      </c>
      <c r="AW189" s="237">
        <f ca="1">(AW183-AW677)/AV183-1</f>
        <v>7.1772652867629239E-2</v>
      </c>
    </row>
    <row r="190" spans="1:49">
      <c r="B190" s="1" t="s">
        <v>209</v>
      </c>
      <c r="C190" s="85" t="s">
        <v>212</v>
      </c>
      <c r="D190" s="85" t="s">
        <v>212</v>
      </c>
      <c r="E190" s="85" t="s">
        <v>212</v>
      </c>
      <c r="F190" s="85" t="s">
        <v>212</v>
      </c>
      <c r="G190" s="86" t="s">
        <v>212</v>
      </c>
      <c r="H190" s="85" t="s">
        <v>212</v>
      </c>
      <c r="I190" s="85" t="s">
        <v>212</v>
      </c>
      <c r="J190" s="85" t="s">
        <v>212</v>
      </c>
      <c r="K190" s="85" t="s">
        <v>212</v>
      </c>
      <c r="L190" s="86" t="s">
        <v>212</v>
      </c>
      <c r="M190" s="85" t="s">
        <v>212</v>
      </c>
      <c r="N190" s="85" t="s">
        <v>212</v>
      </c>
      <c r="O190" s="85" t="s">
        <v>212</v>
      </c>
      <c r="P190" s="85" t="s">
        <v>212</v>
      </c>
      <c r="Q190" s="86" t="s">
        <v>212</v>
      </c>
      <c r="R190" s="85" t="s">
        <v>212</v>
      </c>
      <c r="S190" s="85" t="s">
        <v>212</v>
      </c>
      <c r="T190" s="85" t="s">
        <v>212</v>
      </c>
      <c r="U190" s="85" t="s">
        <v>212</v>
      </c>
      <c r="V190" s="86" t="s">
        <v>212</v>
      </c>
      <c r="W190" s="85" t="s">
        <v>212</v>
      </c>
      <c r="X190" s="85" t="s">
        <v>212</v>
      </c>
      <c r="Y190" s="85" t="s">
        <v>212</v>
      </c>
      <c r="Z190" s="85" t="s">
        <v>212</v>
      </c>
      <c r="AA190" s="86" t="s">
        <v>212</v>
      </c>
      <c r="AB190" s="135">
        <f t="shared" si="914"/>
        <v>0.17331206020565415</v>
      </c>
      <c r="AC190" s="135">
        <f t="shared" si="914"/>
        <v>6.4361237800981685E-2</v>
      </c>
      <c r="AD190" s="135">
        <f t="shared" si="914"/>
        <v>0.11345585502448352</v>
      </c>
      <c r="AE190" s="135">
        <f t="shared" si="914"/>
        <v>0.12427354495697074</v>
      </c>
      <c r="AF190" s="73">
        <f t="shared" si="914"/>
        <v>0.1180733900436437</v>
      </c>
      <c r="AG190" s="135">
        <f t="shared" si="914"/>
        <v>0.2562801641822543</v>
      </c>
      <c r="AH190" s="135">
        <f t="shared" si="914"/>
        <v>0.29859101578362046</v>
      </c>
      <c r="AI190" s="135">
        <f t="shared" si="914"/>
        <v>0.22690050349460011</v>
      </c>
      <c r="AJ190" s="135">
        <f t="shared" si="914"/>
        <v>0.23891709298853026</v>
      </c>
      <c r="AK190" s="73">
        <f t="shared" si="914"/>
        <v>0.25460918443803982</v>
      </c>
      <c r="AL190" s="135">
        <f t="shared" si="914"/>
        <v>0.18380517787619932</v>
      </c>
      <c r="AM190" s="135">
        <f t="shared" si="914"/>
        <v>0.15289930334612678</v>
      </c>
      <c r="AN190" s="135">
        <f t="shared" si="914"/>
        <v>0.16296107775203872</v>
      </c>
      <c r="AO190" s="135">
        <f t="shared" ca="1" si="914"/>
        <v>0.11869750833879578</v>
      </c>
      <c r="AP190" s="73">
        <f t="shared" ca="1" si="914"/>
        <v>0.15476938940598739</v>
      </c>
      <c r="AQ190" s="35">
        <v>7.0000000000000007E-2</v>
      </c>
      <c r="AR190" s="35">
        <v>0.1</v>
      </c>
      <c r="AS190" s="35">
        <v>0.12</v>
      </c>
      <c r="AT190" s="35">
        <v>0.12</v>
      </c>
      <c r="AU190" s="73">
        <f ca="1">(AU184-AU678)/AP184-1</f>
        <v>0.10216675297552258</v>
      </c>
      <c r="AV190" s="36">
        <v>0.12</v>
      </c>
      <c r="AW190" s="36">
        <v>0.12</v>
      </c>
    </row>
    <row r="191" spans="1:49">
      <c r="B191" s="52" t="s">
        <v>199</v>
      </c>
      <c r="C191" s="158" t="s">
        <v>212</v>
      </c>
      <c r="D191" s="158" t="s">
        <v>212</v>
      </c>
      <c r="E191" s="158" t="s">
        <v>212</v>
      </c>
      <c r="F191" s="158" t="s">
        <v>212</v>
      </c>
      <c r="G191" s="159" t="s">
        <v>212</v>
      </c>
      <c r="H191" s="158" t="s">
        <v>212</v>
      </c>
      <c r="I191" s="158" t="s">
        <v>212</v>
      </c>
      <c r="J191" s="158" t="s">
        <v>212</v>
      </c>
      <c r="K191" s="158" t="s">
        <v>212</v>
      </c>
      <c r="L191" s="159" t="s">
        <v>212</v>
      </c>
      <c r="M191" s="158" t="s">
        <v>212</v>
      </c>
      <c r="N191" s="158" t="s">
        <v>212</v>
      </c>
      <c r="O191" s="158" t="s">
        <v>212</v>
      </c>
      <c r="P191" s="158" t="s">
        <v>212</v>
      </c>
      <c r="Q191" s="159" t="s">
        <v>212</v>
      </c>
      <c r="R191" s="158" t="s">
        <v>212</v>
      </c>
      <c r="S191" s="158" t="s">
        <v>212</v>
      </c>
      <c r="T191" s="158" t="s">
        <v>212</v>
      </c>
      <c r="U191" s="158" t="s">
        <v>212</v>
      </c>
      <c r="V191" s="159" t="s">
        <v>212</v>
      </c>
      <c r="W191" s="158" t="s">
        <v>212</v>
      </c>
      <c r="X191" s="158" t="s">
        <v>212</v>
      </c>
      <c r="Y191" s="158" t="s">
        <v>212</v>
      </c>
      <c r="Z191" s="158" t="s">
        <v>212</v>
      </c>
      <c r="AA191" s="159" t="s">
        <v>212</v>
      </c>
      <c r="AB191" s="142">
        <f t="shared" si="914"/>
        <v>0.18071562487491888</v>
      </c>
      <c r="AC191" s="142">
        <f t="shared" si="914"/>
        <v>6.8962372246299752E-2</v>
      </c>
      <c r="AD191" s="142">
        <f t="shared" si="914"/>
        <v>0.10663029026979398</v>
      </c>
      <c r="AE191" s="142">
        <f t="shared" si="914"/>
        <v>0.1359734586574699</v>
      </c>
      <c r="AF191" s="147">
        <f t="shared" si="914"/>
        <v>0.12211604979788526</v>
      </c>
      <c r="AG191" s="142">
        <f t="shared" si="914"/>
        <v>0.21232687178076315</v>
      </c>
      <c r="AH191" s="142">
        <f t="shared" si="914"/>
        <v>0.24725527712379058</v>
      </c>
      <c r="AI191" s="142">
        <f t="shared" si="914"/>
        <v>0.18536049550040867</v>
      </c>
      <c r="AJ191" s="142">
        <f t="shared" si="914"/>
        <v>0.17499187156273255</v>
      </c>
      <c r="AK191" s="147">
        <f t="shared" si="914"/>
        <v>0.20497084980664049</v>
      </c>
      <c r="AL191" s="142">
        <f t="shared" si="914"/>
        <v>0.14277327891350211</v>
      </c>
      <c r="AM191" s="142">
        <f t="shared" si="914"/>
        <v>0.11623506911537174</v>
      </c>
      <c r="AN191" s="142">
        <f t="shared" si="914"/>
        <v>0.14008590077469063</v>
      </c>
      <c r="AO191" s="142">
        <f t="shared" ca="1" si="914"/>
        <v>0.10822132188710154</v>
      </c>
      <c r="AP191" s="147">
        <f t="shared" ca="1" si="914"/>
        <v>0.12706492803276515</v>
      </c>
      <c r="AQ191" s="142">
        <f ca="1">(AQ185-AQ679)/AL185-1</f>
        <v>6.3424953540027751E-2</v>
      </c>
      <c r="AR191" s="142">
        <f ca="1">(AR185-AR679)/AM185-1</f>
        <v>8.3148206955127701E-2</v>
      </c>
      <c r="AS191" s="142">
        <f ca="1">(AS185-AS679)/AN185-1</f>
        <v>0.10802800050491101</v>
      </c>
      <c r="AT191" s="142">
        <f ca="1">(AT185-AT679)/AO185-1</f>
        <v>0.10748034804323825</v>
      </c>
      <c r="AU191" s="147">
        <f ca="1">(AU185-AU679)/AP185-1</f>
        <v>9.0007720303132421E-2</v>
      </c>
      <c r="AV191" s="147">
        <f ca="1">(AV185-AV679)/AU185-1</f>
        <v>0.11702120188556986</v>
      </c>
      <c r="AW191" s="147">
        <f ca="1">(AW185-AW679)/AV185-1</f>
        <v>0.11301151944690946</v>
      </c>
    </row>
    <row r="192" spans="1:49">
      <c r="C192" s="3"/>
      <c r="D192" s="3"/>
      <c r="E192" s="3"/>
      <c r="F192" s="3"/>
      <c r="G192" s="14"/>
      <c r="H192" s="3"/>
      <c r="I192" s="3"/>
      <c r="J192" s="3"/>
      <c r="K192" s="3"/>
      <c r="L192" s="14"/>
      <c r="M192" s="3"/>
      <c r="N192" s="3"/>
      <c r="O192" s="3"/>
      <c r="P192" s="3"/>
      <c r="Q192" s="14"/>
      <c r="R192" s="3"/>
      <c r="S192" s="3"/>
      <c r="T192" s="3"/>
      <c r="U192" s="3"/>
      <c r="V192" s="14"/>
      <c r="AU192" s="66"/>
    </row>
    <row r="193" spans="2:49">
      <c r="B193" s="1" t="s">
        <v>184</v>
      </c>
      <c r="C193" s="85" t="s">
        <v>212</v>
      </c>
      <c r="D193" s="85" t="s">
        <v>212</v>
      </c>
      <c r="E193" s="85" t="s">
        <v>212</v>
      </c>
      <c r="F193" s="85" t="s">
        <v>212</v>
      </c>
      <c r="G193" s="86" t="s">
        <v>212</v>
      </c>
      <c r="H193" s="85" t="s">
        <v>212</v>
      </c>
      <c r="I193" s="85" t="s">
        <v>212</v>
      </c>
      <c r="J193" s="85" t="s">
        <v>212</v>
      </c>
      <c r="K193" s="85" t="s">
        <v>212</v>
      </c>
      <c r="L193" s="86" t="s">
        <v>212</v>
      </c>
      <c r="M193" s="85" t="s">
        <v>212</v>
      </c>
      <c r="N193" s="85" t="s">
        <v>212</v>
      </c>
      <c r="O193" s="85" t="s">
        <v>212</v>
      </c>
      <c r="P193" s="85" t="s">
        <v>212</v>
      </c>
      <c r="Q193" s="86" t="s">
        <v>212</v>
      </c>
      <c r="R193" s="85" t="s">
        <v>212</v>
      </c>
      <c r="S193" s="85" t="s">
        <v>212</v>
      </c>
      <c r="T193" s="85" t="s">
        <v>212</v>
      </c>
      <c r="U193" s="85" t="s">
        <v>212</v>
      </c>
      <c r="V193" s="86" t="s">
        <v>212</v>
      </c>
      <c r="W193" s="27">
        <f>W239*W$212</f>
        <v>408.02102320836883</v>
      </c>
      <c r="X193" s="27">
        <f t="shared" ref="X193:Z193" si="915">X239*X$212</f>
        <v>405.0375190052502</v>
      </c>
      <c r="Y193" s="27">
        <f t="shared" si="915"/>
        <v>400.93839861002459</v>
      </c>
      <c r="Z193" s="27">
        <f t="shared" si="915"/>
        <v>411.5230952102408</v>
      </c>
      <c r="AA193" s="24">
        <f>SUM(W193:Z193)</f>
        <v>1625.5200360338845</v>
      </c>
      <c r="AB193" s="27">
        <f t="shared" ref="AB193:AE193" si="916">AB239*AB$212</f>
        <v>427.34167892821193</v>
      </c>
      <c r="AC193" s="27">
        <f t="shared" si="916"/>
        <v>419.28538758048325</v>
      </c>
      <c r="AD193" s="27">
        <f t="shared" si="916"/>
        <v>433.43740532029665</v>
      </c>
      <c r="AE193" s="27">
        <f t="shared" si="916"/>
        <v>418.76305366683579</v>
      </c>
      <c r="AF193" s="24">
        <f t="shared" ref="AF193:AF194" si="917">SUM(AB193:AE193)</f>
        <v>1698.8275254958276</v>
      </c>
      <c r="AG193" s="27">
        <f t="shared" ref="AG193:AH193" si="918">AG239*AG$212</f>
        <v>454.82699751861043</v>
      </c>
      <c r="AH193" s="27">
        <f t="shared" si="918"/>
        <v>450.35827839616104</v>
      </c>
      <c r="AI193" s="27">
        <f>AI239*AI$212</f>
        <v>471.79180078260913</v>
      </c>
      <c r="AJ193" s="27">
        <f t="shared" ref="AJ193" si="919">AJ239*AJ$212</f>
        <v>450.94185842161272</v>
      </c>
      <c r="AK193" s="24">
        <f t="shared" ref="AK193:AK194" si="920">SUM(AG193:AJ193)</f>
        <v>1827.9189351189934</v>
      </c>
      <c r="AL193" s="27">
        <f>AL239*AL$212</f>
        <v>489.63131755582282</v>
      </c>
      <c r="AM193" s="27">
        <f>AM239*AM$212</f>
        <v>476.22298969579424</v>
      </c>
      <c r="AN193" s="27">
        <f>AN239*AN$212</f>
        <v>494.73428031359191</v>
      </c>
      <c r="AO193" s="27">
        <f t="shared" ref="AO193" si="921">AO239*AO$212</f>
        <v>464.17402696147889</v>
      </c>
      <c r="AP193" s="24">
        <f t="shared" ref="AP193:AP194" si="922">SUM(AL193:AO193)</f>
        <v>1924.7626145266877</v>
      </c>
      <c r="AQ193" s="53">
        <f>AL193*(1+AQ201)+AQ681</f>
        <v>498.44272890727683</v>
      </c>
      <c r="AR193" s="53">
        <f>AM193*(1+AR201)+AR681</f>
        <v>488.73604151015212</v>
      </c>
      <c r="AS193" s="53">
        <f>AN193*(1+AS201)+AS681</f>
        <v>514.46317635663627</v>
      </c>
      <c r="AT193" s="53">
        <f>AO193*(1+AT201)+AT681</f>
        <v>488.49312343963948</v>
      </c>
      <c r="AU193" s="24">
        <f t="shared" ref="AU193:AU194" si="923">SUM(AQ193:AT193)</f>
        <v>1990.1350702137047</v>
      </c>
      <c r="AV193" s="14">
        <f ca="1">AU193*(1+AV201)+AV681</f>
        <v>2049.8391223201161</v>
      </c>
      <c r="AW193" s="14">
        <f ca="1">AV193*(1+AW201)+AW681</f>
        <v>2111.3342959897195</v>
      </c>
    </row>
    <row r="194" spans="2:49">
      <c r="B194" s="1" t="s">
        <v>185</v>
      </c>
      <c r="C194" s="85" t="s">
        <v>212</v>
      </c>
      <c r="D194" s="85" t="s">
        <v>212</v>
      </c>
      <c r="E194" s="85" t="s">
        <v>212</v>
      </c>
      <c r="F194" s="85" t="s">
        <v>212</v>
      </c>
      <c r="G194" s="86" t="s">
        <v>212</v>
      </c>
      <c r="H194" s="85" t="s">
        <v>212</v>
      </c>
      <c r="I194" s="85" t="s">
        <v>212</v>
      </c>
      <c r="J194" s="85" t="s">
        <v>212</v>
      </c>
      <c r="K194" s="85" t="s">
        <v>212</v>
      </c>
      <c r="L194" s="86" t="s">
        <v>212</v>
      </c>
      <c r="M194" s="85" t="s">
        <v>212</v>
      </c>
      <c r="N194" s="85" t="s">
        <v>212</v>
      </c>
      <c r="O194" s="85" t="s">
        <v>212</v>
      </c>
      <c r="P194" s="85" t="s">
        <v>212</v>
      </c>
      <c r="Q194" s="86" t="s">
        <v>212</v>
      </c>
      <c r="R194" s="85" t="s">
        <v>212</v>
      </c>
      <c r="S194" s="85" t="s">
        <v>212</v>
      </c>
      <c r="T194" s="85" t="s">
        <v>212</v>
      </c>
      <c r="U194" s="85" t="s">
        <v>212</v>
      </c>
      <c r="V194" s="86" t="s">
        <v>212</v>
      </c>
      <c r="W194" s="27">
        <f t="shared" ref="W194:Z194" si="924">W240*W$212</f>
        <v>142.52315659136329</v>
      </c>
      <c r="X194" s="27">
        <f t="shared" si="924"/>
        <v>115.26687259838631</v>
      </c>
      <c r="Y194" s="27">
        <f t="shared" si="924"/>
        <v>113.31627526155637</v>
      </c>
      <c r="Z194" s="27">
        <f t="shared" si="924"/>
        <v>101.48535023680417</v>
      </c>
      <c r="AA194" s="24">
        <f>SUM(W194:Z194)</f>
        <v>472.59165468811011</v>
      </c>
      <c r="AB194" s="27">
        <f t="shared" ref="AB194:AE194" si="925">AB240*AB$212</f>
        <v>126.22874511842996</v>
      </c>
      <c r="AC194" s="27">
        <f t="shared" si="925"/>
        <v>109.73867157720532</v>
      </c>
      <c r="AD194" s="27">
        <f t="shared" si="925"/>
        <v>113.06970858247006</v>
      </c>
      <c r="AE194" s="27">
        <f t="shared" si="925"/>
        <v>120.89564662673831</v>
      </c>
      <c r="AF194" s="24">
        <f t="shared" si="917"/>
        <v>469.93277190484366</v>
      </c>
      <c r="AG194" s="27">
        <f t="shared" ref="AG194:AJ194" si="926">AG240*AG$212</f>
        <v>139.2555831265509</v>
      </c>
      <c r="AH194" s="27">
        <f t="shared" si="926"/>
        <v>121.17611628877457</v>
      </c>
      <c r="AI194" s="27">
        <f t="shared" si="926"/>
        <v>113.84209799861982</v>
      </c>
      <c r="AJ194" s="27">
        <f t="shared" si="926"/>
        <v>121.24212137343619</v>
      </c>
      <c r="AK194" s="24">
        <f t="shared" si="920"/>
        <v>495.51591878738145</v>
      </c>
      <c r="AL194" s="27">
        <f t="shared" ref="AL194:AO194" si="927">AL240*AL$212</f>
        <v>148.2333467041048</v>
      </c>
      <c r="AM194" s="27">
        <f t="shared" si="927"/>
        <v>137.96895316438903</v>
      </c>
      <c r="AN194" s="27">
        <f t="shared" si="927"/>
        <v>143.14420502358792</v>
      </c>
      <c r="AO194" s="27">
        <f t="shared" si="927"/>
        <v>128.03079103323884</v>
      </c>
      <c r="AP194" s="24">
        <f t="shared" si="922"/>
        <v>557.3772959253206</v>
      </c>
      <c r="AQ194" s="53">
        <f>AL194*(1+AQ202)+AQ682</f>
        <v>150.78089571601086</v>
      </c>
      <c r="AR194" s="53">
        <f>AM194*(1+AR202)+AR682</f>
        <v>138.83301277356969</v>
      </c>
      <c r="AS194" s="62">
        <v>135</v>
      </c>
      <c r="AT194" s="53">
        <f>AO194*(1+AT202)+AT682</f>
        <v>129.02283601746558</v>
      </c>
      <c r="AU194" s="24">
        <f t="shared" si="923"/>
        <v>553.63674450704616</v>
      </c>
      <c r="AV194" s="14">
        <f ca="1">AU194*(1+AV202)+AV682</f>
        <v>553.63674450704616</v>
      </c>
      <c r="AW194" s="14">
        <f ca="1">AV194*(1+AW202)+AW682</f>
        <v>553.63674450704616</v>
      </c>
    </row>
    <row r="195" spans="2:49" s="52" customFormat="1">
      <c r="B195" s="52" t="s">
        <v>239</v>
      </c>
      <c r="C195" s="92" t="s">
        <v>212</v>
      </c>
      <c r="D195" s="92" t="s">
        <v>212</v>
      </c>
      <c r="E195" s="92" t="s">
        <v>212</v>
      </c>
      <c r="F195" s="92" t="s">
        <v>212</v>
      </c>
      <c r="G195" s="89" t="s">
        <v>212</v>
      </c>
      <c r="H195" s="92" t="s">
        <v>212</v>
      </c>
      <c r="I195" s="92" t="s">
        <v>212</v>
      </c>
      <c r="J195" s="92" t="s">
        <v>212</v>
      </c>
      <c r="K195" s="92" t="s">
        <v>212</v>
      </c>
      <c r="L195" s="89" t="s">
        <v>212</v>
      </c>
      <c r="M195" s="92" t="s">
        <v>212</v>
      </c>
      <c r="N195" s="92" t="s">
        <v>212</v>
      </c>
      <c r="O195" s="92" t="s">
        <v>212</v>
      </c>
      <c r="P195" s="92" t="s">
        <v>212</v>
      </c>
      <c r="Q195" s="89" t="s">
        <v>212</v>
      </c>
      <c r="R195" s="92" t="s">
        <v>212</v>
      </c>
      <c r="S195" s="92" t="s">
        <v>212</v>
      </c>
      <c r="T195" s="92" t="s">
        <v>212</v>
      </c>
      <c r="U195" s="92" t="s">
        <v>212</v>
      </c>
      <c r="V195" s="89" t="s">
        <v>212</v>
      </c>
      <c r="W195" s="76">
        <f>SUM(W193:W194)</f>
        <v>550.54417979973209</v>
      </c>
      <c r="X195" s="76">
        <f t="shared" ref="X195:AH195" si="928">SUM(X193:X194)</f>
        <v>520.30439160363653</v>
      </c>
      <c r="Y195" s="76">
        <f t="shared" si="928"/>
        <v>514.25467387158096</v>
      </c>
      <c r="Z195" s="76">
        <f t="shared" si="928"/>
        <v>513.00844544704501</v>
      </c>
      <c r="AA195" s="105">
        <f t="shared" si="928"/>
        <v>2098.1116907219948</v>
      </c>
      <c r="AB195" s="76">
        <f t="shared" si="928"/>
        <v>553.57042404664185</v>
      </c>
      <c r="AC195" s="76">
        <f t="shared" si="928"/>
        <v>529.02405915768861</v>
      </c>
      <c r="AD195" s="76">
        <f t="shared" si="928"/>
        <v>546.50711390276672</v>
      </c>
      <c r="AE195" s="76">
        <f t="shared" si="928"/>
        <v>539.65870029357416</v>
      </c>
      <c r="AF195" s="105">
        <f t="shared" si="928"/>
        <v>2168.7602974006713</v>
      </c>
      <c r="AG195" s="76">
        <f t="shared" si="928"/>
        <v>594.08258064516133</v>
      </c>
      <c r="AH195" s="76">
        <f t="shared" si="928"/>
        <v>571.53439468493559</v>
      </c>
      <c r="AI195" s="76">
        <f t="shared" ref="AI195:AM195" si="929">SUM(AI193:AI194)</f>
        <v>585.63389878122894</v>
      </c>
      <c r="AJ195" s="76">
        <f t="shared" si="929"/>
        <v>572.18397979504891</v>
      </c>
      <c r="AK195" s="105">
        <f t="shared" si="929"/>
        <v>2323.4348539063749</v>
      </c>
      <c r="AL195" s="76">
        <f t="shared" si="929"/>
        <v>637.86466425992762</v>
      </c>
      <c r="AM195" s="76">
        <f t="shared" si="929"/>
        <v>614.1919428601833</v>
      </c>
      <c r="AN195" s="76">
        <f t="shared" ref="AN195:AV195" si="930">SUM(AN193:AN194)</f>
        <v>637.87848533717988</v>
      </c>
      <c r="AO195" s="76">
        <f t="shared" si="930"/>
        <v>592.2048179947177</v>
      </c>
      <c r="AP195" s="105">
        <f t="shared" si="930"/>
        <v>2482.1399104520083</v>
      </c>
      <c r="AQ195" s="76">
        <f t="shared" ref="AQ195:AU195" si="931">SUM(AQ193:AQ194)</f>
        <v>649.22362462328772</v>
      </c>
      <c r="AR195" s="76">
        <f t="shared" si="931"/>
        <v>627.56905428372181</v>
      </c>
      <c r="AS195" s="76">
        <f t="shared" si="931"/>
        <v>649.46317635663627</v>
      </c>
      <c r="AT195" s="76">
        <f t="shared" si="931"/>
        <v>617.51595945710505</v>
      </c>
      <c r="AU195" s="105">
        <f t="shared" si="931"/>
        <v>2543.7718147207506</v>
      </c>
      <c r="AV195" s="105">
        <f t="shared" ca="1" si="930"/>
        <v>2603.4758668271625</v>
      </c>
      <c r="AW195" s="105">
        <f t="shared" ref="AW195" ca="1" si="932">SUM(AW193:AW194)</f>
        <v>2664.9710404967655</v>
      </c>
    </row>
    <row r="196" spans="2:49">
      <c r="B196" s="1" t="s">
        <v>241</v>
      </c>
      <c r="C196" s="85" t="s">
        <v>212</v>
      </c>
      <c r="D196" s="85" t="s">
        <v>212</v>
      </c>
      <c r="E196" s="85" t="s">
        <v>212</v>
      </c>
      <c r="F196" s="85" t="s">
        <v>212</v>
      </c>
      <c r="G196" s="86" t="s">
        <v>212</v>
      </c>
      <c r="H196" s="85" t="s">
        <v>212</v>
      </c>
      <c r="I196" s="85" t="s">
        <v>212</v>
      </c>
      <c r="J196" s="85" t="s">
        <v>212</v>
      </c>
      <c r="K196" s="85" t="s">
        <v>212</v>
      </c>
      <c r="L196" s="86" t="s">
        <v>212</v>
      </c>
      <c r="M196" s="85" t="s">
        <v>212</v>
      </c>
      <c r="N196" s="85" t="s">
        <v>212</v>
      </c>
      <c r="O196" s="85" t="s">
        <v>212</v>
      </c>
      <c r="P196" s="85" t="s">
        <v>212</v>
      </c>
      <c r="Q196" s="86" t="s">
        <v>212</v>
      </c>
      <c r="R196" s="85" t="s">
        <v>212</v>
      </c>
      <c r="S196" s="85" t="s">
        <v>212</v>
      </c>
      <c r="T196" s="85" t="s">
        <v>212</v>
      </c>
      <c r="U196" s="85" t="s">
        <v>212</v>
      </c>
      <c r="V196" s="86" t="s">
        <v>212</v>
      </c>
      <c r="W196" s="27">
        <f t="shared" ref="W196:Z196" si="933">W242*W$212</f>
        <v>261.77607872979655</v>
      </c>
      <c r="X196" s="27">
        <f t="shared" si="933"/>
        <v>235.26995827878548</v>
      </c>
      <c r="Y196" s="27">
        <f t="shared" si="933"/>
        <v>217.94849952175983</v>
      </c>
      <c r="Z196" s="27">
        <f t="shared" si="933"/>
        <v>202.97070047360833</v>
      </c>
      <c r="AA196" s="24">
        <f>SUM(W196:Z196)</f>
        <v>917.96523700395016</v>
      </c>
      <c r="AB196" s="27">
        <f t="shared" ref="AB196:AE196" si="934">AB242*AB$212</f>
        <v>245.80179276697908</v>
      </c>
      <c r="AC196" s="27">
        <f t="shared" si="934"/>
        <v>226.10838387357583</v>
      </c>
      <c r="AD196" s="27">
        <f t="shared" si="934"/>
        <v>198.16787336888419</v>
      </c>
      <c r="AE196" s="27">
        <f t="shared" si="934"/>
        <v>199.95627682373427</v>
      </c>
      <c r="AF196" s="24">
        <f>SUM(AB196:AE196)</f>
        <v>870.0343268331734</v>
      </c>
      <c r="AG196" s="27">
        <f t="shared" ref="AG196:AJ196" si="935">AG242*AG$212</f>
        <v>232.31940446650134</v>
      </c>
      <c r="AH196" s="27">
        <f t="shared" si="935"/>
        <v>211.03863355264988</v>
      </c>
      <c r="AI196" s="27">
        <f t="shared" si="935"/>
        <v>190.64033172256728</v>
      </c>
      <c r="AJ196" s="27">
        <f t="shared" si="935"/>
        <v>199.48767311951036</v>
      </c>
      <c r="AK196" s="24">
        <f>SUM(AG196:AJ196)</f>
        <v>833.48604286122895</v>
      </c>
      <c r="AL196" s="27">
        <f t="shared" ref="AL196:AO196" si="936">AL242*AL$212</f>
        <v>227.31276587779121</v>
      </c>
      <c r="AM196" s="27">
        <f t="shared" si="936"/>
        <v>196.69902171458116</v>
      </c>
      <c r="AN196" s="27">
        <f t="shared" si="936"/>
        <v>185.83221210002529</v>
      </c>
      <c r="AO196" s="27">
        <f t="shared" si="936"/>
        <v>189.28706554045363</v>
      </c>
      <c r="AP196" s="24">
        <f>SUM(AL196:AO196)</f>
        <v>799.13106523285114</v>
      </c>
      <c r="AQ196" s="53">
        <f>AL196*(1+AQ204)+AQ684</f>
        <v>219.59460065625569</v>
      </c>
      <c r="AR196" s="53">
        <f>AM196*(1+AR204)+AR684</f>
        <v>192.03517511558235</v>
      </c>
      <c r="AS196" s="53">
        <f>AN196*(1+AS204)+AS684</f>
        <v>181.25618539875359</v>
      </c>
      <c r="AT196" s="53">
        <f>AO196*(1+AT204)+AT684</f>
        <v>190.70743364706115</v>
      </c>
      <c r="AU196" s="24">
        <f>SUM(AQ196:AT196)</f>
        <v>783.59339481765278</v>
      </c>
      <c r="AV196" s="14">
        <f ca="1">AU196*(1+AV204)+AV684</f>
        <v>760.0855929731232</v>
      </c>
      <c r="AW196" s="14">
        <f ca="1">AV196*(1+AW204)+AW684</f>
        <v>737.28302518392945</v>
      </c>
    </row>
    <row r="197" spans="2:49">
      <c r="B197" s="1" t="s">
        <v>186</v>
      </c>
      <c r="C197" s="85" t="s">
        <v>212</v>
      </c>
      <c r="D197" s="85" t="s">
        <v>212</v>
      </c>
      <c r="E197" s="85" t="s">
        <v>212</v>
      </c>
      <c r="F197" s="85" t="s">
        <v>212</v>
      </c>
      <c r="G197" s="86" t="s">
        <v>212</v>
      </c>
      <c r="H197" s="85" t="s">
        <v>212</v>
      </c>
      <c r="I197" s="85" t="s">
        <v>212</v>
      </c>
      <c r="J197" s="85" t="s">
        <v>212</v>
      </c>
      <c r="K197" s="85" t="s">
        <v>212</v>
      </c>
      <c r="L197" s="86" t="s">
        <v>212</v>
      </c>
      <c r="M197" s="85" t="s">
        <v>212</v>
      </c>
      <c r="N197" s="85" t="s">
        <v>212</v>
      </c>
      <c r="O197" s="85" t="s">
        <v>212</v>
      </c>
      <c r="P197" s="85" t="s">
        <v>212</v>
      </c>
      <c r="Q197" s="86" t="s">
        <v>212</v>
      </c>
      <c r="R197" s="85" t="s">
        <v>212</v>
      </c>
      <c r="S197" s="85" t="s">
        <v>212</v>
      </c>
      <c r="T197" s="85" t="s">
        <v>212</v>
      </c>
      <c r="U197" s="85" t="s">
        <v>212</v>
      </c>
      <c r="V197" s="86" t="s">
        <v>212</v>
      </c>
      <c r="W197" s="80">
        <f t="shared" ref="W197:AG197" si="937">W198-W196-W195</f>
        <v>1.6288289343187898</v>
      </c>
      <c r="X197" s="80">
        <f t="shared" si="937"/>
        <v>1.5178706985728923</v>
      </c>
      <c r="Y197" s="80">
        <f t="shared" si="937"/>
        <v>1.7643449961285569</v>
      </c>
      <c r="Z197" s="80">
        <f t="shared" si="937"/>
        <v>1.0148535023680552</v>
      </c>
      <c r="AA197" s="104">
        <f t="shared" si="937"/>
        <v>5.9258981313873846</v>
      </c>
      <c r="AB197" s="80">
        <f t="shared" si="937"/>
        <v>1.6065476651438075</v>
      </c>
      <c r="AC197" s="80">
        <f t="shared" si="937"/>
        <v>1.5211301010700709</v>
      </c>
      <c r="AD197" s="80">
        <f t="shared" si="937"/>
        <v>1.7964346223382108</v>
      </c>
      <c r="AE197" s="80">
        <f t="shared" si="937"/>
        <v>1.0245393781925713</v>
      </c>
      <c r="AF197" s="104">
        <f t="shared" si="937"/>
        <v>5.9486517667446606</v>
      </c>
      <c r="AG197" s="80">
        <f t="shared" si="937"/>
        <v>1.5980148883373886</v>
      </c>
      <c r="AH197" s="80">
        <f>AH198-AH196-AH195</f>
        <v>1.5269717624147461</v>
      </c>
      <c r="AI197" s="80">
        <f t="shared" ref="AI197:AL197" si="938">AI198-AI196-AI195</f>
        <v>1.8257694962044297</v>
      </c>
      <c r="AJ197" s="80">
        <f t="shared" si="938"/>
        <v>1.0283470854404868</v>
      </c>
      <c r="AK197" s="104">
        <f t="shared" si="938"/>
        <v>5.9791032323973923</v>
      </c>
      <c r="AL197" s="80">
        <f t="shared" si="938"/>
        <v>1.6225698622810114</v>
      </c>
      <c r="AM197" s="80">
        <f>AM198-AM196-AM195</f>
        <v>1.5090354252356519</v>
      </c>
      <c r="AN197" s="80">
        <f>AN198-AN196-AN195</f>
        <v>1.7893025627947736</v>
      </c>
      <c r="AO197" s="80">
        <f t="shared" ref="AO197:AP197" si="939">AO198-AO196-AO195</f>
        <v>1.0081164648287313</v>
      </c>
      <c r="AP197" s="104">
        <f t="shared" si="939"/>
        <v>5.9290243151390314</v>
      </c>
      <c r="AQ197" s="62">
        <v>1.5</v>
      </c>
      <c r="AR197" s="62">
        <v>1.5</v>
      </c>
      <c r="AS197" s="62">
        <v>1.5</v>
      </c>
      <c r="AT197" s="62">
        <v>1.5</v>
      </c>
      <c r="AU197" s="104">
        <f>SUM(AQ197:AT197)</f>
        <v>6</v>
      </c>
      <c r="AV197" s="83">
        <f>AU197</f>
        <v>6</v>
      </c>
      <c r="AW197" s="83">
        <f>AV197</f>
        <v>6</v>
      </c>
    </row>
    <row r="198" spans="2:49" s="124" customFormat="1">
      <c r="B198" s="124" t="s">
        <v>200</v>
      </c>
      <c r="C198" s="158" t="s">
        <v>212</v>
      </c>
      <c r="D198" s="158" t="s">
        <v>212</v>
      </c>
      <c r="E198" s="158" t="s">
        <v>212</v>
      </c>
      <c r="F198" s="158" t="s">
        <v>212</v>
      </c>
      <c r="G198" s="159" t="s">
        <v>212</v>
      </c>
      <c r="H198" s="158" t="s">
        <v>212</v>
      </c>
      <c r="I198" s="158" t="s">
        <v>212</v>
      </c>
      <c r="J198" s="158" t="s">
        <v>212</v>
      </c>
      <c r="K198" s="158" t="s">
        <v>212</v>
      </c>
      <c r="L198" s="159" t="s">
        <v>212</v>
      </c>
      <c r="M198" s="158" t="s">
        <v>212</v>
      </c>
      <c r="N198" s="158" t="s">
        <v>212</v>
      </c>
      <c r="O198" s="158" t="s">
        <v>212</v>
      </c>
      <c r="P198" s="158" t="s">
        <v>212</v>
      </c>
      <c r="Q198" s="159" t="s">
        <v>212</v>
      </c>
      <c r="R198" s="158" t="s">
        <v>212</v>
      </c>
      <c r="S198" s="158" t="s">
        <v>212</v>
      </c>
      <c r="T198" s="158" t="s">
        <v>212</v>
      </c>
      <c r="U198" s="158" t="s">
        <v>212</v>
      </c>
      <c r="V198" s="159" t="s">
        <v>212</v>
      </c>
      <c r="W198" s="155">
        <f>W212</f>
        <v>813.94908746384738</v>
      </c>
      <c r="X198" s="155">
        <f t="shared" ref="X198:AH198" si="940">X212</f>
        <v>757.09222058099488</v>
      </c>
      <c r="Y198" s="155">
        <f t="shared" si="940"/>
        <v>733.96751838946932</v>
      </c>
      <c r="Z198" s="155">
        <f t="shared" si="940"/>
        <v>716.99399942302136</v>
      </c>
      <c r="AA198" s="153">
        <f t="shared" si="940"/>
        <v>3022.0028258573325</v>
      </c>
      <c r="AB198" s="155">
        <f t="shared" si="940"/>
        <v>800.97876447876467</v>
      </c>
      <c r="AC198" s="155">
        <f t="shared" si="940"/>
        <v>756.65357313233449</v>
      </c>
      <c r="AD198" s="155">
        <f t="shared" si="940"/>
        <v>746.47142189398915</v>
      </c>
      <c r="AE198" s="155">
        <f t="shared" si="940"/>
        <v>740.63951649550097</v>
      </c>
      <c r="AF198" s="153">
        <f t="shared" si="940"/>
        <v>3044.7432760005895</v>
      </c>
      <c r="AG198" s="155">
        <f t="shared" si="940"/>
        <v>828.00000000000011</v>
      </c>
      <c r="AH198" s="155">
        <f t="shared" si="940"/>
        <v>784.10000000000025</v>
      </c>
      <c r="AI198" s="155">
        <f t="shared" ref="AI198:AN198" si="941">AI212</f>
        <v>778.10000000000059</v>
      </c>
      <c r="AJ198" s="155">
        <f t="shared" si="941"/>
        <v>772.6999999999997</v>
      </c>
      <c r="AK198" s="153">
        <f t="shared" si="941"/>
        <v>3162.900000000001</v>
      </c>
      <c r="AL198" s="155">
        <f t="shared" si="941"/>
        <v>866.79999999999984</v>
      </c>
      <c r="AM198" s="155">
        <f t="shared" si="941"/>
        <v>812.40000000000009</v>
      </c>
      <c r="AN198" s="155">
        <f t="shared" si="941"/>
        <v>825.5</v>
      </c>
      <c r="AO198" s="155">
        <f t="shared" ref="AO198:AP198" si="942">AO212</f>
        <v>782.5</v>
      </c>
      <c r="AP198" s="153">
        <f t="shared" si="942"/>
        <v>3287.1999999999985</v>
      </c>
      <c r="AQ198" s="155">
        <f t="shared" ref="AQ198:AU198" si="943">SUM(AQ195:AQ197)</f>
        <v>870.31822527954341</v>
      </c>
      <c r="AR198" s="155">
        <f t="shared" si="943"/>
        <v>821.10422939930413</v>
      </c>
      <c r="AS198" s="155">
        <f t="shared" si="943"/>
        <v>832.21936175538985</v>
      </c>
      <c r="AT198" s="155">
        <f t="shared" si="943"/>
        <v>809.72339310416623</v>
      </c>
      <c r="AU198" s="153">
        <f t="shared" si="943"/>
        <v>3333.3652095384032</v>
      </c>
      <c r="AV198" s="153">
        <f t="shared" ref="AV198:AW198" ca="1" si="944">SUM(AV195:AV197)</f>
        <v>3369.5614598002858</v>
      </c>
      <c r="AW198" s="153">
        <f t="shared" ca="1" si="944"/>
        <v>3408.254065680695</v>
      </c>
    </row>
    <row r="200" spans="2:49">
      <c r="B200" s="12" t="s">
        <v>217</v>
      </c>
    </row>
    <row r="201" spans="2:49">
      <c r="B201" s="1" t="s">
        <v>184</v>
      </c>
      <c r="C201" s="85" t="s">
        <v>212</v>
      </c>
      <c r="D201" s="85" t="s">
        <v>212</v>
      </c>
      <c r="E201" s="85" t="s">
        <v>212</v>
      </c>
      <c r="F201" s="85" t="s">
        <v>212</v>
      </c>
      <c r="G201" s="86" t="s">
        <v>212</v>
      </c>
      <c r="H201" s="85" t="s">
        <v>212</v>
      </c>
      <c r="I201" s="85" t="s">
        <v>212</v>
      </c>
      <c r="J201" s="85" t="s">
        <v>212</v>
      </c>
      <c r="K201" s="85" t="s">
        <v>212</v>
      </c>
      <c r="L201" s="86" t="s">
        <v>212</v>
      </c>
      <c r="M201" s="85" t="s">
        <v>212</v>
      </c>
      <c r="N201" s="85" t="s">
        <v>212</v>
      </c>
      <c r="O201" s="85" t="s">
        <v>212</v>
      </c>
      <c r="P201" s="85" t="s">
        <v>212</v>
      </c>
      <c r="Q201" s="86" t="s">
        <v>212</v>
      </c>
      <c r="R201" s="85" t="s">
        <v>212</v>
      </c>
      <c r="S201" s="85" t="s">
        <v>212</v>
      </c>
      <c r="T201" s="85" t="s">
        <v>212</v>
      </c>
      <c r="U201" s="85" t="s">
        <v>212</v>
      </c>
      <c r="V201" s="86" t="s">
        <v>212</v>
      </c>
      <c r="W201" s="85" t="s">
        <v>212</v>
      </c>
      <c r="X201" s="85" t="s">
        <v>212</v>
      </c>
      <c r="Y201" s="85" t="s">
        <v>212</v>
      </c>
      <c r="Z201" s="85" t="s">
        <v>212</v>
      </c>
      <c r="AA201" s="86" t="s">
        <v>212</v>
      </c>
      <c r="AB201" s="82">
        <f t="shared" ref="AB201:AP206" si="945">(AB193-AB681)/W193-1</f>
        <v>6.3548006111828093E-2</v>
      </c>
      <c r="AC201" s="82">
        <f t="shared" si="945"/>
        <v>4.1441083922625355E-2</v>
      </c>
      <c r="AD201" s="82">
        <f t="shared" si="945"/>
        <v>7.6123462970349109E-2</v>
      </c>
      <c r="AE201" s="82">
        <f t="shared" si="945"/>
        <v>9.2848019590425768E-3</v>
      </c>
      <c r="AF201" s="73">
        <f t="shared" si="945"/>
        <v>4.7403811928456996E-2</v>
      </c>
      <c r="AG201" s="82">
        <f t="shared" si="945"/>
        <v>5.9629976670968921E-2</v>
      </c>
      <c r="AH201" s="82">
        <f t="shared" si="945"/>
        <v>7.8243638430039564E-2</v>
      </c>
      <c r="AI201" s="82">
        <f t="shared" si="945"/>
        <v>9.2248124620576188E-2</v>
      </c>
      <c r="AJ201" s="82">
        <f t="shared" si="945"/>
        <v>7.8095572062293783E-2</v>
      </c>
      <c r="AK201" s="73">
        <f t="shared" si="945"/>
        <v>7.7097948237865754E-2</v>
      </c>
      <c r="AL201" s="82">
        <f t="shared" si="945"/>
        <v>8.4225538579778991E-2</v>
      </c>
      <c r="AM201" s="82">
        <f t="shared" si="945"/>
        <v>5.8355796392078219E-2</v>
      </c>
      <c r="AN201" s="82">
        <f t="shared" si="945"/>
        <v>4.7683522860247685E-2</v>
      </c>
      <c r="AO201" s="82">
        <f t="shared" si="945"/>
        <v>2.4784758984499611E-2</v>
      </c>
      <c r="AP201" s="73">
        <f t="shared" si="945"/>
        <v>5.3756347358315582E-2</v>
      </c>
      <c r="AQ201" s="35">
        <v>0</v>
      </c>
      <c r="AR201" s="35">
        <v>0.02</v>
      </c>
      <c r="AS201" s="35">
        <v>3.5000000000000003E-2</v>
      </c>
      <c r="AT201" s="35">
        <v>4.4999999999999998E-2</v>
      </c>
      <c r="AU201" s="73">
        <f t="shared" ref="AU201:AU206" si="946">(AU193-AU681)/AP193-1</f>
        <v>2.4796819336547093E-2</v>
      </c>
      <c r="AV201" s="36">
        <v>0.03</v>
      </c>
      <c r="AW201" s="36">
        <v>0.03</v>
      </c>
    </row>
    <row r="202" spans="2:49">
      <c r="B202" s="1" t="s">
        <v>185</v>
      </c>
      <c r="C202" s="85" t="s">
        <v>212</v>
      </c>
      <c r="D202" s="85" t="s">
        <v>212</v>
      </c>
      <c r="E202" s="85" t="s">
        <v>212</v>
      </c>
      <c r="F202" s="85" t="s">
        <v>212</v>
      </c>
      <c r="G202" s="86" t="s">
        <v>212</v>
      </c>
      <c r="H202" s="85" t="s">
        <v>212</v>
      </c>
      <c r="I202" s="85" t="s">
        <v>212</v>
      </c>
      <c r="J202" s="85" t="s">
        <v>212</v>
      </c>
      <c r="K202" s="85" t="s">
        <v>212</v>
      </c>
      <c r="L202" s="86" t="s">
        <v>212</v>
      </c>
      <c r="M202" s="85" t="s">
        <v>212</v>
      </c>
      <c r="N202" s="85" t="s">
        <v>212</v>
      </c>
      <c r="O202" s="85" t="s">
        <v>212</v>
      </c>
      <c r="P202" s="85" t="s">
        <v>212</v>
      </c>
      <c r="Q202" s="86" t="s">
        <v>212</v>
      </c>
      <c r="R202" s="85" t="s">
        <v>212</v>
      </c>
      <c r="S202" s="85" t="s">
        <v>212</v>
      </c>
      <c r="T202" s="85" t="s">
        <v>212</v>
      </c>
      <c r="U202" s="85" t="s">
        <v>212</v>
      </c>
      <c r="V202" s="86" t="s">
        <v>212</v>
      </c>
      <c r="W202" s="85" t="s">
        <v>212</v>
      </c>
      <c r="X202" s="85" t="s">
        <v>212</v>
      </c>
      <c r="Y202" s="85" t="s">
        <v>212</v>
      </c>
      <c r="Z202" s="85" t="s">
        <v>212</v>
      </c>
      <c r="AA202" s="86" t="s">
        <v>212</v>
      </c>
      <c r="AB202" s="82">
        <f t="shared" si="945"/>
        <v>-0.10063243982061776</v>
      </c>
      <c r="AC202" s="82">
        <f t="shared" si="945"/>
        <v>-4.2198700975754955E-2</v>
      </c>
      <c r="AD202" s="82">
        <f t="shared" si="945"/>
        <v>-6.729936743436693E-3</v>
      </c>
      <c r="AE202" s="82">
        <f t="shared" si="945"/>
        <v>0.18153583118902117</v>
      </c>
      <c r="AF202" s="73">
        <f t="shared" si="945"/>
        <v>-3.2712156643980306E-3</v>
      </c>
      <c r="AG202" s="82">
        <f t="shared" si="945"/>
        <v>9.8342031893442705E-2</v>
      </c>
      <c r="AH202" s="82">
        <f t="shared" si="945"/>
        <v>0.10847476847947979</v>
      </c>
      <c r="AI202" s="82">
        <f t="shared" si="945"/>
        <v>1.0308308330768234E-2</v>
      </c>
      <c r="AJ202" s="82">
        <f t="shared" si="945"/>
        <v>4.0328774821218882E-3</v>
      </c>
      <c r="AK202" s="73">
        <f t="shared" si="945"/>
        <v>5.5264464564845017E-2</v>
      </c>
      <c r="AL202" s="82">
        <f t="shared" si="945"/>
        <v>7.208687153025739E-2</v>
      </c>
      <c r="AM202" s="82">
        <f t="shared" si="945"/>
        <v>0.13957739460270679</v>
      </c>
      <c r="AN202" s="82">
        <f t="shared" si="945"/>
        <v>0.25625955835825831</v>
      </c>
      <c r="AO202" s="82">
        <f t="shared" si="945"/>
        <v>5.1316001381570109E-2</v>
      </c>
      <c r="AP202" s="73">
        <f t="shared" si="945"/>
        <v>0.12582185594876183</v>
      </c>
      <c r="AQ202" s="35">
        <v>0</v>
      </c>
      <c r="AR202" s="35">
        <v>0</v>
      </c>
      <c r="AS202" s="82">
        <f>(AS194-AS682)/AN194-1</f>
        <v>-6.1769225015624762E-2</v>
      </c>
      <c r="AT202" s="35">
        <v>0</v>
      </c>
      <c r="AU202" s="73">
        <f t="shared" si="946"/>
        <v>-1.5863413659693348E-2</v>
      </c>
      <c r="AV202" s="36">
        <v>0</v>
      </c>
      <c r="AW202" s="36">
        <v>0</v>
      </c>
    </row>
    <row r="203" spans="2:49">
      <c r="B203" s="52" t="s">
        <v>239</v>
      </c>
      <c r="C203" s="92" t="s">
        <v>212</v>
      </c>
      <c r="D203" s="92" t="s">
        <v>212</v>
      </c>
      <c r="E203" s="92" t="s">
        <v>212</v>
      </c>
      <c r="F203" s="92" t="s">
        <v>212</v>
      </c>
      <c r="G203" s="89" t="s">
        <v>212</v>
      </c>
      <c r="H203" s="92" t="s">
        <v>212</v>
      </c>
      <c r="I203" s="92" t="s">
        <v>212</v>
      </c>
      <c r="J203" s="92" t="s">
        <v>212</v>
      </c>
      <c r="K203" s="92" t="s">
        <v>212</v>
      </c>
      <c r="L203" s="89" t="s">
        <v>212</v>
      </c>
      <c r="M203" s="92" t="s">
        <v>212</v>
      </c>
      <c r="N203" s="92" t="s">
        <v>212</v>
      </c>
      <c r="O203" s="92" t="s">
        <v>212</v>
      </c>
      <c r="P203" s="92" t="s">
        <v>212</v>
      </c>
      <c r="Q203" s="89" t="s">
        <v>212</v>
      </c>
      <c r="R203" s="92" t="s">
        <v>212</v>
      </c>
      <c r="S203" s="92" t="s">
        <v>212</v>
      </c>
      <c r="T203" s="92" t="s">
        <v>212</v>
      </c>
      <c r="U203" s="92" t="s">
        <v>212</v>
      </c>
      <c r="V203" s="89" t="s">
        <v>212</v>
      </c>
      <c r="W203" s="92" t="s">
        <v>212</v>
      </c>
      <c r="X203" s="92" t="s">
        <v>212</v>
      </c>
      <c r="Y203" s="92" t="s">
        <v>212</v>
      </c>
      <c r="Z203" s="92" t="s">
        <v>212</v>
      </c>
      <c r="AA203" s="89" t="s">
        <v>212</v>
      </c>
      <c r="AB203" s="142">
        <f t="shared" si="945"/>
        <v>2.1045485399717734E-2</v>
      </c>
      <c r="AC203" s="142">
        <f t="shared" si="945"/>
        <v>2.2911744971009451E-2</v>
      </c>
      <c r="AD203" s="142">
        <f t="shared" si="945"/>
        <v>5.7866674796426487E-2</v>
      </c>
      <c r="AE203" s="142">
        <f t="shared" si="945"/>
        <v>4.3360178661313142E-2</v>
      </c>
      <c r="AF203" s="147">
        <f t="shared" si="945"/>
        <v>3.5989455272719351E-2</v>
      </c>
      <c r="AG203" s="142">
        <f t="shared" si="945"/>
        <v>6.8457352447237829E-2</v>
      </c>
      <c r="AH203" s="142">
        <f t="shared" si="945"/>
        <v>8.4514665228301533E-2</v>
      </c>
      <c r="AI203" s="142">
        <f t="shared" si="945"/>
        <v>7.5295168449472705E-2</v>
      </c>
      <c r="AJ203" s="142">
        <f t="shared" si="945"/>
        <v>6.1503868181085997E-2</v>
      </c>
      <c r="AK203" s="147">
        <f t="shared" si="945"/>
        <v>7.2367010699448509E-2</v>
      </c>
      <c r="AL203" s="142">
        <f t="shared" si="945"/>
        <v>8.138018136273284E-2</v>
      </c>
      <c r="AM203" s="142">
        <f t="shared" si="945"/>
        <v>7.5576313514861049E-2</v>
      </c>
      <c r="AN203" s="142">
        <f t="shared" si="945"/>
        <v>8.8228876404063517E-2</v>
      </c>
      <c r="AO203" s="142">
        <f t="shared" si="945"/>
        <v>3.0406559357250007E-2</v>
      </c>
      <c r="AP203" s="147">
        <f t="shared" si="945"/>
        <v>6.9125664316799007E-2</v>
      </c>
      <c r="AQ203" s="142">
        <f>(AQ195-AQ683)/AL195-1</f>
        <v>0</v>
      </c>
      <c r="AR203" s="142">
        <f>(AR195-AR683)/AM195-1</f>
        <v>1.5507301755803171E-2</v>
      </c>
      <c r="AS203" s="142">
        <f>(AS195-AS683)/AN195-1</f>
        <v>1.32843376849614E-2</v>
      </c>
      <c r="AT203" s="142">
        <f>(AT195-AT683)/AO195-1</f>
        <v>3.5271295637201217E-2</v>
      </c>
      <c r="AU203" s="147">
        <f t="shared" si="946"/>
        <v>1.5666354682356332E-2</v>
      </c>
      <c r="AV203" s="147">
        <f ca="1">(AV195-AV683)/AU195-1</f>
        <v>2.3470679154830476E-2</v>
      </c>
      <c r="AW203" s="147">
        <f ca="1">(AW195-AW683)/AV195-1</f>
        <v>2.3620412408334124E-2</v>
      </c>
    </row>
    <row r="204" spans="2:49">
      <c r="B204" s="1" t="s">
        <v>241</v>
      </c>
      <c r="C204" s="85" t="s">
        <v>212</v>
      </c>
      <c r="D204" s="85" t="s">
        <v>212</v>
      </c>
      <c r="E204" s="85" t="s">
        <v>212</v>
      </c>
      <c r="F204" s="85" t="s">
        <v>212</v>
      </c>
      <c r="G204" s="86" t="s">
        <v>212</v>
      </c>
      <c r="H204" s="85" t="s">
        <v>212</v>
      </c>
      <c r="I204" s="85" t="s">
        <v>212</v>
      </c>
      <c r="J204" s="85" t="s">
        <v>212</v>
      </c>
      <c r="K204" s="85" t="s">
        <v>212</v>
      </c>
      <c r="L204" s="86" t="s">
        <v>212</v>
      </c>
      <c r="M204" s="85" t="s">
        <v>212</v>
      </c>
      <c r="N204" s="85" t="s">
        <v>212</v>
      </c>
      <c r="O204" s="85" t="s">
        <v>212</v>
      </c>
      <c r="P204" s="85" t="s">
        <v>212</v>
      </c>
      <c r="Q204" s="86" t="s">
        <v>212</v>
      </c>
      <c r="R204" s="85" t="s">
        <v>212</v>
      </c>
      <c r="S204" s="85" t="s">
        <v>212</v>
      </c>
      <c r="T204" s="85" t="s">
        <v>212</v>
      </c>
      <c r="U204" s="85" t="s">
        <v>212</v>
      </c>
      <c r="V204" s="86" t="s">
        <v>212</v>
      </c>
      <c r="W204" s="85" t="s">
        <v>212</v>
      </c>
      <c r="X204" s="85" t="s">
        <v>212</v>
      </c>
      <c r="Y204" s="85" t="s">
        <v>212</v>
      </c>
      <c r="Z204" s="85" t="s">
        <v>212</v>
      </c>
      <c r="AA204" s="86" t="s">
        <v>212</v>
      </c>
      <c r="AB204" s="82">
        <f t="shared" si="945"/>
        <v>-4.6502684589611265E-2</v>
      </c>
      <c r="AC204" s="82">
        <f t="shared" si="945"/>
        <v>-3.3124793932367225E-2</v>
      </c>
      <c r="AD204" s="82">
        <f t="shared" si="945"/>
        <v>-9.490799337947875E-2</v>
      </c>
      <c r="AE204" s="82">
        <f t="shared" si="945"/>
        <v>-2.2894900145475461E-2</v>
      </c>
      <c r="AF204" s="73">
        <f t="shared" si="945"/>
        <v>-4.9346757537423347E-2</v>
      </c>
      <c r="AG204" s="82">
        <f t="shared" si="945"/>
        <v>-5.9012851942914391E-2</v>
      </c>
      <c r="AH204" s="82">
        <f t="shared" si="945"/>
        <v>-6.3055682073536734E-2</v>
      </c>
      <c r="AI204" s="82">
        <f t="shared" si="945"/>
        <v>-3.4663243683536238E-2</v>
      </c>
      <c r="AJ204" s="82">
        <f t="shared" si="945"/>
        <v>-1.1826145712440228E-3</v>
      </c>
      <c r="AK204" s="73">
        <f t="shared" si="945"/>
        <v>-4.1226529295146919E-2</v>
      </c>
      <c r="AL204" s="82">
        <f t="shared" si="945"/>
        <v>-1.4549031307629412E-2</v>
      </c>
      <c r="AM204" s="82">
        <f t="shared" si="945"/>
        <v>-6.713302305713964E-2</v>
      </c>
      <c r="AN204" s="82">
        <f t="shared" si="945"/>
        <v>-2.6093886579138803E-2</v>
      </c>
      <c r="AO204" s="82">
        <f t="shared" si="945"/>
        <v>-5.5336258628582824E-2</v>
      </c>
      <c r="AP204" s="73">
        <f t="shared" si="945"/>
        <v>-4.0265980090456899E-2</v>
      </c>
      <c r="AQ204" s="35">
        <v>-0.05</v>
      </c>
      <c r="AR204" s="35">
        <v>-0.03</v>
      </c>
      <c r="AS204" s="35">
        <v>-0.03</v>
      </c>
      <c r="AT204" s="35">
        <v>0</v>
      </c>
      <c r="AU204" s="73">
        <f t="shared" si="946"/>
        <v>-2.8583015104877707E-2</v>
      </c>
      <c r="AV204" s="36">
        <v>-0.03</v>
      </c>
      <c r="AW204" s="36">
        <v>-0.03</v>
      </c>
    </row>
    <row r="205" spans="2:49">
      <c r="B205" s="1" t="s">
        <v>186</v>
      </c>
      <c r="C205" s="85" t="s">
        <v>212</v>
      </c>
      <c r="D205" s="85" t="s">
        <v>212</v>
      </c>
      <c r="E205" s="85" t="s">
        <v>212</v>
      </c>
      <c r="F205" s="85" t="s">
        <v>212</v>
      </c>
      <c r="G205" s="86" t="s">
        <v>212</v>
      </c>
      <c r="H205" s="85" t="s">
        <v>212</v>
      </c>
      <c r="I205" s="85" t="s">
        <v>212</v>
      </c>
      <c r="J205" s="85" t="s">
        <v>212</v>
      </c>
      <c r="K205" s="85" t="s">
        <v>212</v>
      </c>
      <c r="L205" s="86" t="s">
        <v>212</v>
      </c>
      <c r="M205" s="85" t="s">
        <v>212</v>
      </c>
      <c r="N205" s="85" t="s">
        <v>212</v>
      </c>
      <c r="O205" s="85" t="s">
        <v>212</v>
      </c>
      <c r="P205" s="85" t="s">
        <v>212</v>
      </c>
      <c r="Q205" s="86" t="s">
        <v>212</v>
      </c>
      <c r="R205" s="85" t="s">
        <v>212</v>
      </c>
      <c r="S205" s="85" t="s">
        <v>212</v>
      </c>
      <c r="T205" s="85" t="s">
        <v>212</v>
      </c>
      <c r="U205" s="85" t="s">
        <v>212</v>
      </c>
      <c r="V205" s="86" t="s">
        <v>212</v>
      </c>
      <c r="W205" s="85" t="s">
        <v>212</v>
      </c>
      <c r="X205" s="85" t="s">
        <v>212</v>
      </c>
      <c r="Y205" s="85" t="s">
        <v>212</v>
      </c>
      <c r="Z205" s="85" t="s">
        <v>212</v>
      </c>
      <c r="AA205" s="86" t="s">
        <v>212</v>
      </c>
      <c r="AB205" s="82">
        <f t="shared" si="945"/>
        <v>1.5728103050904885E-3</v>
      </c>
      <c r="AC205" s="82">
        <f t="shared" si="945"/>
        <v>8.211893709609841E-3</v>
      </c>
      <c r="AD205" s="82">
        <f t="shared" si="945"/>
        <v>1.3540880873974093E-2</v>
      </c>
      <c r="AE205" s="82">
        <f t="shared" si="945"/>
        <v>1.3015518549657212E-3</v>
      </c>
      <c r="AF205" s="73">
        <f t="shared" si="945"/>
        <v>6.7902115013105391E-3</v>
      </c>
      <c r="AG205" s="82">
        <f t="shared" si="945"/>
        <v>-9.6916105880244796E-3</v>
      </c>
      <c r="AH205" s="82">
        <f t="shared" si="945"/>
        <v>7.7043349813767925E-3</v>
      </c>
      <c r="AI205" s="82">
        <f t="shared" si="945"/>
        <v>1.9839518786858079E-2</v>
      </c>
      <c r="AJ205" s="82">
        <f t="shared" si="945"/>
        <v>4.8844744945057972E-3</v>
      </c>
      <c r="AK205" s="73">
        <f t="shared" si="945"/>
        <v>6.1852664823816017E-3</v>
      </c>
      <c r="AL205" s="82">
        <f t="shared" si="945"/>
        <v>2.2631730466729172E-2</v>
      </c>
      <c r="AM205" s="82">
        <f t="shared" si="945"/>
        <v>-1.0882433278299963E-2</v>
      </c>
      <c r="AN205" s="82">
        <f t="shared" si="945"/>
        <v>-2.0856520691478919E-2</v>
      </c>
      <c r="AO205" s="82">
        <f t="shared" si="945"/>
        <v>-2.4014515252757773E-2</v>
      </c>
      <c r="AP205" s="73">
        <f t="shared" si="945"/>
        <v>-7.2294758014570526E-3</v>
      </c>
      <c r="AQ205" s="82">
        <f t="shared" ref="AQ205:AT206" si="947">(AQ197-AQ685)/AL197-1</f>
        <v>-9.218229430241287E-2</v>
      </c>
      <c r="AR205" s="82">
        <f t="shared" si="947"/>
        <v>-1.2056636066331783E-2</v>
      </c>
      <c r="AS205" s="82">
        <f t="shared" si="947"/>
        <v>-0.1658175361848675</v>
      </c>
      <c r="AT205" s="82">
        <f t="shared" si="947"/>
        <v>0.47749295359448896</v>
      </c>
      <c r="AU205" s="73">
        <f t="shared" si="946"/>
        <v>2.8511710367078447E-3</v>
      </c>
      <c r="AV205" s="73">
        <f ca="1">(AV197-AV685)/AU197-1</f>
        <v>0</v>
      </c>
      <c r="AW205" s="73">
        <f ca="1">(AW197-AW685)/AV197-1</f>
        <v>0</v>
      </c>
    </row>
    <row r="206" spans="2:49">
      <c r="B206" s="52" t="s">
        <v>200</v>
      </c>
      <c r="C206" s="158" t="s">
        <v>212</v>
      </c>
      <c r="D206" s="158" t="s">
        <v>212</v>
      </c>
      <c r="E206" s="158" t="s">
        <v>212</v>
      </c>
      <c r="F206" s="158" t="s">
        <v>212</v>
      </c>
      <c r="G206" s="159" t="s">
        <v>212</v>
      </c>
      <c r="H206" s="158" t="s">
        <v>212</v>
      </c>
      <c r="I206" s="158" t="s">
        <v>212</v>
      </c>
      <c r="J206" s="158" t="s">
        <v>212</v>
      </c>
      <c r="K206" s="158" t="s">
        <v>212</v>
      </c>
      <c r="L206" s="159" t="s">
        <v>212</v>
      </c>
      <c r="M206" s="158" t="s">
        <v>212</v>
      </c>
      <c r="N206" s="158" t="s">
        <v>212</v>
      </c>
      <c r="O206" s="158" t="s">
        <v>212</v>
      </c>
      <c r="P206" s="158" t="s">
        <v>212</v>
      </c>
      <c r="Q206" s="159" t="s">
        <v>212</v>
      </c>
      <c r="R206" s="158" t="s">
        <v>212</v>
      </c>
      <c r="S206" s="158" t="s">
        <v>212</v>
      </c>
      <c r="T206" s="158" t="s">
        <v>212</v>
      </c>
      <c r="U206" s="158" t="s">
        <v>212</v>
      </c>
      <c r="V206" s="159" t="s">
        <v>212</v>
      </c>
      <c r="W206" s="158" t="s">
        <v>212</v>
      </c>
      <c r="X206" s="158" t="s">
        <v>212</v>
      </c>
      <c r="Y206" s="158" t="s">
        <v>212</v>
      </c>
      <c r="Z206" s="158" t="s">
        <v>212</v>
      </c>
      <c r="AA206" s="159" t="s">
        <v>212</v>
      </c>
      <c r="AB206" s="142">
        <f t="shared" si="945"/>
        <v>-7.1780790035580466E-4</v>
      </c>
      <c r="AC206" s="142">
        <f t="shared" si="945"/>
        <v>5.4686564219637024E-3</v>
      </c>
      <c r="AD206" s="142">
        <f t="shared" si="945"/>
        <v>1.2394341416041454E-2</v>
      </c>
      <c r="AE206" s="142">
        <f t="shared" si="945"/>
        <v>2.4544786746006686E-2</v>
      </c>
      <c r="AF206" s="147">
        <f t="shared" si="945"/>
        <v>1.0010423125682122E-2</v>
      </c>
      <c r="AG206" s="142">
        <f t="shared" si="945"/>
        <v>2.9182959426292454E-2</v>
      </c>
      <c r="AH206" s="142">
        <f t="shared" si="945"/>
        <v>4.0262272283298595E-2</v>
      </c>
      <c r="AI206" s="142">
        <f t="shared" si="945"/>
        <v>4.5970740884736516E-2</v>
      </c>
      <c r="AJ206" s="142">
        <f t="shared" si="945"/>
        <v>4.4501582701751863E-2</v>
      </c>
      <c r="AK206" s="147">
        <f t="shared" si="945"/>
        <v>3.9778394104556636E-2</v>
      </c>
      <c r="AL206" s="142">
        <f t="shared" si="945"/>
        <v>5.4351076945199583E-2</v>
      </c>
      <c r="AM206" s="142">
        <f t="shared" si="945"/>
        <v>3.6998066543393993E-2</v>
      </c>
      <c r="AN206" s="142">
        <f t="shared" si="945"/>
        <v>5.996297966963815E-2</v>
      </c>
      <c r="AO206" s="142">
        <f t="shared" si="945"/>
        <v>8.1979415234656461E-3</v>
      </c>
      <c r="AP206" s="147">
        <f t="shared" si="945"/>
        <v>4.015448467653937E-2</v>
      </c>
      <c r="AQ206" s="142">
        <f t="shared" si="947"/>
        <v>-1.3284737547831771E-2</v>
      </c>
      <c r="AR206" s="142">
        <f t="shared" si="947"/>
        <v>4.4378326582288352E-3</v>
      </c>
      <c r="AS206" s="142">
        <f t="shared" si="947"/>
        <v>3.1521854581928466E-3</v>
      </c>
      <c r="AT206" s="142">
        <f t="shared" si="947"/>
        <v>2.7308881433386389E-2</v>
      </c>
      <c r="AU206" s="147">
        <f t="shared" si="946"/>
        <v>4.8860469586422539E-3</v>
      </c>
      <c r="AV206" s="147">
        <f ca="1">(AV198-AV686)/AU198-1</f>
        <v>1.085877123763912E-2</v>
      </c>
      <c r="AW206" s="147">
        <f ca="1">(AW198-AW686)/AV198-1</f>
        <v>1.1482979711758157E-2</v>
      </c>
    </row>
    <row r="207" spans="2:49">
      <c r="V207" s="66"/>
    </row>
    <row r="208" spans="2:49" s="5" customFormat="1">
      <c r="B208" s="5" t="s">
        <v>199</v>
      </c>
      <c r="C208" s="126" t="s">
        <v>212</v>
      </c>
      <c r="D208" s="126" t="s">
        <v>212</v>
      </c>
      <c r="E208" s="126" t="s">
        <v>212</v>
      </c>
      <c r="F208" s="126" t="s">
        <v>212</v>
      </c>
      <c r="G208" s="127" t="s">
        <v>212</v>
      </c>
      <c r="H208" s="126" t="s">
        <v>212</v>
      </c>
      <c r="I208" s="126" t="s">
        <v>212</v>
      </c>
      <c r="J208" s="126" t="s">
        <v>212</v>
      </c>
      <c r="K208" s="126" t="s">
        <v>212</v>
      </c>
      <c r="L208" s="127" t="s">
        <v>212</v>
      </c>
      <c r="M208" s="126" t="s">
        <v>212</v>
      </c>
      <c r="N208" s="126" t="s">
        <v>212</v>
      </c>
      <c r="O208" s="126" t="s">
        <v>212</v>
      </c>
      <c r="P208" s="126" t="s">
        <v>212</v>
      </c>
      <c r="Q208" s="127" t="s">
        <v>212</v>
      </c>
      <c r="R208" s="126" t="s">
        <v>212</v>
      </c>
      <c r="S208" s="126" t="s">
        <v>212</v>
      </c>
      <c r="T208" s="126" t="s">
        <v>212</v>
      </c>
      <c r="U208" s="126" t="s">
        <v>212</v>
      </c>
      <c r="V208" s="127" t="s">
        <v>212</v>
      </c>
      <c r="W208" s="8">
        <f t="shared" ref="W208:AP208" si="948">W43</f>
        <v>342.35091253615224</v>
      </c>
      <c r="X208" s="8">
        <f t="shared" si="948"/>
        <v>361.8077794190055</v>
      </c>
      <c r="Y208" s="8">
        <f t="shared" si="948"/>
        <v>353.03248161053034</v>
      </c>
      <c r="Z208" s="8">
        <f t="shared" si="948"/>
        <v>334.60600057697849</v>
      </c>
      <c r="AA208" s="7">
        <f t="shared" si="948"/>
        <v>1391.7971741426663</v>
      </c>
      <c r="AB208" s="8">
        <f t="shared" si="948"/>
        <v>398.2212355212356</v>
      </c>
      <c r="AC208" s="8">
        <f t="shared" si="948"/>
        <v>384.44642686766525</v>
      </c>
      <c r="AD208" s="8">
        <f t="shared" si="948"/>
        <v>392.42857810601106</v>
      </c>
      <c r="AE208" s="8">
        <f t="shared" si="948"/>
        <v>383.26048350449867</v>
      </c>
      <c r="AF208" s="7">
        <f t="shared" si="948"/>
        <v>1558.3567239994106</v>
      </c>
      <c r="AG208" s="8">
        <f t="shared" si="948"/>
        <v>484.70000000000016</v>
      </c>
      <c r="AH208" s="8">
        <f t="shared" si="948"/>
        <v>477.79999999999995</v>
      </c>
      <c r="AI208" s="8">
        <f t="shared" si="948"/>
        <v>463.59999999999991</v>
      </c>
      <c r="AJ208" s="8">
        <f t="shared" si="948"/>
        <v>449.7999999999999</v>
      </c>
      <c r="AK208" s="7">
        <f t="shared" si="948"/>
        <v>1875.9</v>
      </c>
      <c r="AL208" s="8">
        <f t="shared" si="948"/>
        <v>550.20000000000016</v>
      </c>
      <c r="AM208" s="8">
        <f t="shared" si="948"/>
        <v>532.9</v>
      </c>
      <c r="AN208" s="8">
        <f t="shared" si="948"/>
        <v>529</v>
      </c>
      <c r="AO208" s="8">
        <f t="shared" si="948"/>
        <v>500.7</v>
      </c>
      <c r="AP208" s="7">
        <f t="shared" si="948"/>
        <v>2112.8000000000002</v>
      </c>
      <c r="AQ208" s="8">
        <f t="shared" ref="AQ208:AW208" ca="1" si="949">AQ185</f>
        <v>594.74448069207256</v>
      </c>
      <c r="AR208" s="8">
        <f t="shared" ca="1" si="949"/>
        <v>580.5191439086301</v>
      </c>
      <c r="AS208" s="8">
        <f t="shared" ca="1" si="949"/>
        <v>588.84906023809469</v>
      </c>
      <c r="AT208" s="8">
        <f t="shared" ca="1" si="949"/>
        <v>558.40026651782614</v>
      </c>
      <c r="AU208" s="7">
        <f t="shared" ca="1" si="949"/>
        <v>2322.5129513566235</v>
      </c>
      <c r="AV208" s="7">
        <f t="shared" ca="1" si="949"/>
        <v>2594.2962083191778</v>
      </c>
      <c r="AW208" s="7">
        <f t="shared" ca="1" si="949"/>
        <v>2887.4815647166843</v>
      </c>
    </row>
    <row r="209" spans="2:49">
      <c r="B209" s="11" t="s">
        <v>187</v>
      </c>
      <c r="C209" s="85" t="s">
        <v>212</v>
      </c>
      <c r="D209" s="85" t="s">
        <v>212</v>
      </c>
      <c r="E209" s="85" t="s">
        <v>212</v>
      </c>
      <c r="F209" s="85" t="s">
        <v>212</v>
      </c>
      <c r="G209" s="86" t="s">
        <v>212</v>
      </c>
      <c r="H209" s="85" t="s">
        <v>212</v>
      </c>
      <c r="I209" s="85" t="s">
        <v>212</v>
      </c>
      <c r="J209" s="85" t="s">
        <v>212</v>
      </c>
      <c r="K209" s="85" t="s">
        <v>212</v>
      </c>
      <c r="L209" s="86" t="s">
        <v>212</v>
      </c>
      <c r="M209" s="85" t="s">
        <v>212</v>
      </c>
      <c r="N209" s="85" t="s">
        <v>212</v>
      </c>
      <c r="O209" s="85" t="s">
        <v>212</v>
      </c>
      <c r="P209" s="85" t="s">
        <v>212</v>
      </c>
      <c r="Q209" s="86" t="s">
        <v>212</v>
      </c>
      <c r="R209" s="85" t="s">
        <v>212</v>
      </c>
      <c r="S209" s="85" t="s">
        <v>212</v>
      </c>
      <c r="T209" s="85" t="s">
        <v>212</v>
      </c>
      <c r="U209" s="85" t="s">
        <v>212</v>
      </c>
      <c r="V209" s="86" t="s">
        <v>212</v>
      </c>
      <c r="W209" s="85" t="s">
        <v>212</v>
      </c>
      <c r="X209" s="85" t="s">
        <v>212</v>
      </c>
      <c r="Y209" s="85" t="s">
        <v>212</v>
      </c>
      <c r="Z209" s="85" t="s">
        <v>212</v>
      </c>
      <c r="AA209" s="86" t="s">
        <v>212</v>
      </c>
      <c r="AB209" s="82">
        <f>AB208/W208-1</f>
        <v>0.16319606853445578</v>
      </c>
      <c r="AC209" s="82">
        <f t="shared" ref="AC209" si="950">AC208/X208-1</f>
        <v>6.257092505034878E-2</v>
      </c>
      <c r="AD209" s="82">
        <f t="shared" ref="AD209" si="951">AD208/Y208-1</f>
        <v>0.11159340442487387</v>
      </c>
      <c r="AE209" s="82">
        <f t="shared" ref="AE209" si="952">AE208/Z208-1</f>
        <v>0.14540827971890136</v>
      </c>
      <c r="AF209" s="73">
        <f t="shared" ref="AF209" si="953">AF208/AA208-1</f>
        <v>0.11967228627213111</v>
      </c>
      <c r="AG209" s="82">
        <f>AG208/AB208-1</f>
        <v>0.21716261405691162</v>
      </c>
      <c r="AH209" s="82">
        <f t="shared" ref="AH209:AI209" si="954">AH208/AC208-1</f>
        <v>0.24282596119554789</v>
      </c>
      <c r="AI209" s="82">
        <f t="shared" si="954"/>
        <v>0.18136146515497287</v>
      </c>
      <c r="AJ209" s="82">
        <f t="shared" ref="AJ209" si="955">AJ208/AE208-1</f>
        <v>0.17361434157539546</v>
      </c>
      <c r="AK209" s="73">
        <f t="shared" ref="AK209" si="956">AK208/AF208-1</f>
        <v>0.2037680276346725</v>
      </c>
      <c r="AL209" s="82">
        <f>AL208/AG208-1</f>
        <v>0.13513513513513509</v>
      </c>
      <c r="AM209" s="82">
        <f t="shared" ref="AM209" si="957">AM208/AH208-1</f>
        <v>0.11532021766429468</v>
      </c>
      <c r="AN209" s="82">
        <f>AN208/AI208-1</f>
        <v>0.14106988783434016</v>
      </c>
      <c r="AO209" s="82">
        <f t="shared" ref="AO209" si="958">AO208/AJ208-1</f>
        <v>0.11316140506891981</v>
      </c>
      <c r="AP209" s="73">
        <f t="shared" ref="AP209" si="959">AP208/AK208-1</f>
        <v>0.1262860493629725</v>
      </c>
      <c r="AQ209" s="82">
        <f ca="1">AQ208/AL208-1</f>
        <v>8.0960524703875603E-2</v>
      </c>
      <c r="AR209" s="82">
        <f ca="1">AR208/AM208-1</f>
        <v>8.9358498608801185E-2</v>
      </c>
      <c r="AS209" s="82">
        <f ca="1">AS208/AN208-1</f>
        <v>0.11313621973174803</v>
      </c>
      <c r="AT209" s="82">
        <f t="shared" ref="AT209" ca="1" si="960">AT208/AO208-1</f>
        <v>0.1152391981582308</v>
      </c>
      <c r="AU209" s="73">
        <f t="shared" ref="AU209" ca="1" si="961">AU208/AP208-1</f>
        <v>9.92583071547819E-2</v>
      </c>
      <c r="AV209" s="73">
        <f ca="1">AV208/AU208-1</f>
        <v>0.11702120188556986</v>
      </c>
      <c r="AW209" s="73">
        <f ca="1">AW208/AV208-1</f>
        <v>0.11301151944690946</v>
      </c>
    </row>
    <row r="210" spans="2:49">
      <c r="B210" s="11" t="s">
        <v>189</v>
      </c>
      <c r="C210" s="85" t="s">
        <v>212</v>
      </c>
      <c r="D210" s="85" t="s">
        <v>212</v>
      </c>
      <c r="E210" s="85" t="s">
        <v>212</v>
      </c>
      <c r="F210" s="85" t="s">
        <v>212</v>
      </c>
      <c r="G210" s="86" t="s">
        <v>212</v>
      </c>
      <c r="H210" s="85" t="s">
        <v>212</v>
      </c>
      <c r="I210" s="85" t="s">
        <v>212</v>
      </c>
      <c r="J210" s="85" t="s">
        <v>212</v>
      </c>
      <c r="K210" s="85" t="s">
        <v>212</v>
      </c>
      <c r="L210" s="86" t="s">
        <v>212</v>
      </c>
      <c r="M210" s="85" t="s">
        <v>212</v>
      </c>
      <c r="N210" s="85" t="s">
        <v>212</v>
      </c>
      <c r="O210" s="85" t="s">
        <v>212</v>
      </c>
      <c r="P210" s="85" t="s">
        <v>212</v>
      </c>
      <c r="Q210" s="86" t="s">
        <v>212</v>
      </c>
      <c r="R210" s="85" t="s">
        <v>212</v>
      </c>
      <c r="S210" s="85" t="s">
        <v>212</v>
      </c>
      <c r="T210" s="85" t="s">
        <v>212</v>
      </c>
      <c r="U210" s="85" t="s">
        <v>212</v>
      </c>
      <c r="V210" s="86" t="s">
        <v>212</v>
      </c>
      <c r="W210" s="85" t="s">
        <v>212</v>
      </c>
      <c r="X210" s="85" t="s">
        <v>212</v>
      </c>
      <c r="Y210" s="85" t="s">
        <v>212</v>
      </c>
      <c r="Z210" s="85" t="s">
        <v>212</v>
      </c>
      <c r="AA210" s="86" t="s">
        <v>212</v>
      </c>
      <c r="AB210" s="82">
        <f t="shared" ref="AB210:AU210" si="962">(AB208-AB679)/W208-1</f>
        <v>0.18071562487491888</v>
      </c>
      <c r="AC210" s="82">
        <f t="shared" si="962"/>
        <v>6.8962372246299752E-2</v>
      </c>
      <c r="AD210" s="82">
        <f t="shared" si="962"/>
        <v>0.10663029026979398</v>
      </c>
      <c r="AE210" s="82">
        <f t="shared" si="962"/>
        <v>0.1359734586574699</v>
      </c>
      <c r="AF210" s="73">
        <f t="shared" si="962"/>
        <v>0.12211604979788526</v>
      </c>
      <c r="AG210" s="82">
        <f t="shared" si="962"/>
        <v>0.21232687178076315</v>
      </c>
      <c r="AH210" s="82">
        <f t="shared" si="962"/>
        <v>0.24725527712379058</v>
      </c>
      <c r="AI210" s="82">
        <f t="shared" si="962"/>
        <v>0.18536049550040867</v>
      </c>
      <c r="AJ210" s="82">
        <f t="shared" si="962"/>
        <v>0.17499187156273255</v>
      </c>
      <c r="AK210" s="73">
        <f t="shared" si="962"/>
        <v>0.20497084980664049</v>
      </c>
      <c r="AL210" s="82">
        <f t="shared" si="962"/>
        <v>0.14277327891350211</v>
      </c>
      <c r="AM210" s="82">
        <f t="shared" si="962"/>
        <v>0.11623506911537174</v>
      </c>
      <c r="AN210" s="82">
        <f t="shared" si="962"/>
        <v>0.14008590077469063</v>
      </c>
      <c r="AO210" s="82">
        <f t="shared" ca="1" si="962"/>
        <v>0.10822132188710154</v>
      </c>
      <c r="AP210" s="73">
        <f t="shared" ca="1" si="962"/>
        <v>0.12706492803276515</v>
      </c>
      <c r="AQ210" s="82">
        <f t="shared" ca="1" si="962"/>
        <v>6.3424953540027751E-2</v>
      </c>
      <c r="AR210" s="82">
        <f t="shared" ca="1" si="962"/>
        <v>8.3148206955127701E-2</v>
      </c>
      <c r="AS210" s="82">
        <f t="shared" ca="1" si="962"/>
        <v>0.10802800050491101</v>
      </c>
      <c r="AT210" s="82">
        <f t="shared" ca="1" si="962"/>
        <v>0.10748034804323825</v>
      </c>
      <c r="AU210" s="73">
        <f t="shared" ca="1" si="962"/>
        <v>9.0007720303132421E-2</v>
      </c>
      <c r="AV210" s="73">
        <f ca="1">(AV208-AV679)/AU208-1</f>
        <v>0.11702120188556986</v>
      </c>
      <c r="AW210" s="73">
        <f ca="1">(AW208-AW679)/AV208-1</f>
        <v>0.11301151944690946</v>
      </c>
    </row>
    <row r="211" spans="2:49">
      <c r="B211" s="11"/>
      <c r="W211" s="15"/>
      <c r="X211" s="15"/>
      <c r="Y211" s="15"/>
      <c r="Z211" s="15"/>
      <c r="AA211" s="14"/>
      <c r="AB211" s="15"/>
      <c r="AC211" s="15"/>
      <c r="AD211" s="15"/>
      <c r="AE211" s="15"/>
      <c r="AF211" s="14"/>
      <c r="AG211" s="82"/>
      <c r="AH211" s="15"/>
      <c r="AI211" s="15"/>
      <c r="AJ211" s="15"/>
      <c r="AK211" s="14"/>
      <c r="AL211" s="82"/>
      <c r="AM211" s="15"/>
      <c r="AN211" s="15"/>
      <c r="AO211" s="15"/>
      <c r="AP211" s="14"/>
      <c r="AQ211" s="15"/>
      <c r="AR211" s="15"/>
      <c r="AS211" s="15"/>
      <c r="AT211" s="15"/>
      <c r="AU211" s="14"/>
      <c r="AV211" s="14"/>
      <c r="AW211" s="14"/>
    </row>
    <row r="212" spans="2:49" s="5" customFormat="1">
      <c r="B212" s="9" t="s">
        <v>200</v>
      </c>
      <c r="C212" s="126" t="s">
        <v>212</v>
      </c>
      <c r="D212" s="126" t="s">
        <v>212</v>
      </c>
      <c r="E212" s="126" t="s">
        <v>212</v>
      </c>
      <c r="F212" s="126" t="s">
        <v>212</v>
      </c>
      <c r="G212" s="127" t="s">
        <v>212</v>
      </c>
      <c r="H212" s="126" t="s">
        <v>212</v>
      </c>
      <c r="I212" s="126" t="s">
        <v>212</v>
      </c>
      <c r="J212" s="126" t="s">
        <v>212</v>
      </c>
      <c r="K212" s="126" t="s">
        <v>212</v>
      </c>
      <c r="L212" s="127" t="s">
        <v>212</v>
      </c>
      <c r="M212" s="126" t="s">
        <v>212</v>
      </c>
      <c r="N212" s="126" t="s">
        <v>212</v>
      </c>
      <c r="O212" s="126" t="s">
        <v>212</v>
      </c>
      <c r="P212" s="126" t="s">
        <v>212</v>
      </c>
      <c r="Q212" s="127" t="s">
        <v>212</v>
      </c>
      <c r="R212" s="126" t="s">
        <v>212</v>
      </c>
      <c r="S212" s="126" t="s">
        <v>212</v>
      </c>
      <c r="T212" s="126" t="s">
        <v>212</v>
      </c>
      <c r="U212" s="126" t="s">
        <v>212</v>
      </c>
      <c r="V212" s="127" t="s">
        <v>212</v>
      </c>
      <c r="W212" s="8">
        <f t="shared" ref="W212:AP212" si="963">W47</f>
        <v>813.94908746384738</v>
      </c>
      <c r="X212" s="8">
        <f t="shared" si="963"/>
        <v>757.09222058099488</v>
      </c>
      <c r="Y212" s="8">
        <f t="shared" si="963"/>
        <v>733.96751838946932</v>
      </c>
      <c r="Z212" s="8">
        <f t="shared" si="963"/>
        <v>716.99399942302136</v>
      </c>
      <c r="AA212" s="7">
        <f t="shared" si="963"/>
        <v>3022.0028258573325</v>
      </c>
      <c r="AB212" s="8">
        <f t="shared" si="963"/>
        <v>800.97876447876467</v>
      </c>
      <c r="AC212" s="8">
        <f t="shared" si="963"/>
        <v>756.65357313233449</v>
      </c>
      <c r="AD212" s="8">
        <f t="shared" si="963"/>
        <v>746.47142189398915</v>
      </c>
      <c r="AE212" s="8">
        <f t="shared" si="963"/>
        <v>740.63951649550097</v>
      </c>
      <c r="AF212" s="7">
        <f t="shared" si="963"/>
        <v>3044.7432760005895</v>
      </c>
      <c r="AG212" s="8">
        <f t="shared" si="963"/>
        <v>828.00000000000011</v>
      </c>
      <c r="AH212" s="8">
        <f t="shared" si="963"/>
        <v>784.10000000000025</v>
      </c>
      <c r="AI212" s="8">
        <f t="shared" si="963"/>
        <v>778.10000000000059</v>
      </c>
      <c r="AJ212" s="8">
        <f t="shared" si="963"/>
        <v>772.6999999999997</v>
      </c>
      <c r="AK212" s="7">
        <f t="shared" si="963"/>
        <v>3162.900000000001</v>
      </c>
      <c r="AL212" s="8">
        <f t="shared" si="963"/>
        <v>866.79999999999984</v>
      </c>
      <c r="AM212" s="8">
        <f t="shared" si="963"/>
        <v>812.40000000000009</v>
      </c>
      <c r="AN212" s="8">
        <f t="shared" si="963"/>
        <v>825.5</v>
      </c>
      <c r="AO212" s="8">
        <f t="shared" si="963"/>
        <v>782.5</v>
      </c>
      <c r="AP212" s="7">
        <f t="shared" si="963"/>
        <v>3287.1999999999985</v>
      </c>
      <c r="AQ212" s="8">
        <f t="shared" ref="AQ212:AU212" si="964">AQ198</f>
        <v>870.31822527954341</v>
      </c>
      <c r="AR212" s="8">
        <f t="shared" si="964"/>
        <v>821.10422939930413</v>
      </c>
      <c r="AS212" s="8">
        <f t="shared" si="964"/>
        <v>832.21936175538985</v>
      </c>
      <c r="AT212" s="8">
        <f t="shared" si="964"/>
        <v>809.72339310416623</v>
      </c>
      <c r="AU212" s="7">
        <f t="shared" si="964"/>
        <v>3333.3652095384032</v>
      </c>
      <c r="AV212" s="7">
        <f t="shared" ref="AV212:AW212" ca="1" si="965">AV198</f>
        <v>3369.5614598002858</v>
      </c>
      <c r="AW212" s="7">
        <f t="shared" ca="1" si="965"/>
        <v>3408.254065680695</v>
      </c>
    </row>
    <row r="213" spans="2:49">
      <c r="B213" s="11" t="s">
        <v>187</v>
      </c>
      <c r="C213" s="85" t="s">
        <v>212</v>
      </c>
      <c r="D213" s="85" t="s">
        <v>212</v>
      </c>
      <c r="E213" s="85" t="s">
        <v>212</v>
      </c>
      <c r="F213" s="85" t="s">
        <v>212</v>
      </c>
      <c r="G213" s="86" t="s">
        <v>212</v>
      </c>
      <c r="H213" s="85" t="s">
        <v>212</v>
      </c>
      <c r="I213" s="85" t="s">
        <v>212</v>
      </c>
      <c r="J213" s="85" t="s">
        <v>212</v>
      </c>
      <c r="K213" s="85" t="s">
        <v>212</v>
      </c>
      <c r="L213" s="86" t="s">
        <v>212</v>
      </c>
      <c r="M213" s="85" t="s">
        <v>212</v>
      </c>
      <c r="N213" s="85" t="s">
        <v>212</v>
      </c>
      <c r="O213" s="85" t="s">
        <v>212</v>
      </c>
      <c r="P213" s="85" t="s">
        <v>212</v>
      </c>
      <c r="Q213" s="86" t="s">
        <v>212</v>
      </c>
      <c r="R213" s="85" t="s">
        <v>212</v>
      </c>
      <c r="S213" s="85" t="s">
        <v>212</v>
      </c>
      <c r="T213" s="85" t="s">
        <v>212</v>
      </c>
      <c r="U213" s="85" t="s">
        <v>212</v>
      </c>
      <c r="V213" s="86" t="s">
        <v>212</v>
      </c>
      <c r="W213" s="85" t="s">
        <v>212</v>
      </c>
      <c r="X213" s="85" t="s">
        <v>212</v>
      </c>
      <c r="Y213" s="85" t="s">
        <v>212</v>
      </c>
      <c r="Z213" s="85" t="s">
        <v>212</v>
      </c>
      <c r="AA213" s="86" t="s">
        <v>212</v>
      </c>
      <c r="AB213" s="82">
        <f>AB212/W212-1</f>
        <v>-1.593505439694809E-2</v>
      </c>
      <c r="AC213" s="82">
        <f t="shared" ref="AC213" si="966">AC212/X212-1</f>
        <v>-5.7938443525906713E-4</v>
      </c>
      <c r="AD213" s="82">
        <f t="shared" ref="AD213" si="967">AD212/Y212-1</f>
        <v>1.7036044772058778E-2</v>
      </c>
      <c r="AE213" s="82">
        <f t="shared" ref="AE213" si="968">AE212/Z212-1</f>
        <v>3.297868195760012E-2</v>
      </c>
      <c r="AF213" s="73">
        <f t="shared" ref="AF213" si="969">AF212/AA212-1</f>
        <v>7.5249599201832051E-3</v>
      </c>
      <c r="AG213" s="82">
        <f>AG212/AB212-1</f>
        <v>3.3735270795623995E-2</v>
      </c>
      <c r="AH213" s="82">
        <f t="shared" ref="AH213:AI213" si="970">AH212/AC212-1</f>
        <v>3.627343852226228E-2</v>
      </c>
      <c r="AI213" s="82">
        <f t="shared" si="970"/>
        <v>4.2370782294333109E-2</v>
      </c>
      <c r="AJ213" s="82">
        <f t="shared" ref="AJ213" si="971">AJ212/AE212-1</f>
        <v>4.3287568095475182E-2</v>
      </c>
      <c r="AK213" s="73">
        <f t="shared" ref="AK213" si="972">AK212/AF212-1</f>
        <v>3.8806793640288717E-2</v>
      </c>
      <c r="AL213" s="82">
        <f>AL212/AG212-1</f>
        <v>4.6859903381642143E-2</v>
      </c>
      <c r="AM213" s="82">
        <f t="shared" ref="AM213" si="973">AM212/AH212-1</f>
        <v>3.6092335161331146E-2</v>
      </c>
      <c r="AN213" s="82">
        <f>AN212/AI212-1</f>
        <v>6.0917619843207094E-2</v>
      </c>
      <c r="AO213" s="82">
        <f t="shared" ref="AO213" si="974">AO212/AJ212-1</f>
        <v>1.2682800569432162E-2</v>
      </c>
      <c r="AP213" s="73">
        <f t="shared" ref="AP213" si="975">AP212/AK212-1</f>
        <v>3.9299377153876991E-2</v>
      </c>
      <c r="AQ213" s="82">
        <f>AQ212/AL212-1</f>
        <v>4.0588662662015551E-3</v>
      </c>
      <c r="AR213" s="82">
        <f>AR212/AM212-1</f>
        <v>1.0714216395007359E-2</v>
      </c>
      <c r="AS213" s="82">
        <f>AS212/AN212-1</f>
        <v>8.1397477351785597E-3</v>
      </c>
      <c r="AT213" s="82">
        <f t="shared" ref="AT213" si="976">AT212/AO212-1</f>
        <v>3.4790278727369062E-2</v>
      </c>
      <c r="AU213" s="73">
        <f t="shared" ref="AU213" si="977">AU212/AP212-1</f>
        <v>1.4043930864688692E-2</v>
      </c>
      <c r="AV213" s="73">
        <f ca="1">AV212/AU212-1</f>
        <v>1.085877123763912E-2</v>
      </c>
      <c r="AW213" s="73">
        <f ca="1">AW212/AV212-1</f>
        <v>1.1482979711758157E-2</v>
      </c>
    </row>
    <row r="214" spans="2:49">
      <c r="B214" s="11" t="s">
        <v>189</v>
      </c>
      <c r="C214" s="85" t="s">
        <v>212</v>
      </c>
      <c r="D214" s="85" t="s">
        <v>212</v>
      </c>
      <c r="E214" s="85" t="s">
        <v>212</v>
      </c>
      <c r="F214" s="85" t="s">
        <v>212</v>
      </c>
      <c r="G214" s="86" t="s">
        <v>212</v>
      </c>
      <c r="H214" s="85" t="s">
        <v>212</v>
      </c>
      <c r="I214" s="85" t="s">
        <v>212</v>
      </c>
      <c r="J214" s="85" t="s">
        <v>212</v>
      </c>
      <c r="K214" s="85" t="s">
        <v>212</v>
      </c>
      <c r="L214" s="86" t="s">
        <v>212</v>
      </c>
      <c r="M214" s="85" t="s">
        <v>212</v>
      </c>
      <c r="N214" s="85" t="s">
        <v>212</v>
      </c>
      <c r="O214" s="85" t="s">
        <v>212</v>
      </c>
      <c r="P214" s="85" t="s">
        <v>212</v>
      </c>
      <c r="Q214" s="86" t="s">
        <v>212</v>
      </c>
      <c r="R214" s="85" t="s">
        <v>212</v>
      </c>
      <c r="S214" s="85" t="s">
        <v>212</v>
      </c>
      <c r="T214" s="85" t="s">
        <v>212</v>
      </c>
      <c r="U214" s="85" t="s">
        <v>212</v>
      </c>
      <c r="V214" s="86" t="s">
        <v>212</v>
      </c>
      <c r="W214" s="85" t="s">
        <v>212</v>
      </c>
      <c r="X214" s="85" t="s">
        <v>212</v>
      </c>
      <c r="Y214" s="85" t="s">
        <v>212</v>
      </c>
      <c r="Z214" s="85" t="s">
        <v>212</v>
      </c>
      <c r="AA214" s="86" t="s">
        <v>212</v>
      </c>
      <c r="AB214" s="82">
        <f t="shared" ref="AB214:AU214" si="978">(AB212-AB686)/W212-1</f>
        <v>-7.1780790035580466E-4</v>
      </c>
      <c r="AC214" s="82">
        <f t="shared" si="978"/>
        <v>5.4686564219637024E-3</v>
      </c>
      <c r="AD214" s="82">
        <f t="shared" si="978"/>
        <v>1.2394341416041454E-2</v>
      </c>
      <c r="AE214" s="82">
        <f t="shared" si="978"/>
        <v>2.4544786746006686E-2</v>
      </c>
      <c r="AF214" s="73">
        <f t="shared" si="978"/>
        <v>1.0010423125682122E-2</v>
      </c>
      <c r="AG214" s="82">
        <f t="shared" si="978"/>
        <v>2.9182959426292454E-2</v>
      </c>
      <c r="AH214" s="82">
        <f t="shared" si="978"/>
        <v>4.0262272283298595E-2</v>
      </c>
      <c r="AI214" s="82">
        <f t="shared" si="978"/>
        <v>4.5970740884736516E-2</v>
      </c>
      <c r="AJ214" s="82">
        <f t="shared" si="978"/>
        <v>4.4501582701751863E-2</v>
      </c>
      <c r="AK214" s="73">
        <f t="shared" si="978"/>
        <v>3.9778394104556636E-2</v>
      </c>
      <c r="AL214" s="82">
        <f t="shared" si="978"/>
        <v>5.4351076945199583E-2</v>
      </c>
      <c r="AM214" s="82">
        <f t="shared" si="978"/>
        <v>3.6998066543393993E-2</v>
      </c>
      <c r="AN214" s="82">
        <f t="shared" si="978"/>
        <v>5.996297966963815E-2</v>
      </c>
      <c r="AO214" s="82">
        <f t="shared" si="978"/>
        <v>8.1979415234656461E-3</v>
      </c>
      <c r="AP214" s="73">
        <f t="shared" si="978"/>
        <v>4.015448467653937E-2</v>
      </c>
      <c r="AQ214" s="82">
        <f t="shared" si="978"/>
        <v>-1.3284737547831771E-2</v>
      </c>
      <c r="AR214" s="82">
        <f t="shared" si="978"/>
        <v>4.4378326582288352E-3</v>
      </c>
      <c r="AS214" s="82">
        <f t="shared" si="978"/>
        <v>3.1521854581928466E-3</v>
      </c>
      <c r="AT214" s="82">
        <f t="shared" si="978"/>
        <v>2.7308881433386389E-2</v>
      </c>
      <c r="AU214" s="73">
        <f t="shared" si="978"/>
        <v>4.8860469586422539E-3</v>
      </c>
      <c r="AV214" s="73">
        <f ca="1">(AV212-AV686)/AU212-1</f>
        <v>1.085877123763912E-2</v>
      </c>
      <c r="AW214" s="73">
        <f ca="1">(AW212-AW686)/AV212-1</f>
        <v>1.1482979711758157E-2</v>
      </c>
    </row>
    <row r="215" spans="2:49">
      <c r="X215" s="82"/>
      <c r="Y215" s="82"/>
      <c r="Z215" s="82"/>
      <c r="AA215" s="14"/>
      <c r="AC215" s="82"/>
      <c r="AD215" s="82"/>
      <c r="AE215" s="82"/>
      <c r="AF215" s="14"/>
      <c r="AH215" s="82"/>
      <c r="AI215" s="82"/>
      <c r="AJ215" s="119"/>
      <c r="AK215" s="128"/>
      <c r="AM215" s="82"/>
      <c r="AN215" s="82"/>
      <c r="AO215" s="119"/>
      <c r="AP215" s="128"/>
      <c r="AR215" s="82"/>
      <c r="AS215" s="82"/>
      <c r="AT215" s="82"/>
    </row>
    <row r="216" spans="2:49" s="132" customFormat="1">
      <c r="B216" s="151" t="s">
        <v>93</v>
      </c>
      <c r="C216" s="133">
        <f t="shared" ref="C216:AP216" si="979">C51</f>
        <v>783.1</v>
      </c>
      <c r="D216" s="133">
        <f t="shared" si="979"/>
        <v>754.2</v>
      </c>
      <c r="E216" s="133">
        <f t="shared" si="979"/>
        <v>741.8</v>
      </c>
      <c r="F216" s="133">
        <f t="shared" si="979"/>
        <v>732.4</v>
      </c>
      <c r="G216" s="134">
        <f t="shared" si="979"/>
        <v>3011.5000000000005</v>
      </c>
      <c r="H216" s="133">
        <f t="shared" si="979"/>
        <v>870.5</v>
      </c>
      <c r="I216" s="133">
        <f t="shared" si="979"/>
        <v>846.1</v>
      </c>
      <c r="J216" s="133">
        <f t="shared" si="979"/>
        <v>851</v>
      </c>
      <c r="K216" s="133">
        <f t="shared" si="979"/>
        <v>833.60000000000014</v>
      </c>
      <c r="L216" s="134">
        <f t="shared" si="979"/>
        <v>3401.2</v>
      </c>
      <c r="M216" s="133">
        <f t="shared" si="979"/>
        <v>951.0999999999998</v>
      </c>
      <c r="N216" s="133">
        <f t="shared" si="979"/>
        <v>936.3</v>
      </c>
      <c r="O216" s="133">
        <f t="shared" si="979"/>
        <v>944.99999999999989</v>
      </c>
      <c r="P216" s="133">
        <f t="shared" si="979"/>
        <v>943.09999999999991</v>
      </c>
      <c r="Q216" s="134">
        <f t="shared" si="979"/>
        <v>3775.4999999999995</v>
      </c>
      <c r="R216" s="133">
        <f t="shared" si="979"/>
        <v>1088.7</v>
      </c>
      <c r="S216" s="133">
        <f t="shared" si="979"/>
        <v>1054.8</v>
      </c>
      <c r="T216" s="133">
        <f t="shared" si="979"/>
        <v>1038.0999999999999</v>
      </c>
      <c r="U216" s="133">
        <f t="shared" si="979"/>
        <v>1050.0999999999999</v>
      </c>
      <c r="V216" s="134">
        <f t="shared" si="979"/>
        <v>4231.7</v>
      </c>
      <c r="W216" s="133">
        <f t="shared" si="979"/>
        <v>1156.3</v>
      </c>
      <c r="X216" s="133">
        <f t="shared" si="979"/>
        <v>1118.9000000000001</v>
      </c>
      <c r="Y216" s="133">
        <f t="shared" si="979"/>
        <v>1087</v>
      </c>
      <c r="Z216" s="133">
        <f t="shared" si="979"/>
        <v>1051.5999999999999</v>
      </c>
      <c r="AA216" s="134">
        <f t="shared" si="979"/>
        <v>4413.7999999999993</v>
      </c>
      <c r="AB216" s="133">
        <f t="shared" si="979"/>
        <v>1199.2</v>
      </c>
      <c r="AC216" s="133">
        <f t="shared" si="979"/>
        <v>1141.0999999999999</v>
      </c>
      <c r="AD216" s="133">
        <f t="shared" si="979"/>
        <v>1138.9000000000001</v>
      </c>
      <c r="AE216" s="133">
        <f t="shared" si="979"/>
        <v>1123.9000000000001</v>
      </c>
      <c r="AF216" s="134">
        <f t="shared" si="979"/>
        <v>4603.1000000000004</v>
      </c>
      <c r="AG216" s="133">
        <f t="shared" si="979"/>
        <v>1312.7</v>
      </c>
      <c r="AH216" s="133">
        <f t="shared" si="979"/>
        <v>1261.9000000000001</v>
      </c>
      <c r="AI216" s="133">
        <f t="shared" si="979"/>
        <v>1241.7</v>
      </c>
      <c r="AJ216" s="133">
        <f t="shared" si="979"/>
        <v>1222.5</v>
      </c>
      <c r="AK216" s="134">
        <f t="shared" si="979"/>
        <v>5038.8</v>
      </c>
      <c r="AL216" s="133">
        <f t="shared" si="979"/>
        <v>1417</v>
      </c>
      <c r="AM216" s="133">
        <f t="shared" si="979"/>
        <v>1345.3</v>
      </c>
      <c r="AN216" s="133">
        <f t="shared" si="979"/>
        <v>1354.5</v>
      </c>
      <c r="AO216" s="133">
        <f t="shared" si="979"/>
        <v>1283.2</v>
      </c>
      <c r="AP216" s="134">
        <f t="shared" si="979"/>
        <v>5400</v>
      </c>
      <c r="AQ216" s="133">
        <f t="shared" ref="AQ216:AU216" ca="1" si="980">AQ208+AQ212</f>
        <v>1465.062705971616</v>
      </c>
      <c r="AR216" s="133">
        <f t="shared" ca="1" si="980"/>
        <v>1401.6233733079343</v>
      </c>
      <c r="AS216" s="133">
        <f t="shared" ca="1" si="980"/>
        <v>1421.0684219934847</v>
      </c>
      <c r="AT216" s="133">
        <f t="shared" ca="1" si="980"/>
        <v>1368.1236596219924</v>
      </c>
      <c r="AU216" s="134">
        <f t="shared" ca="1" si="980"/>
        <v>5655.8781608950267</v>
      </c>
      <c r="AV216" s="134">
        <f t="shared" ref="AV216" ca="1" si="981">AV208+AV212</f>
        <v>5963.8576681194636</v>
      </c>
      <c r="AW216" s="134">
        <f t="shared" ref="AW216" ca="1" si="982">AW208+AW212</f>
        <v>6295.7356303973793</v>
      </c>
    </row>
    <row r="217" spans="2:49">
      <c r="B217" s="11" t="s">
        <v>187</v>
      </c>
      <c r="C217" s="85" t="s">
        <v>212</v>
      </c>
      <c r="D217" s="85" t="s">
        <v>212</v>
      </c>
      <c r="E217" s="85" t="s">
        <v>212</v>
      </c>
      <c r="F217" s="85" t="s">
        <v>212</v>
      </c>
      <c r="G217" s="86" t="s">
        <v>212</v>
      </c>
      <c r="H217" s="82">
        <f>H216/C216-1</f>
        <v>0.11160771293576799</v>
      </c>
      <c r="I217" s="82">
        <f t="shared" ref="I217" si="983">I216/D216-1</f>
        <v>0.12185096791302041</v>
      </c>
      <c r="J217" s="82">
        <f t="shared" ref="J217" si="984">J216/E216-1</f>
        <v>0.14720949042868714</v>
      </c>
      <c r="K217" s="82">
        <f t="shared" ref="K217" si="985">K216/F216-1</f>
        <v>0.13817586018569106</v>
      </c>
      <c r="L217" s="73">
        <f t="shared" ref="L217" si="986">L216/G216-1</f>
        <v>0.12940395151917627</v>
      </c>
      <c r="M217" s="82">
        <f>M216/H216-1</f>
        <v>9.2590465249856146E-2</v>
      </c>
      <c r="N217" s="82">
        <f t="shared" ref="N217" si="987">N216/I216-1</f>
        <v>0.10660678406807689</v>
      </c>
      <c r="O217" s="82">
        <f t="shared" ref="O217" si="988">O216/J216-1</f>
        <v>0.11045828437132776</v>
      </c>
      <c r="P217" s="82">
        <f t="shared" ref="P217" si="989">P216/K216-1</f>
        <v>0.13135796545105527</v>
      </c>
      <c r="Q217" s="73">
        <f t="shared" ref="Q217" si="990">Q216/L216-1</f>
        <v>0.11004939433141248</v>
      </c>
      <c r="R217" s="82">
        <f>R216/M216-1</f>
        <v>0.14467458731994554</v>
      </c>
      <c r="S217" s="82">
        <f t="shared" ref="S217" si="991">S216/N216-1</f>
        <v>0.12656199935917978</v>
      </c>
      <c r="T217" s="82">
        <f t="shared" ref="T217" si="992">T216/O216-1</f>
        <v>9.851851851851845E-2</v>
      </c>
      <c r="U217" s="82">
        <f t="shared" ref="U217" si="993">U216/P216-1</f>
        <v>0.11345562506627083</v>
      </c>
      <c r="V217" s="73">
        <f t="shared" ref="V217" si="994">V216/Q216-1</f>
        <v>0.12083167792345395</v>
      </c>
      <c r="W217" s="82">
        <f>W216/R216-1</f>
        <v>6.2092403784329786E-2</v>
      </c>
      <c r="X217" s="82">
        <f t="shared" ref="X217" si="995">X216/S216-1</f>
        <v>6.0769814182783488E-2</v>
      </c>
      <c r="Y217" s="82">
        <f t="shared" ref="Y217" si="996">Y216/T216-1</f>
        <v>4.7105288507850895E-2</v>
      </c>
      <c r="Z217" s="82">
        <f t="shared" ref="Z217" si="997">Z216/U216-1</f>
        <v>1.4284353871059086E-3</v>
      </c>
      <c r="AA217" s="73">
        <f t="shared" ref="AA217" si="998">AA216/V216-1</f>
        <v>4.3032351064583807E-2</v>
      </c>
      <c r="AB217" s="82">
        <f>AB216/W216-1</f>
        <v>3.7101098330883042E-2</v>
      </c>
      <c r="AC217" s="82">
        <f t="shared" ref="AC217" si="999">AC216/X216-1</f>
        <v>1.9840915184555996E-2</v>
      </c>
      <c r="AD217" s="82">
        <f t="shared" ref="AD217" si="1000">AD216/Y216-1</f>
        <v>4.774609015639375E-2</v>
      </c>
      <c r="AE217" s="82">
        <f t="shared" ref="AE217" si="1001">AE216/Z216-1</f>
        <v>6.8752377329783343E-2</v>
      </c>
      <c r="AF217" s="73">
        <f t="shared" ref="AF217" si="1002">AF216/AA216-1</f>
        <v>4.2888214237165601E-2</v>
      </c>
      <c r="AG217" s="82">
        <f>AG216/AB216-1</f>
        <v>9.4646430953969407E-2</v>
      </c>
      <c r="AH217" s="82">
        <f t="shared" ref="AH217:AI217" si="1003">AH216/AC216-1</f>
        <v>0.10586276399964967</v>
      </c>
      <c r="AI217" s="82">
        <f t="shared" si="1003"/>
        <v>9.026253402405815E-2</v>
      </c>
      <c r="AJ217" s="82">
        <f t="shared" ref="AJ217" si="1004">AJ216/AE216-1</f>
        <v>8.7730225108995308E-2</v>
      </c>
      <c r="AK217" s="73">
        <f t="shared" ref="AK217" si="1005">AK216/AF216-1</f>
        <v>9.4653603006669362E-2</v>
      </c>
      <c r="AL217" s="82">
        <f>AL216/AG216-1</f>
        <v>7.9454559305248695E-2</v>
      </c>
      <c r="AM217" s="82">
        <f>AM216/AH216-1</f>
        <v>6.6090815437039208E-2</v>
      </c>
      <c r="AN217" s="82">
        <f>AN216/AI216-1</f>
        <v>9.0843198840299566E-2</v>
      </c>
      <c r="AO217" s="82">
        <f t="shared" ref="AO217" si="1006">AO216/AJ216-1</f>
        <v>4.9652351738241451E-2</v>
      </c>
      <c r="AP217" s="73">
        <f t="shared" ref="AP217" si="1007">AP216/AK216-1</f>
        <v>7.1683734222433904E-2</v>
      </c>
      <c r="AQ217" s="82">
        <f ca="1">AQ216/AL216-1</f>
        <v>3.3918635124640772E-2</v>
      </c>
      <c r="AR217" s="82">
        <f ca="1">AR216/AM216-1</f>
        <v>4.1866775669318734E-2</v>
      </c>
      <c r="AS217" s="82">
        <f ca="1">AS216/AN216-1</f>
        <v>4.9146121811358245E-2</v>
      </c>
      <c r="AT217" s="82">
        <f t="shared" ref="AT217" ca="1" si="1008">AT216/AO216-1</f>
        <v>6.6181156189208501E-2</v>
      </c>
      <c r="AU217" s="73">
        <f t="shared" ref="AU217" ca="1" si="1009">AU216/AP216-1</f>
        <v>4.7384844610190102E-2</v>
      </c>
      <c r="AV217" s="73">
        <f t="shared" ref="AV217:AW217" ca="1" si="1010">AV216/AU216-1</f>
        <v>5.4452995355136924E-2</v>
      </c>
      <c r="AW217" s="73">
        <f t="shared" ca="1" si="1010"/>
        <v>5.5648203016649855E-2</v>
      </c>
    </row>
    <row r="218" spans="2:49">
      <c r="B218" s="11" t="s">
        <v>189</v>
      </c>
      <c r="C218" s="85" t="s">
        <v>212</v>
      </c>
      <c r="D218" s="85" t="s">
        <v>212</v>
      </c>
      <c r="E218" s="85" t="s">
        <v>212</v>
      </c>
      <c r="F218" s="85" t="s">
        <v>212</v>
      </c>
      <c r="G218" s="86" t="s">
        <v>212</v>
      </c>
      <c r="H218" s="82">
        <f t="shared" ref="H218:AU218" si="1011">(H216-H686)/C216-1</f>
        <v>0.1293084259290902</v>
      </c>
      <c r="I218" s="82">
        <f t="shared" si="1011"/>
        <v>0.13544181593746041</v>
      </c>
      <c r="J218" s="82">
        <f t="shared" si="1011"/>
        <v>0.15446064692578365</v>
      </c>
      <c r="K218" s="82">
        <f t="shared" si="1011"/>
        <v>0.14023696837538835</v>
      </c>
      <c r="L218" s="73">
        <f t="shared" si="1011"/>
        <v>0.13969786134908957</v>
      </c>
      <c r="M218" s="82">
        <f t="shared" si="1011"/>
        <v>9.8691094278511526E-2</v>
      </c>
      <c r="N218" s="82">
        <f t="shared" si="1011"/>
        <v>0.1171062995342893</v>
      </c>
      <c r="O218" s="82">
        <f t="shared" si="1011"/>
        <v>0.11156536546020202</v>
      </c>
      <c r="P218" s="82">
        <f t="shared" si="1011"/>
        <v>0.13110381776355418</v>
      </c>
      <c r="Q218" s="73">
        <f t="shared" si="1011"/>
        <v>0.11443740623889753</v>
      </c>
      <c r="R218" s="82">
        <f t="shared" si="1011"/>
        <v>0.13781294182424331</v>
      </c>
      <c r="S218" s="82">
        <f t="shared" si="1011"/>
        <v>0.11491186966928546</v>
      </c>
      <c r="T218" s="82">
        <f t="shared" si="1011"/>
        <v>9.2559090210542649E-2</v>
      </c>
      <c r="U218" s="82">
        <f t="shared" si="1011"/>
        <v>0.11101875339194978</v>
      </c>
      <c r="V218" s="73">
        <f t="shared" si="1011"/>
        <v>0.11411362709927175</v>
      </c>
      <c r="W218" s="82">
        <f t="shared" si="1011"/>
        <v>6.7609661500977802E-2</v>
      </c>
      <c r="X218" s="82">
        <f t="shared" si="1011"/>
        <v>7.3993289078069013E-2</v>
      </c>
      <c r="Y218" s="82">
        <f t="shared" si="1011"/>
        <v>6.0722729436275102E-2</v>
      </c>
      <c r="Z218" s="82">
        <f t="shared" si="1011"/>
        <v>1.5404596940149284E-2</v>
      </c>
      <c r="AA218" s="73">
        <f t="shared" si="1011"/>
        <v>5.4556653938206523E-2</v>
      </c>
      <c r="AB218" s="82">
        <f t="shared" si="1011"/>
        <v>4.7812906598299731E-2</v>
      </c>
      <c r="AC218" s="82">
        <f t="shared" si="1011"/>
        <v>2.3933260061452577E-2</v>
      </c>
      <c r="AD218" s="82">
        <f t="shared" si="1011"/>
        <v>4.4611904789957801E-2</v>
      </c>
      <c r="AE218" s="82">
        <f t="shared" si="1011"/>
        <v>6.3002042355957633E-2</v>
      </c>
      <c r="AF218" s="73">
        <f t="shared" si="1011"/>
        <v>4.4589939922647925E-2</v>
      </c>
      <c r="AG218" s="82">
        <f t="shared" si="1011"/>
        <v>9.1605816597623457E-2</v>
      </c>
      <c r="AH218" s="82">
        <f t="shared" si="1011"/>
        <v>0.10850772528079866</v>
      </c>
      <c r="AI218" s="82">
        <f t="shared" si="1011"/>
        <v>9.262206182082533E-2</v>
      </c>
      <c r="AJ218" s="82">
        <f t="shared" si="1011"/>
        <v>8.8530249302438913E-2</v>
      </c>
      <c r="AK218" s="73">
        <f t="shared" si="1011"/>
        <v>9.5296272942264615E-2</v>
      </c>
      <c r="AL218" s="82">
        <f t="shared" si="1011"/>
        <v>8.4179699634817862E-2</v>
      </c>
      <c r="AM218" s="82">
        <f t="shared" si="1011"/>
        <v>6.6653604863044169E-2</v>
      </c>
      <c r="AN218" s="82">
        <f t="shared" si="1011"/>
        <v>9.0244982267009721E-2</v>
      </c>
      <c r="AO218" s="82">
        <f t="shared" si="1011"/>
        <v>4.6817627333481937E-2</v>
      </c>
      <c r="AP218" s="73">
        <f t="shared" si="1011"/>
        <v>7.2220492891844845E-2</v>
      </c>
      <c r="AQ218" s="82">
        <f t="shared" ca="1" si="1011"/>
        <v>2.3309294414687098E-2</v>
      </c>
      <c r="AR218" s="82">
        <f t="shared" ca="1" si="1011"/>
        <v>3.807659195731472E-2</v>
      </c>
      <c r="AS218" s="82">
        <f t="shared" ca="1" si="1011"/>
        <v>4.6106452073704673E-2</v>
      </c>
      <c r="AT218" s="82">
        <f t="shared" ca="1" si="1011"/>
        <v>6.1618973066903893E-2</v>
      </c>
      <c r="AU218" s="73">
        <f t="shared" ca="1" si="1011"/>
        <v>4.1810067577605636E-2</v>
      </c>
      <c r="AV218" s="73">
        <f ca="1">(AV216-AV686)/AU216-1</f>
        <v>5.4452995355136924E-2</v>
      </c>
      <c r="AW218" s="73">
        <f ca="1">(AW216-AW686)/AV216-1</f>
        <v>5.5648203016649855E-2</v>
      </c>
    </row>
    <row r="219" spans="2:49">
      <c r="B219" s="11"/>
      <c r="C219" s="85"/>
      <c r="D219" s="85"/>
      <c r="E219" s="85"/>
      <c r="F219" s="85"/>
      <c r="G219" s="86"/>
      <c r="H219" s="82"/>
      <c r="I219" s="82"/>
      <c r="J219" s="82"/>
      <c r="L219" s="86"/>
      <c r="M219" s="82"/>
      <c r="N219" s="82"/>
      <c r="O219" s="82"/>
      <c r="Q219" s="86"/>
      <c r="R219" s="82"/>
      <c r="S219" s="82"/>
      <c r="T219" s="82"/>
      <c r="V219" s="86"/>
      <c r="W219" s="82"/>
      <c r="X219" s="82"/>
      <c r="Y219" s="82"/>
      <c r="AA219" s="86"/>
      <c r="AB219" s="82"/>
      <c r="AC219" s="82"/>
      <c r="AD219" s="82"/>
      <c r="AF219" s="86"/>
      <c r="AG219" s="82"/>
      <c r="AH219" s="82"/>
      <c r="AI219" s="82"/>
      <c r="AK219" s="86"/>
      <c r="AL219" s="82"/>
      <c r="AN219" s="82"/>
      <c r="AP219" s="86"/>
    </row>
    <row r="220" spans="2:49">
      <c r="B220" s="100" t="s">
        <v>347</v>
      </c>
      <c r="C220" s="85"/>
      <c r="D220" s="85"/>
      <c r="E220" s="85"/>
      <c r="F220" s="85"/>
      <c r="G220" s="86"/>
      <c r="H220" s="82"/>
      <c r="I220" s="82"/>
      <c r="J220" s="82"/>
      <c r="K220" s="82"/>
      <c r="L220" s="86"/>
      <c r="M220" s="82"/>
      <c r="N220" s="82"/>
      <c r="O220" s="82"/>
      <c r="P220" s="82"/>
      <c r="Q220" s="86"/>
      <c r="R220" s="82"/>
      <c r="S220" s="82"/>
      <c r="T220" s="82"/>
      <c r="U220" s="82"/>
      <c r="V220" s="86"/>
      <c r="W220" s="82"/>
      <c r="X220" s="82"/>
      <c r="Y220" s="82"/>
      <c r="Z220" s="82"/>
      <c r="AA220" s="86"/>
      <c r="AB220" s="82"/>
      <c r="AC220" s="82"/>
      <c r="AD220" s="82"/>
      <c r="AE220" s="82"/>
      <c r="AF220" s="86"/>
      <c r="AG220" s="82"/>
      <c r="AH220" s="82"/>
      <c r="AI220" s="82"/>
      <c r="AJ220" s="82"/>
      <c r="AK220" s="86"/>
      <c r="AL220" s="82"/>
      <c r="AO220" s="82"/>
      <c r="AP220" s="86"/>
    </row>
    <row r="221" spans="2:49">
      <c r="B221" s="1" t="s">
        <v>208</v>
      </c>
      <c r="C221" s="43">
        <f t="shared" ref="C221:AP221" si="1012">C13/C$39</f>
        <v>3.6955148452305776E-2</v>
      </c>
      <c r="D221" s="43">
        <f t="shared" si="1012"/>
        <v>4.3278084714548762E-2</v>
      </c>
      <c r="E221" s="43">
        <f t="shared" si="1012"/>
        <v>6.8432671081677637E-2</v>
      </c>
      <c r="F221" s="43">
        <f t="shared" si="1012"/>
        <v>7.7608508192009207E-2</v>
      </c>
      <c r="G221" s="44">
        <f t="shared" si="1012"/>
        <v>5.7178301567610307E-2</v>
      </c>
      <c r="H221" s="42">
        <f t="shared" si="1012"/>
        <v>7.2183098591549297E-2</v>
      </c>
      <c r="I221" s="42">
        <f t="shared" si="1012"/>
        <v>8.4305480195333807E-2</v>
      </c>
      <c r="J221" s="42">
        <f t="shared" si="1012"/>
        <v>8.8165680473372796E-2</v>
      </c>
      <c r="K221" s="42">
        <f t="shared" si="1012"/>
        <v>9.6809328549461962E-2</v>
      </c>
      <c r="L221" s="44">
        <f t="shared" si="1012"/>
        <v>8.5673170241959778E-2</v>
      </c>
      <c r="M221" s="42">
        <f t="shared" si="1012"/>
        <v>9.9179292929292853E-2</v>
      </c>
      <c r="N221" s="42">
        <f t="shared" si="1012"/>
        <v>9.1207837301587283E-2</v>
      </c>
      <c r="O221" s="42">
        <f t="shared" si="1012"/>
        <v>9.882756987209862E-2</v>
      </c>
      <c r="P221" s="42">
        <f t="shared" si="1012"/>
        <v>0.10361597436777654</v>
      </c>
      <c r="Q221" s="44">
        <f t="shared" si="1012"/>
        <v>9.832061989326725E-2</v>
      </c>
      <c r="R221" s="42">
        <f t="shared" si="1012"/>
        <v>9.8490733547885914E-2</v>
      </c>
      <c r="S221" s="42">
        <f t="shared" si="1012"/>
        <v>0.10195425748953076</v>
      </c>
      <c r="T221" s="42">
        <f t="shared" si="1012"/>
        <v>0.10202282157676351</v>
      </c>
      <c r="U221" s="42">
        <f t="shared" si="1012"/>
        <v>0.10188364563916415</v>
      </c>
      <c r="V221" s="44">
        <f t="shared" si="1012"/>
        <v>0.10113478522944681</v>
      </c>
      <c r="W221" s="42">
        <f t="shared" si="1012"/>
        <v>0.10518300588411293</v>
      </c>
      <c r="X221" s="42">
        <f t="shared" si="1012"/>
        <v>0.10647326440177249</v>
      </c>
      <c r="Y221" s="42">
        <f t="shared" si="1012"/>
        <v>0.10154945799457996</v>
      </c>
      <c r="Z221" s="42">
        <f t="shared" si="1012"/>
        <v>9.9542359842292538E-2</v>
      </c>
      <c r="AA221" s="44">
        <f t="shared" si="1012"/>
        <v>0.10315195659081461</v>
      </c>
      <c r="AB221" s="42">
        <f t="shared" si="1012"/>
        <v>0.10926114575289579</v>
      </c>
      <c r="AC221" s="42">
        <f t="shared" si="1012"/>
        <v>0.11203972712527428</v>
      </c>
      <c r="AD221" s="42">
        <f t="shared" si="1012"/>
        <v>0.10687625399644762</v>
      </c>
      <c r="AE221" s="42">
        <f t="shared" si="1012"/>
        <v>0.10390187521585009</v>
      </c>
      <c r="AF221" s="44">
        <f t="shared" si="1012"/>
        <v>0.10795988509908086</v>
      </c>
      <c r="AG221" s="42">
        <f t="shared" si="1012"/>
        <v>0.11099907315200726</v>
      </c>
      <c r="AH221" s="42">
        <f t="shared" si="1012"/>
        <v>0.1125729545255669</v>
      </c>
      <c r="AI221" s="42">
        <f t="shared" si="1012"/>
        <v>0.10828847151821194</v>
      </c>
      <c r="AJ221" s="42">
        <f t="shared" si="1012"/>
        <v>0.10508654547970811</v>
      </c>
      <c r="AK221" s="44">
        <f t="shared" si="1012"/>
        <v>0.10916400419977257</v>
      </c>
      <c r="AL221" s="42">
        <f t="shared" si="1012"/>
        <v>0.11178186616349749</v>
      </c>
      <c r="AM221" s="42">
        <f t="shared" si="1012"/>
        <v>0.11280247354627133</v>
      </c>
      <c r="AN221" s="42">
        <f t="shared" si="1012"/>
        <v>0.10754578017557774</v>
      </c>
      <c r="AO221" s="42">
        <f t="shared" ca="1" si="1012"/>
        <v>0.10833664482444137</v>
      </c>
      <c r="AP221" s="44">
        <f t="shared" ca="1" si="1012"/>
        <v>0.11006384481166193</v>
      </c>
      <c r="AQ221" s="166">
        <f t="shared" ref="AQ221" ca="1" si="1013">AP221</f>
        <v>0.11006384481166193</v>
      </c>
      <c r="AR221" s="166">
        <f t="shared" ref="AR221" ca="1" si="1014">AQ221</f>
        <v>0.11006384481166193</v>
      </c>
      <c r="AS221" s="166">
        <f t="shared" ref="AS221" ca="1" si="1015">AR221</f>
        <v>0.11006384481166193</v>
      </c>
      <c r="AT221" s="166">
        <f t="shared" ref="AT221" ca="1" si="1016">AS221</f>
        <v>0.11006384481166193</v>
      </c>
      <c r="AU221" s="165">
        <f ca="1">AVERAGE(AQ221:AT221)</f>
        <v>0.11006384481166193</v>
      </c>
      <c r="AV221" s="167">
        <f t="shared" ref="AV221:AW221" ca="1" si="1017">AU221</f>
        <v>0.11006384481166193</v>
      </c>
      <c r="AW221" s="167">
        <f t="shared" ca="1" si="1017"/>
        <v>0.11006384481166193</v>
      </c>
    </row>
    <row r="222" spans="2:49">
      <c r="B222" s="1" t="s">
        <v>218</v>
      </c>
      <c r="C222" s="43">
        <f t="shared" ref="C222:AP222" si="1018">C14/C$39</f>
        <v>0</v>
      </c>
      <c r="D222" s="43">
        <f t="shared" si="1018"/>
        <v>0</v>
      </c>
      <c r="E222" s="43">
        <f t="shared" si="1018"/>
        <v>0</v>
      </c>
      <c r="F222" s="43">
        <f t="shared" si="1018"/>
        <v>0</v>
      </c>
      <c r="G222" s="44">
        <f t="shared" si="1018"/>
        <v>0</v>
      </c>
      <c r="H222" s="42">
        <f t="shared" si="1018"/>
        <v>0</v>
      </c>
      <c r="I222" s="42">
        <f t="shared" si="1018"/>
        <v>0</v>
      </c>
      <c r="J222" s="42">
        <f t="shared" si="1018"/>
        <v>0</v>
      </c>
      <c r="K222" s="42">
        <f t="shared" si="1018"/>
        <v>0</v>
      </c>
      <c r="L222" s="44">
        <f t="shared" si="1018"/>
        <v>0</v>
      </c>
      <c r="M222" s="42">
        <f t="shared" si="1018"/>
        <v>0</v>
      </c>
      <c r="N222" s="42">
        <f t="shared" si="1018"/>
        <v>0</v>
      </c>
      <c r="O222" s="42">
        <f t="shared" si="1018"/>
        <v>0</v>
      </c>
      <c r="P222" s="42">
        <f t="shared" si="1018"/>
        <v>0</v>
      </c>
      <c r="Q222" s="44">
        <f t="shared" si="1018"/>
        <v>0</v>
      </c>
      <c r="R222" s="42">
        <f t="shared" si="1018"/>
        <v>5.7152369326378873E-3</v>
      </c>
      <c r="S222" s="42">
        <f t="shared" si="1018"/>
        <v>5.5299044346612267E-3</v>
      </c>
      <c r="T222" s="42">
        <f t="shared" si="1018"/>
        <v>5.3423236514522823E-3</v>
      </c>
      <c r="U222" s="42">
        <f t="shared" si="1018"/>
        <v>4.4638477386441684E-3</v>
      </c>
      <c r="V222" s="44">
        <f t="shared" si="1018"/>
        <v>5.2415022145346855E-3</v>
      </c>
      <c r="W222" s="42">
        <f t="shared" si="1018"/>
        <v>7.6593198364416073E-3</v>
      </c>
      <c r="X222" s="42">
        <f t="shared" si="1018"/>
        <v>1.0969965534219597E-2</v>
      </c>
      <c r="Y222" s="42">
        <f t="shared" si="1018"/>
        <v>1.0259388308168796E-2</v>
      </c>
      <c r="Z222" s="42">
        <f t="shared" si="1018"/>
        <v>1.0789498990287529E-2</v>
      </c>
      <c r="AA222" s="44">
        <f t="shared" si="1018"/>
        <v>9.9332730427981325E-3</v>
      </c>
      <c r="AB222" s="42">
        <f t="shared" si="1018"/>
        <v>1.5122779922779921E-2</v>
      </c>
      <c r="AC222" s="42">
        <f t="shared" si="1018"/>
        <v>1.4837744490029578E-2</v>
      </c>
      <c r="AD222" s="42">
        <f t="shared" si="1018"/>
        <v>1.2178554734972421E-2</v>
      </c>
      <c r="AE222" s="42">
        <f t="shared" si="1018"/>
        <v>1.666778151413251E-2</v>
      </c>
      <c r="AF222" s="44">
        <f t="shared" si="1018"/>
        <v>1.4711830939564184E-2</v>
      </c>
      <c r="AG222" s="42">
        <f t="shared" si="1018"/>
        <v>1.3295766027965745E-2</v>
      </c>
      <c r="AH222" s="42">
        <f t="shared" si="1018"/>
        <v>1.549393074610941E-2</v>
      </c>
      <c r="AI222" s="42">
        <f t="shared" si="1018"/>
        <v>1.264545957668177E-2</v>
      </c>
      <c r="AJ222" s="42">
        <f t="shared" si="1018"/>
        <v>1.184104871625003E-2</v>
      </c>
      <c r="AK222" s="44">
        <f t="shared" si="1018"/>
        <v>1.3293721218227949E-2</v>
      </c>
      <c r="AL222" s="42">
        <f t="shared" si="1018"/>
        <v>1.3449485565138562E-2</v>
      </c>
      <c r="AM222" s="42">
        <f t="shared" si="1018"/>
        <v>1.3607913114602507E-2</v>
      </c>
      <c r="AN222" s="42">
        <f t="shared" si="1018"/>
        <v>1.1946185379168171E-2</v>
      </c>
      <c r="AO222" s="42">
        <f t="shared" si="1018"/>
        <v>1.2454426353134353E-2</v>
      </c>
      <c r="AP222" s="44">
        <f t="shared" si="1018"/>
        <v>1.2848239322636248E-2</v>
      </c>
      <c r="AQ222" s="166">
        <f>AO222+0.0005</f>
        <v>1.2954426353134353E-2</v>
      </c>
      <c r="AR222" s="166">
        <f t="shared" ref="AR222" si="1019">AQ222+0.0005</f>
        <v>1.3454426353134354E-2</v>
      </c>
      <c r="AS222" s="166">
        <f t="shared" ref="AS222" si="1020">AR222+0.0005</f>
        <v>1.3954426353134354E-2</v>
      </c>
      <c r="AT222" s="166">
        <f t="shared" ref="AT222" si="1021">AS222+0.0005</f>
        <v>1.4454426353134354E-2</v>
      </c>
      <c r="AU222" s="165">
        <f t="shared" ref="AU222:AU223" si="1022">AVERAGE(AQ222:AT222)</f>
        <v>1.3704426353134354E-2</v>
      </c>
      <c r="AV222" s="36">
        <f t="shared" ref="AV222:AW222" si="1023">AU222+0.005</f>
        <v>1.8704426353134355E-2</v>
      </c>
      <c r="AW222" s="36">
        <f t="shared" si="1023"/>
        <v>2.3704426353134356E-2</v>
      </c>
    </row>
    <row r="223" spans="2:49">
      <c r="B223" s="1" t="s">
        <v>209</v>
      </c>
      <c r="C223" s="43">
        <f t="shared" ref="C223:AP223" si="1024">C15/C$39</f>
        <v>0.16061276058117499</v>
      </c>
      <c r="D223" s="43">
        <f t="shared" si="1024"/>
        <v>0.15684468999386125</v>
      </c>
      <c r="E223" s="43">
        <f t="shared" si="1024"/>
        <v>0.15717439293598234</v>
      </c>
      <c r="F223" s="43">
        <f t="shared" si="1024"/>
        <v>0.16024719747053753</v>
      </c>
      <c r="G223" s="44">
        <f t="shared" si="1024"/>
        <v>0.15871583775046047</v>
      </c>
      <c r="H223" s="42">
        <f t="shared" si="1024"/>
        <v>0.17112676056338028</v>
      </c>
      <c r="I223" s="42">
        <f t="shared" si="1024"/>
        <v>0.16684753119913184</v>
      </c>
      <c r="J223" s="42">
        <f t="shared" si="1024"/>
        <v>0.17120315581854043</v>
      </c>
      <c r="K223" s="42">
        <f t="shared" si="1024"/>
        <v>0.17337262942080983</v>
      </c>
      <c r="L223" s="44">
        <f t="shared" si="1024"/>
        <v>0.17067701884140424</v>
      </c>
      <c r="M223" s="42">
        <f t="shared" si="1024"/>
        <v>0.17537878787878791</v>
      </c>
      <c r="N223" s="42">
        <f t="shared" si="1024"/>
        <v>0.17931547619047619</v>
      </c>
      <c r="O223" s="42">
        <f t="shared" si="1024"/>
        <v>0.18308858360966365</v>
      </c>
      <c r="P223" s="42">
        <f t="shared" si="1024"/>
        <v>0.18640576725025748</v>
      </c>
      <c r="Q223" s="44">
        <f t="shared" si="1024"/>
        <v>0.18120420900292461</v>
      </c>
      <c r="R223" s="42">
        <f t="shared" si="1024"/>
        <v>0.18654977250027743</v>
      </c>
      <c r="S223" s="42">
        <f t="shared" si="1024"/>
        <v>0.18909051862987222</v>
      </c>
      <c r="T223" s="42">
        <f t="shared" si="1024"/>
        <v>0.19304979253112031</v>
      </c>
      <c r="U223" s="42">
        <f t="shared" si="1024"/>
        <v>0.18846267046011969</v>
      </c>
      <c r="V223" s="44">
        <f t="shared" si="1024"/>
        <v>0.18932305998899285</v>
      </c>
      <c r="W223" s="42">
        <f t="shared" si="1024"/>
        <v>0.18944150792859277</v>
      </c>
      <c r="X223" s="42">
        <f t="shared" si="1024"/>
        <v>0.19491521418020682</v>
      </c>
      <c r="Y223" s="42">
        <f t="shared" si="1024"/>
        <v>0.20371573751451799</v>
      </c>
      <c r="Z223" s="42">
        <f t="shared" si="1024"/>
        <v>0.21027589191268387</v>
      </c>
      <c r="AA223" s="44">
        <f t="shared" si="1024"/>
        <v>0.19970043751374869</v>
      </c>
      <c r="AB223" s="42">
        <f t="shared" si="1024"/>
        <v>0.20187090057915055</v>
      </c>
      <c r="AC223" s="42">
        <f t="shared" si="1024"/>
        <v>0.20868211239385559</v>
      </c>
      <c r="AD223" s="42">
        <f t="shared" si="1024"/>
        <v>0.22057312433392537</v>
      </c>
      <c r="AE223" s="42">
        <f t="shared" si="1024"/>
        <v>0.22242770762519323</v>
      </c>
      <c r="AF223" s="44">
        <f t="shared" si="1024"/>
        <v>0.21356861681671802</v>
      </c>
      <c r="AG223" s="42">
        <f t="shared" si="1024"/>
        <v>0.22130732590798372</v>
      </c>
      <c r="AH223" s="42">
        <f t="shared" si="1024"/>
        <v>0.23262675634682081</v>
      </c>
      <c r="AI223" s="42">
        <f t="shared" si="1024"/>
        <v>0.24774853666390731</v>
      </c>
      <c r="AJ223" s="42">
        <f t="shared" si="1024"/>
        <v>0.25302041854930435</v>
      </c>
      <c r="AK223" s="44">
        <f t="shared" si="1024"/>
        <v>0.23899596127840469</v>
      </c>
      <c r="AL223" s="42">
        <f t="shared" si="1024"/>
        <v>0.24854408157957797</v>
      </c>
      <c r="AM223" s="42">
        <f t="shared" si="1024"/>
        <v>0.25458501412756246</v>
      </c>
      <c r="AN223" s="42">
        <f t="shared" si="1024"/>
        <v>0.26065503515654787</v>
      </c>
      <c r="AO223" s="42">
        <f t="shared" ca="1" si="1024"/>
        <v>0.26989893588734298</v>
      </c>
      <c r="AP223" s="44">
        <f t="shared" ca="1" si="1024"/>
        <v>0.25861929273144879</v>
      </c>
      <c r="AQ223" s="166">
        <f ca="1">AO223+0.004</f>
        <v>0.27389893588734299</v>
      </c>
      <c r="AR223" s="166">
        <f t="shared" ref="AR223" ca="1" si="1025">AQ223+0.004</f>
        <v>0.27789893588734299</v>
      </c>
      <c r="AS223" s="166">
        <f t="shared" ref="AS223" ca="1" si="1026">AR223+0.004</f>
        <v>0.28189893588734299</v>
      </c>
      <c r="AT223" s="166">
        <f t="shared" ref="AT223" ca="1" si="1027">AS223+0.004</f>
        <v>0.285898935887343</v>
      </c>
      <c r="AU223" s="165">
        <f t="shared" ca="1" si="1022"/>
        <v>0.27989893588734299</v>
      </c>
      <c r="AV223" s="36">
        <f t="shared" ref="AV223:AW223" ca="1" si="1028">AU223+0.015</f>
        <v>0.29489893588734301</v>
      </c>
      <c r="AW223" s="36">
        <f t="shared" ca="1" si="1028"/>
        <v>0.30989893588734302</v>
      </c>
    </row>
    <row r="224" spans="2:49" s="52" customFormat="1">
      <c r="B224" s="52" t="s">
        <v>193</v>
      </c>
      <c r="C224" s="101">
        <f t="shared" ref="C224:AM224" si="1029">C16/C$39</f>
        <v>0.19756790903348076</v>
      </c>
      <c r="D224" s="101">
        <f t="shared" si="1029"/>
        <v>0.20012277470841003</v>
      </c>
      <c r="E224" s="101">
        <f t="shared" si="1029"/>
        <v>0.22560706401765998</v>
      </c>
      <c r="F224" s="101">
        <f t="shared" si="1029"/>
        <v>0.23785570566254671</v>
      </c>
      <c r="G224" s="102">
        <f t="shared" si="1029"/>
        <v>0.21589413931807078</v>
      </c>
      <c r="H224" s="103">
        <f t="shared" si="1029"/>
        <v>0.24330985915492959</v>
      </c>
      <c r="I224" s="103">
        <f t="shared" si="1029"/>
        <v>0.25115301139446566</v>
      </c>
      <c r="J224" s="103">
        <f t="shared" si="1029"/>
        <v>0.25936883629191321</v>
      </c>
      <c r="K224" s="103">
        <f t="shared" si="1029"/>
        <v>0.27018195797027178</v>
      </c>
      <c r="L224" s="102">
        <f t="shared" si="1029"/>
        <v>0.25635018908336404</v>
      </c>
      <c r="M224" s="103">
        <f t="shared" si="1029"/>
        <v>0.27455808080808075</v>
      </c>
      <c r="N224" s="103">
        <f t="shared" si="1029"/>
        <v>0.27052331349206349</v>
      </c>
      <c r="O224" s="103">
        <f t="shared" si="1029"/>
        <v>0.2819161534817623</v>
      </c>
      <c r="P224" s="103">
        <f t="shared" si="1029"/>
        <v>0.29002174161803401</v>
      </c>
      <c r="Q224" s="102">
        <f t="shared" si="1029"/>
        <v>0.27952482889619185</v>
      </c>
      <c r="R224" s="103">
        <f t="shared" si="1029"/>
        <v>0.29075574298080126</v>
      </c>
      <c r="S224" s="103">
        <f t="shared" si="1029"/>
        <v>0.29657468055406422</v>
      </c>
      <c r="T224" s="103">
        <f t="shared" si="1029"/>
        <v>0.30041493775933614</v>
      </c>
      <c r="U224" s="103">
        <f t="shared" si="1029"/>
        <v>0.29481016383792802</v>
      </c>
      <c r="V224" s="102">
        <f t="shared" si="1029"/>
        <v>0.29569934743297438</v>
      </c>
      <c r="W224" s="103">
        <f t="shared" si="1029"/>
        <v>0.30228383364914729</v>
      </c>
      <c r="X224" s="103">
        <f t="shared" si="1029"/>
        <v>0.3123584441161989</v>
      </c>
      <c r="Y224" s="103">
        <f t="shared" si="1029"/>
        <v>0.31552458381726672</v>
      </c>
      <c r="Z224" s="103">
        <f t="shared" si="1029"/>
        <v>0.32060775074526393</v>
      </c>
      <c r="AA224" s="102">
        <f t="shared" si="1029"/>
        <v>0.31278566714736139</v>
      </c>
      <c r="AB224" s="103">
        <f t="shared" si="1029"/>
        <v>0.32625482625482627</v>
      </c>
      <c r="AC224" s="103">
        <f t="shared" si="1029"/>
        <v>0.33555958400915947</v>
      </c>
      <c r="AD224" s="103">
        <f t="shared" si="1029"/>
        <v>0.33962793306534544</v>
      </c>
      <c r="AE224" s="103">
        <f t="shared" si="1029"/>
        <v>0.34299736435517586</v>
      </c>
      <c r="AF224" s="102">
        <f t="shared" si="1029"/>
        <v>0.33624033285536303</v>
      </c>
      <c r="AG224" s="103">
        <f t="shared" si="1029"/>
        <v>0.34560216508795671</v>
      </c>
      <c r="AH224" s="103">
        <f t="shared" si="1029"/>
        <v>0.36069364161849715</v>
      </c>
      <c r="AI224" s="103">
        <f t="shared" si="1029"/>
        <v>0.36868246775880104</v>
      </c>
      <c r="AJ224" s="103">
        <f t="shared" si="1029"/>
        <v>0.36994801274526246</v>
      </c>
      <c r="AK224" s="102">
        <f t="shared" si="1029"/>
        <v>0.36145368669640521</v>
      </c>
      <c r="AL224" s="103">
        <f t="shared" si="1029"/>
        <v>0.373775433308214</v>
      </c>
      <c r="AM224" s="103">
        <f t="shared" si="1029"/>
        <v>0.3809954007884363</v>
      </c>
      <c r="AN224" s="142">
        <f t="shared" ref="AN224:AV224" si="1030">SUM(AN221:AN223)</f>
        <v>0.38014700071129376</v>
      </c>
      <c r="AO224" s="103">
        <f>AO16/AO$39</f>
        <v>0.39069000706491874</v>
      </c>
      <c r="AP224" s="102">
        <f>AP16/AP$39</f>
        <v>0.38153137686574695</v>
      </c>
      <c r="AQ224" s="142">
        <f t="shared" ref="AQ224:AU224" ca="1" si="1031">SUM(AQ221:AQ223)</f>
        <v>0.39691720705213929</v>
      </c>
      <c r="AR224" s="142">
        <f t="shared" ca="1" si="1031"/>
        <v>0.40141720705213924</v>
      </c>
      <c r="AS224" s="142">
        <f t="shared" ca="1" si="1031"/>
        <v>0.40591720705213929</v>
      </c>
      <c r="AT224" s="142">
        <f t="shared" ca="1" si="1031"/>
        <v>0.41041720705213924</v>
      </c>
      <c r="AU224" s="147">
        <f t="shared" ca="1" si="1031"/>
        <v>0.40366720705213927</v>
      </c>
      <c r="AV224" s="147">
        <f t="shared" ca="1" si="1030"/>
        <v>0.42366720705213928</v>
      </c>
      <c r="AW224" s="147">
        <f t="shared" ref="AW224" ca="1" si="1032">SUM(AW221:AW223)</f>
        <v>0.4436672070521393</v>
      </c>
    </row>
    <row r="225" spans="2:49">
      <c r="B225" s="11"/>
      <c r="C225" s="85"/>
      <c r="D225" s="85"/>
      <c r="E225" s="85"/>
      <c r="F225" s="85"/>
      <c r="G225" s="86"/>
      <c r="H225" s="82"/>
      <c r="I225" s="82"/>
      <c r="J225" s="82"/>
      <c r="K225" s="82"/>
      <c r="L225" s="86"/>
      <c r="M225" s="82"/>
      <c r="N225" s="82"/>
      <c r="O225" s="82"/>
      <c r="P225" s="82"/>
      <c r="Q225" s="86"/>
      <c r="R225" s="82"/>
      <c r="S225" s="82"/>
      <c r="T225" s="82"/>
      <c r="U225" s="82"/>
      <c r="V225" s="86"/>
      <c r="W225" s="82"/>
      <c r="X225" s="82"/>
      <c r="Y225" s="82"/>
      <c r="Z225" s="82"/>
      <c r="AA225" s="86"/>
      <c r="AB225" s="82"/>
      <c r="AC225" s="82"/>
      <c r="AD225" s="82"/>
      <c r="AE225" s="82"/>
      <c r="AF225" s="86"/>
      <c r="AG225" s="82"/>
      <c r="AH225" s="82"/>
      <c r="AI225" s="82"/>
      <c r="AJ225" s="82"/>
      <c r="AK225" s="86"/>
      <c r="AL225" s="82"/>
      <c r="AM225" s="82"/>
      <c r="AO225" s="82"/>
      <c r="AP225" s="86"/>
    </row>
    <row r="226" spans="2:49">
      <c r="B226" s="1" t="s">
        <v>184</v>
      </c>
      <c r="C226" s="43">
        <f t="shared" ref="C226:AP226" si="1033">C24/C$39</f>
        <v>0.41132343651295006</v>
      </c>
      <c r="D226" s="43">
        <f t="shared" si="1033"/>
        <v>0.41981276856967464</v>
      </c>
      <c r="E226" s="43">
        <f t="shared" si="1033"/>
        <v>0.40949227373068431</v>
      </c>
      <c r="F226" s="43">
        <f t="shared" si="1033"/>
        <v>0.40679793043978157</v>
      </c>
      <c r="G226" s="44">
        <f t="shared" si="1033"/>
        <v>0.41175143791586777</v>
      </c>
      <c r="H226" s="42">
        <f t="shared" si="1033"/>
        <v>0.38852112676056344</v>
      </c>
      <c r="I226" s="42">
        <f t="shared" si="1033"/>
        <v>0.39426207270754199</v>
      </c>
      <c r="J226" s="42">
        <f t="shared" si="1033"/>
        <v>0.39651545036160424</v>
      </c>
      <c r="K226" s="42">
        <f t="shared" si="1033"/>
        <v>0.39537416709379802</v>
      </c>
      <c r="L226" s="44">
        <f t="shared" si="1033"/>
        <v>0.39376192229175727</v>
      </c>
      <c r="M226" s="42">
        <f t="shared" si="1033"/>
        <v>0.3720328282828283</v>
      </c>
      <c r="N226" s="42">
        <f t="shared" si="1033"/>
        <v>0.38237847222222227</v>
      </c>
      <c r="O226" s="42">
        <f t="shared" si="1033"/>
        <v>0.38625059213642821</v>
      </c>
      <c r="P226" s="42">
        <f t="shared" si="1033"/>
        <v>0.39014761414349469</v>
      </c>
      <c r="Q226" s="44">
        <f t="shared" si="1033"/>
        <v>0.38294087496608081</v>
      </c>
      <c r="R226" s="42">
        <f t="shared" si="1033"/>
        <v>0.35423371434912881</v>
      </c>
      <c r="S226" s="42">
        <f t="shared" si="1033"/>
        <v>0.3577794480833244</v>
      </c>
      <c r="T226" s="42">
        <f t="shared" si="1033"/>
        <v>0.36275933609958505</v>
      </c>
      <c r="U226" s="42">
        <f t="shared" si="1033"/>
        <v>0.38634356911606005</v>
      </c>
      <c r="V226" s="44">
        <f t="shared" si="1033"/>
        <v>0.36583064706344837</v>
      </c>
      <c r="W226" s="42">
        <f t="shared" si="1033"/>
        <v>0.34975512410798049</v>
      </c>
      <c r="X226" s="42">
        <f t="shared" si="1033"/>
        <v>0.36788203892300902</v>
      </c>
      <c r="Y226" s="42">
        <f t="shared" si="1033"/>
        <v>0.37390275506253601</v>
      </c>
      <c r="Z226" s="42">
        <f t="shared" si="1033"/>
        <v>0.38994134051351087</v>
      </c>
      <c r="AA226" s="44">
        <f t="shared" si="1033"/>
        <v>0.37056681250458295</v>
      </c>
      <c r="AB226" s="42">
        <f t="shared" si="1033"/>
        <v>0.3594594594594594</v>
      </c>
      <c r="AC226" s="42">
        <f t="shared" si="1033"/>
        <v>0.36818719587825599</v>
      </c>
      <c r="AD226" s="42">
        <f t="shared" si="1033"/>
        <v>0.3834439562494158</v>
      </c>
      <c r="AE226" s="42">
        <f t="shared" si="1033"/>
        <v>0.37147414341543211</v>
      </c>
      <c r="AF226" s="44">
        <f t="shared" si="1033"/>
        <v>0.37074821936484809</v>
      </c>
      <c r="AG226" s="42">
        <f t="shared" si="1033"/>
        <v>0.35946594497068107</v>
      </c>
      <c r="AH226" s="42">
        <f t="shared" si="1033"/>
        <v>0.3671941218319254</v>
      </c>
      <c r="AI226" s="42">
        <f t="shared" si="1033"/>
        <v>0.38279197455559438</v>
      </c>
      <c r="AJ226" s="42">
        <f t="shared" si="1033"/>
        <v>0.36769356028844535</v>
      </c>
      <c r="AK226" s="44">
        <f t="shared" si="1033"/>
        <v>0.36936525846234591</v>
      </c>
      <c r="AL226" s="42">
        <f t="shared" si="1033"/>
        <v>0.35373691702252363</v>
      </c>
      <c r="AM226" s="42">
        <f t="shared" si="1033"/>
        <v>0.36285600796649159</v>
      </c>
      <c r="AN226" s="42">
        <f t="shared" si="1033"/>
        <v>0.37148701090650449</v>
      </c>
      <c r="AO226" s="42">
        <f t="shared" si="1033"/>
        <v>0.36143881544862222</v>
      </c>
      <c r="AP226" s="44">
        <f t="shared" si="1033"/>
        <v>0.36249740405162484</v>
      </c>
      <c r="AQ226" s="166">
        <f t="shared" ref="AQ226:AQ227" si="1034">AP226</f>
        <v>0.36249740405162484</v>
      </c>
      <c r="AR226" s="166">
        <f t="shared" ref="AR226:AR227" si="1035">AQ226</f>
        <v>0.36249740405162484</v>
      </c>
      <c r="AS226" s="166">
        <f t="shared" ref="AS226:AS227" si="1036">AR226</f>
        <v>0.36249740405162484</v>
      </c>
      <c r="AT226" s="166">
        <f t="shared" ref="AT226:AT227" si="1037">AS226</f>
        <v>0.36249740405162484</v>
      </c>
      <c r="AU226" s="165">
        <f t="shared" ref="AU226:AU227" si="1038">AVERAGE(AQ226:AT226)</f>
        <v>0.36249740405162484</v>
      </c>
      <c r="AV226" s="167">
        <f t="shared" ref="AV226:AW227" si="1039">AU226</f>
        <v>0.36249740405162484</v>
      </c>
      <c r="AW226" s="167">
        <f t="shared" si="1039"/>
        <v>0.36249740405162484</v>
      </c>
    </row>
    <row r="227" spans="2:49">
      <c r="B227" s="1" t="s">
        <v>185</v>
      </c>
      <c r="C227" s="43">
        <f t="shared" ref="C227:AP227" si="1040">C25/C$39</f>
        <v>4.9352495262160449E-2</v>
      </c>
      <c r="D227" s="43">
        <f t="shared" si="1040"/>
        <v>4.7958870472682623E-2</v>
      </c>
      <c r="E227" s="43">
        <f t="shared" si="1040"/>
        <v>4.5989698307579104E-2</v>
      </c>
      <c r="F227" s="43">
        <f t="shared" si="1040"/>
        <v>4.4912331129634955E-2</v>
      </c>
      <c r="G227" s="44">
        <f t="shared" si="1040"/>
        <v>4.6990714634788162E-2</v>
      </c>
      <c r="H227" s="42">
        <f t="shared" si="1040"/>
        <v>6.1619718309859156E-2</v>
      </c>
      <c r="I227" s="42">
        <f t="shared" si="1040"/>
        <v>5.934617471513836E-2</v>
      </c>
      <c r="J227" s="42">
        <f t="shared" si="1040"/>
        <v>5.7527942143326759E-2</v>
      </c>
      <c r="K227" s="42">
        <f t="shared" si="1040"/>
        <v>5.60609943618657E-2</v>
      </c>
      <c r="L227" s="44">
        <f t="shared" si="1040"/>
        <v>5.856564372008969E-2</v>
      </c>
      <c r="M227" s="42">
        <f t="shared" si="1040"/>
        <v>7.7335858585858591E-2</v>
      </c>
      <c r="N227" s="42">
        <f t="shared" si="1040"/>
        <v>7.5954861111111119E-2</v>
      </c>
      <c r="O227" s="42">
        <f t="shared" si="1040"/>
        <v>7.2536712458550451E-2</v>
      </c>
      <c r="P227" s="42">
        <f t="shared" si="1040"/>
        <v>7.0088110767822412E-2</v>
      </c>
      <c r="Q227" s="44">
        <f t="shared" si="1040"/>
        <v>7.3868604335634816E-2</v>
      </c>
      <c r="R227" s="42">
        <f t="shared" si="1040"/>
        <v>0.1148596160248585</v>
      </c>
      <c r="S227" s="42">
        <f t="shared" si="1040"/>
        <v>0.11113497261891979</v>
      </c>
      <c r="T227" s="42">
        <f t="shared" si="1040"/>
        <v>0.10736514522821576</v>
      </c>
      <c r="U227" s="42">
        <f t="shared" si="1040"/>
        <v>0.10154027273619151</v>
      </c>
      <c r="V227" s="44">
        <f t="shared" si="1040"/>
        <v>0.108499095840868</v>
      </c>
      <c r="W227" s="42">
        <f t="shared" si="1040"/>
        <v>0.12217067623110403</v>
      </c>
      <c r="X227" s="42">
        <f t="shared" si="1040"/>
        <v>0.10469304724144186</v>
      </c>
      <c r="Y227" s="42">
        <f t="shared" si="1040"/>
        <v>0.10567525500327889</v>
      </c>
      <c r="Z227" s="42">
        <f t="shared" si="1040"/>
        <v>9.6163092605058176E-2</v>
      </c>
      <c r="AA227" s="44">
        <f t="shared" si="1040"/>
        <v>0.10705643682936963</v>
      </c>
      <c r="AB227" s="42">
        <f t="shared" si="1040"/>
        <v>0.10617760617760617</v>
      </c>
      <c r="AC227" s="42">
        <f t="shared" si="1040"/>
        <v>9.6364850682186823E-2</v>
      </c>
      <c r="AD227" s="42">
        <f t="shared" si="1040"/>
        <v>0.10002804524633074</v>
      </c>
      <c r="AE227" s="42">
        <f t="shared" si="1040"/>
        <v>0.10724347905116786</v>
      </c>
      <c r="AF227" s="44">
        <f t="shared" si="1040"/>
        <v>0.10248936320255753</v>
      </c>
      <c r="AG227" s="42">
        <f t="shared" si="1040"/>
        <v>0.11005863779882724</v>
      </c>
      <c r="AH227" s="42">
        <f t="shared" si="1040"/>
        <v>9.8799466429524238E-2</v>
      </c>
      <c r="AI227" s="42">
        <f t="shared" si="1040"/>
        <v>9.2366678285116771E-2</v>
      </c>
      <c r="AJ227" s="42">
        <f t="shared" si="1040"/>
        <v>9.8859634412208602E-2</v>
      </c>
      <c r="AK227" s="44">
        <f t="shared" si="1040"/>
        <v>9.9930027114493142E-2</v>
      </c>
      <c r="AL227" s="42">
        <f t="shared" si="1040"/>
        <v>0.10709202043037763</v>
      </c>
      <c r="AM227" s="42">
        <f t="shared" si="1040"/>
        <v>0.10512483574244416</v>
      </c>
      <c r="AN227" s="42">
        <f t="shared" si="1040"/>
        <v>0.1074843910535051</v>
      </c>
      <c r="AO227" s="42">
        <f t="shared" si="1040"/>
        <v>9.9693853520684508E-2</v>
      </c>
      <c r="AP227" s="44">
        <f t="shared" si="1040"/>
        <v>0.10480499282987618</v>
      </c>
      <c r="AQ227" s="166">
        <f t="shared" si="1034"/>
        <v>0.10480499282987618</v>
      </c>
      <c r="AR227" s="166">
        <f t="shared" si="1035"/>
        <v>0.10480499282987618</v>
      </c>
      <c r="AS227" s="166">
        <f t="shared" si="1036"/>
        <v>0.10480499282987618</v>
      </c>
      <c r="AT227" s="166">
        <f t="shared" si="1037"/>
        <v>0.10480499282987618</v>
      </c>
      <c r="AU227" s="165">
        <f t="shared" si="1038"/>
        <v>0.10480499282987618</v>
      </c>
      <c r="AV227" s="167">
        <f t="shared" si="1039"/>
        <v>0.10480499282987618</v>
      </c>
      <c r="AW227" s="167">
        <f t="shared" si="1039"/>
        <v>0.10480499282987618</v>
      </c>
    </row>
    <row r="228" spans="2:49" s="52" customFormat="1">
      <c r="B228" s="52" t="s">
        <v>240</v>
      </c>
      <c r="C228" s="101">
        <f t="shared" ref="C228:AM228" si="1041">C26/C$39</f>
        <v>0.46067593177511051</v>
      </c>
      <c r="D228" s="101">
        <f t="shared" si="1041"/>
        <v>0.4677716390423573</v>
      </c>
      <c r="E228" s="101">
        <f t="shared" si="1041"/>
        <v>0.45548197203826341</v>
      </c>
      <c r="F228" s="101">
        <f t="shared" si="1041"/>
        <v>0.45171026156941657</v>
      </c>
      <c r="G228" s="102">
        <f t="shared" si="1041"/>
        <v>0.45874215255065592</v>
      </c>
      <c r="H228" s="103">
        <f t="shared" si="1041"/>
        <v>0.45014084507042257</v>
      </c>
      <c r="I228" s="103">
        <f t="shared" si="1041"/>
        <v>0.45360824742268036</v>
      </c>
      <c r="J228" s="103">
        <f t="shared" si="1041"/>
        <v>0.45404339250493098</v>
      </c>
      <c r="K228" s="103">
        <f t="shared" si="1041"/>
        <v>0.4514351614556637</v>
      </c>
      <c r="L228" s="102">
        <f t="shared" si="1041"/>
        <v>0.45232756601184698</v>
      </c>
      <c r="M228" s="103">
        <f t="shared" si="1041"/>
        <v>0.44936868686868692</v>
      </c>
      <c r="N228" s="103">
        <f t="shared" si="1041"/>
        <v>0.45833333333333337</v>
      </c>
      <c r="O228" s="103">
        <f t="shared" si="1041"/>
        <v>0.45878730459497868</v>
      </c>
      <c r="P228" s="103">
        <f t="shared" si="1041"/>
        <v>0.46023572491131709</v>
      </c>
      <c r="Q228" s="102">
        <f t="shared" si="1041"/>
        <v>0.45680947930171562</v>
      </c>
      <c r="R228" s="103">
        <f t="shared" si="1041"/>
        <v>0.46909333037398732</v>
      </c>
      <c r="S228" s="103">
        <f t="shared" si="1041"/>
        <v>0.46891442070224421</v>
      </c>
      <c r="T228" s="103">
        <f t="shared" si="1041"/>
        <v>0.47012448132780082</v>
      </c>
      <c r="U228" s="103">
        <f t="shared" si="1041"/>
        <v>0.48788384185225159</v>
      </c>
      <c r="V228" s="102">
        <f t="shared" si="1041"/>
        <v>0.47432974290431634</v>
      </c>
      <c r="W228" s="103">
        <f t="shared" si="1041"/>
        <v>0.47192580033908449</v>
      </c>
      <c r="X228" s="103">
        <f t="shared" si="1041"/>
        <v>0.47257508616445087</v>
      </c>
      <c r="Y228" s="103">
        <f t="shared" si="1041"/>
        <v>0.47957801006581491</v>
      </c>
      <c r="Z228" s="103">
        <f t="shared" si="1041"/>
        <v>0.48610443311856905</v>
      </c>
      <c r="AA228" s="102">
        <f t="shared" si="1041"/>
        <v>0.47762324933395262</v>
      </c>
      <c r="AB228" s="103">
        <f t="shared" si="1041"/>
        <v>0.46563706563706558</v>
      </c>
      <c r="AC228" s="103">
        <f t="shared" si="1041"/>
        <v>0.4645520465604428</v>
      </c>
      <c r="AD228" s="103">
        <f t="shared" si="1041"/>
        <v>0.48347200149574654</v>
      </c>
      <c r="AE228" s="103">
        <f t="shared" si="1041"/>
        <v>0.47871762246659999</v>
      </c>
      <c r="AF228" s="102">
        <f t="shared" si="1041"/>
        <v>0.47323758256740561</v>
      </c>
      <c r="AG228" s="103">
        <f t="shared" si="1041"/>
        <v>0.46952458276950831</v>
      </c>
      <c r="AH228" s="103">
        <f t="shared" si="1041"/>
        <v>0.4659935882614496</v>
      </c>
      <c r="AI228" s="103">
        <f t="shared" si="1041"/>
        <v>0.47515865284071118</v>
      </c>
      <c r="AJ228" s="103">
        <f t="shared" si="1041"/>
        <v>0.46655319470065398</v>
      </c>
      <c r="AK228" s="102">
        <f t="shared" si="1041"/>
        <v>0.46929528557683897</v>
      </c>
      <c r="AL228" s="103">
        <f t="shared" si="1041"/>
        <v>0.46082893745290127</v>
      </c>
      <c r="AM228" s="103">
        <f t="shared" si="1041"/>
        <v>0.46798084370893578</v>
      </c>
      <c r="AN228" s="142">
        <f t="shared" ref="AN228:AV228" si="1042">SUM(AN226:AN227)</f>
        <v>0.47897140196000959</v>
      </c>
      <c r="AO228" s="103">
        <f t="shared" ref="AO228:AP231" si="1043">AO26/AO$39</f>
        <v>0.46113266896930677</v>
      </c>
      <c r="AP228" s="102">
        <f t="shared" si="1043"/>
        <v>0.46730239688150105</v>
      </c>
      <c r="AQ228" s="142">
        <f t="shared" ref="AQ228:AU228" si="1044">SUM(AQ226:AQ227)</f>
        <v>0.46730239688150099</v>
      </c>
      <c r="AR228" s="142">
        <f t="shared" si="1044"/>
        <v>0.46730239688150099</v>
      </c>
      <c r="AS228" s="142">
        <f t="shared" si="1044"/>
        <v>0.46730239688150099</v>
      </c>
      <c r="AT228" s="142">
        <f t="shared" si="1044"/>
        <v>0.46730239688150099</v>
      </c>
      <c r="AU228" s="147">
        <f t="shared" si="1044"/>
        <v>0.46730239688150099</v>
      </c>
      <c r="AV228" s="147">
        <f t="shared" si="1042"/>
        <v>0.46730239688150099</v>
      </c>
      <c r="AW228" s="147">
        <f t="shared" ref="AW228" si="1045">SUM(AW226:AW227)</f>
        <v>0.46730239688150099</v>
      </c>
    </row>
    <row r="229" spans="2:49">
      <c r="B229" s="1" t="s">
        <v>241</v>
      </c>
      <c r="C229" s="43">
        <f t="shared" ref="C229:AM229" si="1046">C27/C$39</f>
        <v>0.33954516740366392</v>
      </c>
      <c r="D229" s="43">
        <f t="shared" si="1046"/>
        <v>0.32995702885205647</v>
      </c>
      <c r="E229" s="43">
        <f t="shared" si="1046"/>
        <v>0.31640912435614421</v>
      </c>
      <c r="F229" s="43">
        <f t="shared" si="1046"/>
        <v>0.3089968381718885</v>
      </c>
      <c r="G229" s="44">
        <f t="shared" si="1046"/>
        <v>0.32329611668734254</v>
      </c>
      <c r="H229" s="42">
        <f t="shared" si="1046"/>
        <v>0.30457746478873238</v>
      </c>
      <c r="I229" s="42">
        <f t="shared" si="1046"/>
        <v>0.29333966359196961</v>
      </c>
      <c r="J229" s="42">
        <f t="shared" si="1046"/>
        <v>0.28435239973701515</v>
      </c>
      <c r="K229" s="42">
        <f t="shared" si="1046"/>
        <v>0.27710148641722193</v>
      </c>
      <c r="L229" s="44">
        <f t="shared" si="1046"/>
        <v>0.2894816103878719</v>
      </c>
      <c r="M229" s="42">
        <f t="shared" si="1046"/>
        <v>0.27430555555555558</v>
      </c>
      <c r="N229" s="42">
        <f t="shared" si="1046"/>
        <v>0.26940724206349209</v>
      </c>
      <c r="O229" s="42">
        <f t="shared" si="1046"/>
        <v>0.2572832780672667</v>
      </c>
      <c r="P229" s="42">
        <f t="shared" si="1046"/>
        <v>0.24859823778464357</v>
      </c>
      <c r="Q229" s="44">
        <f t="shared" si="1046"/>
        <v>0.26200741701088431</v>
      </c>
      <c r="R229" s="42">
        <f t="shared" si="1046"/>
        <v>0.23859727000332925</v>
      </c>
      <c r="S229" s="42">
        <f t="shared" si="1046"/>
        <v>0.23300762375174489</v>
      </c>
      <c r="T229" s="42">
        <f t="shared" si="1046"/>
        <v>0.22769709543568464</v>
      </c>
      <c r="U229" s="42">
        <f t="shared" si="1046"/>
        <v>0.21632492887275581</v>
      </c>
      <c r="V229" s="44">
        <f t="shared" si="1046"/>
        <v>0.2285294965537123</v>
      </c>
      <c r="W229" s="42">
        <f t="shared" si="1046"/>
        <v>0.22439413583325021</v>
      </c>
      <c r="X229" s="42">
        <f t="shared" si="1046"/>
        <v>0.21368783850320039</v>
      </c>
      <c r="Y229" s="42">
        <f t="shared" si="1046"/>
        <v>0.2032520325203252</v>
      </c>
      <c r="Z229" s="42">
        <f t="shared" si="1046"/>
        <v>0.19232618521011635</v>
      </c>
      <c r="AA229" s="44">
        <f t="shared" si="1046"/>
        <v>0.20824676753110258</v>
      </c>
      <c r="AB229" s="42">
        <f t="shared" si="1046"/>
        <v>0.20675675675675675</v>
      </c>
      <c r="AC229" s="42">
        <f t="shared" si="1046"/>
        <v>0.1985526190249022</v>
      </c>
      <c r="AD229" s="42">
        <f t="shared" si="1046"/>
        <v>0.1753108348134991</v>
      </c>
      <c r="AE229" s="42">
        <f t="shared" si="1046"/>
        <v>0.1773761701354177</v>
      </c>
      <c r="AF229" s="44">
        <f t="shared" si="1046"/>
        <v>0.18922921416985966</v>
      </c>
      <c r="AG229" s="42">
        <f t="shared" si="1046"/>
        <v>0.18361028416779435</v>
      </c>
      <c r="AH229" s="42">
        <f t="shared" si="1046"/>
        <v>0.17206777234326362</v>
      </c>
      <c r="AI229" s="42">
        <f t="shared" si="1046"/>
        <v>0.15467752701289639</v>
      </c>
      <c r="AJ229" s="42">
        <f t="shared" si="1046"/>
        <v>0.16266028844541358</v>
      </c>
      <c r="AK229" s="44">
        <f t="shared" si="1046"/>
        <v>0.16804836875710663</v>
      </c>
      <c r="AL229" s="42">
        <f t="shared" si="1046"/>
        <v>0.16422339445700415</v>
      </c>
      <c r="AM229" s="42">
        <f t="shared" si="1046"/>
        <v>0.14987395261169498</v>
      </c>
      <c r="AN229" s="29">
        <f t="shared" ref="AN229:AV229" si="1047">AN231-AN230-AN228</f>
        <v>0.13868964236338538</v>
      </c>
      <c r="AO229" s="42">
        <f t="shared" si="1043"/>
        <v>0.14739233299317067</v>
      </c>
      <c r="AP229" s="44">
        <f t="shared" si="1043"/>
        <v>0.15005536200036351</v>
      </c>
      <c r="AQ229" s="29">
        <f t="shared" ref="AQ229:AU229" si="1048">AQ231-AQ230-AQ228</f>
        <v>0.15005536200036362</v>
      </c>
      <c r="AR229" s="29">
        <f t="shared" si="1048"/>
        <v>0.15005536200036362</v>
      </c>
      <c r="AS229" s="29">
        <f t="shared" si="1048"/>
        <v>0.15005536200036362</v>
      </c>
      <c r="AT229" s="29">
        <f t="shared" si="1048"/>
        <v>0.15005536200036362</v>
      </c>
      <c r="AU229" s="168">
        <f t="shared" si="1048"/>
        <v>0.15005536200036362</v>
      </c>
      <c r="AV229" s="168">
        <f t="shared" si="1047"/>
        <v>0.15005536200036362</v>
      </c>
      <c r="AW229" s="168">
        <f t="shared" ref="AW229" si="1049">AW231-AW230-AW228</f>
        <v>0.15005536200036362</v>
      </c>
    </row>
    <row r="230" spans="2:49">
      <c r="B230" s="1" t="s">
        <v>186</v>
      </c>
      <c r="C230" s="43">
        <f t="shared" ref="C230:AM230" si="1050">C28/C$39</f>
        <v>2.2109917877448423E-3</v>
      </c>
      <c r="D230" s="43">
        <f t="shared" si="1050"/>
        <v>2.1485573971762339E-3</v>
      </c>
      <c r="E230" s="43">
        <f t="shared" si="1050"/>
        <v>2.5018395879322862E-3</v>
      </c>
      <c r="F230" s="43">
        <f t="shared" si="1050"/>
        <v>1.4371945961482368E-3</v>
      </c>
      <c r="G230" s="44">
        <f t="shared" si="1050"/>
        <v>2.0675914439306788E-3</v>
      </c>
      <c r="H230" s="42">
        <f t="shared" si="1050"/>
        <v>1.971830985915541E-3</v>
      </c>
      <c r="I230" s="42">
        <f t="shared" si="1050"/>
        <v>1.8990775908844736E-3</v>
      </c>
      <c r="J230" s="42">
        <f t="shared" si="1050"/>
        <v>2.2353714661406819E-3</v>
      </c>
      <c r="K230" s="42">
        <f t="shared" si="1050"/>
        <v>1.2813941568425719E-3</v>
      </c>
      <c r="L230" s="44">
        <f t="shared" si="1050"/>
        <v>1.8406345169171047E-3</v>
      </c>
      <c r="M230" s="42">
        <f t="shared" si="1050"/>
        <v>1.7676767676768109E-3</v>
      </c>
      <c r="N230" s="42">
        <f t="shared" si="1050"/>
        <v>1.7361111111111535E-3</v>
      </c>
      <c r="O230" s="42">
        <f t="shared" si="1050"/>
        <v>2.0132638559924071E-3</v>
      </c>
      <c r="P230" s="42">
        <f t="shared" si="1050"/>
        <v>1.1442956860051986E-3</v>
      </c>
      <c r="Q230" s="44">
        <f t="shared" si="1050"/>
        <v>1.6582747912081287E-3</v>
      </c>
      <c r="R230" s="42">
        <f t="shared" si="1050"/>
        <v>1.5536566418821818E-3</v>
      </c>
      <c r="S230" s="42">
        <f t="shared" si="1050"/>
        <v>1.5032749919467777E-3</v>
      </c>
      <c r="T230" s="42">
        <f t="shared" si="1050"/>
        <v>1.7634854771784116E-3</v>
      </c>
      <c r="U230" s="42">
        <f t="shared" si="1050"/>
        <v>9.8106543706459647E-4</v>
      </c>
      <c r="V230" s="44">
        <f t="shared" si="1050"/>
        <v>1.4414131089969791E-3</v>
      </c>
      <c r="W230" s="42">
        <f t="shared" si="1050"/>
        <v>1.3962301785180352E-3</v>
      </c>
      <c r="X230" s="42">
        <f t="shared" si="1050"/>
        <v>1.3786312161497135E-3</v>
      </c>
      <c r="Y230" s="42">
        <f t="shared" si="1050"/>
        <v>1.6453735965930977E-3</v>
      </c>
      <c r="Z230" s="42">
        <f t="shared" si="1050"/>
        <v>9.6163092605052705E-4</v>
      </c>
      <c r="AA230" s="44">
        <f t="shared" si="1050"/>
        <v>1.3443159875834087E-3</v>
      </c>
      <c r="AB230" s="42">
        <f t="shared" si="1050"/>
        <v>1.3513513513513842E-3</v>
      </c>
      <c r="AC230" s="42">
        <f t="shared" si="1050"/>
        <v>1.3357504054956914E-3</v>
      </c>
      <c r="AD230" s="42">
        <f t="shared" si="1050"/>
        <v>1.5892306254089825E-3</v>
      </c>
      <c r="AE230" s="42">
        <f t="shared" si="1050"/>
        <v>9.0884304280645564E-4</v>
      </c>
      <c r="AF230" s="44">
        <f t="shared" si="1050"/>
        <v>1.2928704073717119E-3</v>
      </c>
      <c r="AG230" s="42">
        <f t="shared" si="1050"/>
        <v>1.2629679747406712E-3</v>
      </c>
      <c r="AH230" s="42">
        <f t="shared" si="1050"/>
        <v>1.2449977767897147E-3</v>
      </c>
      <c r="AI230" s="42">
        <f t="shared" si="1050"/>
        <v>1.4813523875914854E-3</v>
      </c>
      <c r="AJ230" s="42">
        <f t="shared" si="1050"/>
        <v>8.3850410867008487E-4</v>
      </c>
      <c r="AK230" s="44">
        <f t="shared" si="1050"/>
        <v>1.202658969649261E-3</v>
      </c>
      <c r="AL230" s="42">
        <f t="shared" si="1050"/>
        <v>1.172234781880628E-3</v>
      </c>
      <c r="AM230" s="42">
        <f t="shared" si="1050"/>
        <v>1.1498028909330111E-3</v>
      </c>
      <c r="AN230" s="42">
        <f>AN28/AN$39</f>
        <v>1.3435548881688048E-3</v>
      </c>
      <c r="AO230" s="42">
        <f t="shared" si="1043"/>
        <v>7.8499097260377037E-4</v>
      </c>
      <c r="AP230" s="44">
        <f t="shared" si="1043"/>
        <v>1.1108642523882661E-3</v>
      </c>
      <c r="AQ230" s="166">
        <f t="shared" ref="AQ230:AQ231" si="1051">AP230</f>
        <v>1.1108642523882661E-3</v>
      </c>
      <c r="AR230" s="166">
        <f t="shared" ref="AR230:AR231" si="1052">AQ230</f>
        <v>1.1108642523882661E-3</v>
      </c>
      <c r="AS230" s="166">
        <f t="shared" ref="AS230:AS231" si="1053">AR230</f>
        <v>1.1108642523882661E-3</v>
      </c>
      <c r="AT230" s="166">
        <f t="shared" ref="AT230:AT231" si="1054">AS230</f>
        <v>1.1108642523882661E-3</v>
      </c>
      <c r="AU230" s="165">
        <f t="shared" ref="AU230:AU231" si="1055">AVERAGE(AQ230:AT230)</f>
        <v>1.1108642523882661E-3</v>
      </c>
      <c r="AV230" s="167">
        <f t="shared" ref="AV230:AW231" si="1056">AU230</f>
        <v>1.1108642523882661E-3</v>
      </c>
      <c r="AW230" s="167">
        <f t="shared" si="1056"/>
        <v>1.1108642523882661E-3</v>
      </c>
    </row>
    <row r="231" spans="2:49" s="52" customFormat="1">
      <c r="B231" s="52" t="s">
        <v>194</v>
      </c>
      <c r="C231" s="101">
        <f t="shared" ref="C231:AM231" si="1057">C29/C$39</f>
        <v>0.80243209096651924</v>
      </c>
      <c r="D231" s="101">
        <f t="shared" si="1057"/>
        <v>0.79987722529159</v>
      </c>
      <c r="E231" s="101">
        <f t="shared" si="1057"/>
        <v>0.77439293598234005</v>
      </c>
      <c r="F231" s="101">
        <f t="shared" si="1057"/>
        <v>0.76214429433745323</v>
      </c>
      <c r="G231" s="102">
        <f t="shared" si="1057"/>
        <v>0.78410586068192922</v>
      </c>
      <c r="H231" s="103">
        <f t="shared" si="1057"/>
        <v>0.75669014084507047</v>
      </c>
      <c r="I231" s="103">
        <f t="shared" si="1057"/>
        <v>0.74884698860553434</v>
      </c>
      <c r="J231" s="103">
        <f t="shared" si="1057"/>
        <v>0.74063116370808679</v>
      </c>
      <c r="K231" s="103">
        <f t="shared" si="1057"/>
        <v>0.72981804202972822</v>
      </c>
      <c r="L231" s="102">
        <f t="shared" si="1057"/>
        <v>0.74364981091663596</v>
      </c>
      <c r="M231" s="103">
        <f t="shared" si="1057"/>
        <v>0.72544191919191925</v>
      </c>
      <c r="N231" s="103">
        <f t="shared" si="1057"/>
        <v>0.72947668650793651</v>
      </c>
      <c r="O231" s="103">
        <f t="shared" si="1057"/>
        <v>0.71808384651823776</v>
      </c>
      <c r="P231" s="103">
        <f t="shared" si="1057"/>
        <v>0.70997825838196593</v>
      </c>
      <c r="Q231" s="102">
        <f t="shared" si="1057"/>
        <v>0.7204751711038081</v>
      </c>
      <c r="R231" s="103">
        <f t="shared" si="1057"/>
        <v>0.7092442570191988</v>
      </c>
      <c r="S231" s="103">
        <f t="shared" si="1057"/>
        <v>0.70342531944593589</v>
      </c>
      <c r="T231" s="103">
        <f t="shared" si="1057"/>
        <v>0.69958506224066386</v>
      </c>
      <c r="U231" s="103">
        <f t="shared" si="1057"/>
        <v>0.70518983616207198</v>
      </c>
      <c r="V231" s="102">
        <f t="shared" si="1057"/>
        <v>0.70430065256702568</v>
      </c>
      <c r="W231" s="103">
        <f t="shared" si="1057"/>
        <v>0.69771616635085265</v>
      </c>
      <c r="X231" s="103">
        <f t="shared" si="1057"/>
        <v>0.68764155588380105</v>
      </c>
      <c r="Y231" s="103">
        <f t="shared" si="1057"/>
        <v>0.68447541618273322</v>
      </c>
      <c r="Z231" s="103">
        <f t="shared" si="1057"/>
        <v>0.67939224925473596</v>
      </c>
      <c r="AA231" s="102">
        <f t="shared" si="1057"/>
        <v>0.68721433285263855</v>
      </c>
      <c r="AB231" s="103">
        <f t="shared" si="1057"/>
        <v>0.67374517374517373</v>
      </c>
      <c r="AC231" s="103">
        <f t="shared" si="1057"/>
        <v>0.66444041599084058</v>
      </c>
      <c r="AD231" s="103">
        <f t="shared" si="1057"/>
        <v>0.66037206693465456</v>
      </c>
      <c r="AE231" s="103">
        <f t="shared" si="1057"/>
        <v>0.6570026356448242</v>
      </c>
      <c r="AF231" s="102">
        <f t="shared" si="1057"/>
        <v>0.66375966714463697</v>
      </c>
      <c r="AG231" s="103">
        <f t="shared" si="1057"/>
        <v>0.65439783491204329</v>
      </c>
      <c r="AH231" s="103">
        <f t="shared" si="1057"/>
        <v>0.63930635838150285</v>
      </c>
      <c r="AI231" s="103">
        <f t="shared" si="1057"/>
        <v>0.63131753224119902</v>
      </c>
      <c r="AJ231" s="103">
        <f t="shared" si="1057"/>
        <v>0.63005198725473754</v>
      </c>
      <c r="AK231" s="102">
        <f t="shared" si="1057"/>
        <v>0.6385463133035949</v>
      </c>
      <c r="AL231" s="103">
        <f t="shared" si="1057"/>
        <v>0.62622456669178594</v>
      </c>
      <c r="AM231" s="103">
        <f t="shared" si="1057"/>
        <v>0.61900459921156381</v>
      </c>
      <c r="AN231" s="142">
        <f t="shared" ref="AN231" si="1058">AM231</f>
        <v>0.61900459921156381</v>
      </c>
      <c r="AO231" s="103">
        <f t="shared" si="1043"/>
        <v>0.60930999293508126</v>
      </c>
      <c r="AP231" s="102">
        <f t="shared" si="1043"/>
        <v>0.61846862313425288</v>
      </c>
      <c r="AQ231" s="142">
        <f t="shared" si="1051"/>
        <v>0.61846862313425288</v>
      </c>
      <c r="AR231" s="142">
        <f t="shared" si="1052"/>
        <v>0.61846862313425288</v>
      </c>
      <c r="AS231" s="142">
        <f t="shared" si="1053"/>
        <v>0.61846862313425288</v>
      </c>
      <c r="AT231" s="142">
        <f t="shared" si="1054"/>
        <v>0.61846862313425288</v>
      </c>
      <c r="AU231" s="147">
        <f t="shared" si="1055"/>
        <v>0.61846862313425288</v>
      </c>
      <c r="AV231" s="147">
        <f t="shared" si="1056"/>
        <v>0.61846862313425288</v>
      </c>
      <c r="AW231" s="147">
        <f t="shared" si="1056"/>
        <v>0.61846862313425288</v>
      </c>
    </row>
    <row r="232" spans="2:49">
      <c r="C232" s="164"/>
      <c r="D232" s="164"/>
      <c r="E232" s="164"/>
      <c r="F232" s="164"/>
      <c r="G232" s="44"/>
      <c r="H232" s="149"/>
      <c r="I232" s="149"/>
      <c r="J232" s="149"/>
      <c r="K232" s="149"/>
      <c r="L232" s="44"/>
      <c r="M232" s="149"/>
      <c r="N232" s="149"/>
      <c r="O232" s="149"/>
      <c r="P232" s="149"/>
      <c r="Q232" s="44"/>
      <c r="R232" s="149"/>
      <c r="S232" s="149"/>
      <c r="T232" s="149"/>
      <c r="U232" s="149"/>
      <c r="V232" s="44"/>
      <c r="W232" s="149"/>
      <c r="X232" s="149"/>
      <c r="Y232" s="149"/>
      <c r="Z232" s="149"/>
      <c r="AA232" s="44"/>
      <c r="AB232" s="149"/>
      <c r="AC232" s="149"/>
      <c r="AD232" s="149"/>
      <c r="AE232" s="149"/>
      <c r="AF232" s="44"/>
      <c r="AG232" s="149"/>
      <c r="AH232" s="149"/>
      <c r="AI232" s="149"/>
      <c r="AJ232" s="149"/>
      <c r="AK232" s="44"/>
      <c r="AL232" s="149"/>
      <c r="AM232" s="149"/>
      <c r="AN232" s="135"/>
      <c r="AO232" s="149"/>
      <c r="AP232" s="44"/>
      <c r="AQ232" s="135"/>
      <c r="AR232" s="135"/>
      <c r="AS232" s="135"/>
      <c r="AT232" s="135"/>
      <c r="AU232" s="73"/>
      <c r="AV232" s="73"/>
      <c r="AW232" s="73"/>
    </row>
    <row r="233" spans="2:49">
      <c r="B233" s="100" t="s">
        <v>348</v>
      </c>
      <c r="C233" s="164"/>
      <c r="D233" s="164"/>
      <c r="E233" s="164"/>
      <c r="F233" s="164"/>
      <c r="G233" s="44"/>
      <c r="H233" s="149"/>
      <c r="I233" s="149"/>
      <c r="J233" s="149"/>
      <c r="K233" s="149"/>
      <c r="L233" s="44"/>
      <c r="M233" s="149"/>
      <c r="N233" s="149"/>
      <c r="O233" s="149"/>
      <c r="P233" s="149"/>
      <c r="Q233" s="44"/>
      <c r="R233" s="149"/>
      <c r="S233" s="149"/>
      <c r="T233" s="149"/>
      <c r="U233" s="149"/>
      <c r="V233" s="44"/>
      <c r="W233" s="149"/>
      <c r="X233" s="149"/>
      <c r="Y233" s="149"/>
      <c r="Z233" s="149"/>
      <c r="AA233" s="44"/>
      <c r="AB233" s="149"/>
      <c r="AC233" s="149"/>
      <c r="AD233" s="149"/>
      <c r="AE233" s="149"/>
      <c r="AF233" s="44"/>
      <c r="AG233" s="149"/>
      <c r="AH233" s="149"/>
      <c r="AI233" s="149"/>
      <c r="AJ233" s="149"/>
      <c r="AK233" s="44"/>
      <c r="AL233" s="149"/>
      <c r="AM233" s="149"/>
      <c r="AN233" s="149"/>
      <c r="AO233" s="149"/>
      <c r="AP233" s="44"/>
      <c r="AQ233" s="149"/>
      <c r="AR233" s="149"/>
      <c r="AS233" s="149"/>
      <c r="AT233" s="149"/>
      <c r="AU233" s="148"/>
      <c r="AV233" s="148"/>
      <c r="AW233" s="148"/>
    </row>
    <row r="234" spans="2:49">
      <c r="B234" s="1" t="s">
        <v>208</v>
      </c>
      <c r="C234" s="43">
        <f t="shared" ref="C234:AW234" si="1059">C13/C$16</f>
        <v>0.18705035971223033</v>
      </c>
      <c r="D234" s="43">
        <f t="shared" si="1059"/>
        <v>0.21625766871165628</v>
      </c>
      <c r="E234" s="43">
        <f t="shared" si="1059"/>
        <v>0.30332681017612506</v>
      </c>
      <c r="F234" s="43">
        <f t="shared" si="1059"/>
        <v>0.32628398791540786</v>
      </c>
      <c r="G234" s="44">
        <f t="shared" si="1059"/>
        <v>0.26484415810552003</v>
      </c>
      <c r="H234" s="42">
        <f t="shared" si="1059"/>
        <v>0.29667149059334297</v>
      </c>
      <c r="I234" s="42">
        <f t="shared" si="1059"/>
        <v>0.33567377801782372</v>
      </c>
      <c r="J234" s="42">
        <f t="shared" si="1059"/>
        <v>0.33992395437262363</v>
      </c>
      <c r="K234" s="42">
        <f t="shared" si="1059"/>
        <v>0.35831159592127143</v>
      </c>
      <c r="L234" s="44">
        <f t="shared" si="1059"/>
        <v>0.33420365535248042</v>
      </c>
      <c r="M234" s="42">
        <f t="shared" si="1059"/>
        <v>0.36123246723384661</v>
      </c>
      <c r="N234" s="42">
        <f t="shared" si="1059"/>
        <v>0.33715333486133392</v>
      </c>
      <c r="O234" s="42">
        <f t="shared" si="1059"/>
        <v>0.35055660575509368</v>
      </c>
      <c r="P234" s="42">
        <f t="shared" si="1059"/>
        <v>0.35726967843756147</v>
      </c>
      <c r="Q234" s="44">
        <f t="shared" si="1059"/>
        <v>0.35174199115521482</v>
      </c>
      <c r="R234" s="42">
        <f t="shared" si="1059"/>
        <v>0.3387404580152672</v>
      </c>
      <c r="S234" s="42">
        <f t="shared" si="1059"/>
        <v>0.34377262853005064</v>
      </c>
      <c r="T234" s="42">
        <f t="shared" si="1059"/>
        <v>0.33960635359116026</v>
      </c>
      <c r="U234" s="42">
        <f t="shared" si="1059"/>
        <v>0.34559068219633948</v>
      </c>
      <c r="V234" s="44">
        <f t="shared" si="1059"/>
        <v>0.34201896658690079</v>
      </c>
      <c r="W234" s="42">
        <f t="shared" si="1059"/>
        <v>0.34796106895414064</v>
      </c>
      <c r="X234" s="42">
        <f t="shared" si="1059"/>
        <v>0.34086885245901632</v>
      </c>
      <c r="Y234" s="42">
        <f t="shared" si="1059"/>
        <v>0.32184325153374238</v>
      </c>
      <c r="Z234" s="42">
        <f t="shared" si="1059"/>
        <v>0.31048020395920822</v>
      </c>
      <c r="AA234" s="44">
        <f t="shared" si="1059"/>
        <v>0.32978479331093213</v>
      </c>
      <c r="AB234" s="42">
        <f t="shared" si="1059"/>
        <v>0.33489510946745576</v>
      </c>
      <c r="AC234" s="42">
        <f t="shared" si="1059"/>
        <v>0.3338892180835939</v>
      </c>
      <c r="AD234" s="42">
        <f t="shared" si="1059"/>
        <v>0.31468628929259568</v>
      </c>
      <c r="AE234" s="42">
        <f t="shared" si="1059"/>
        <v>0.30292324668786397</v>
      </c>
      <c r="AF234" s="44">
        <f t="shared" si="1059"/>
        <v>0.32107952125279637</v>
      </c>
      <c r="AG234" s="42">
        <f t="shared" si="1059"/>
        <v>0.32117586162620737</v>
      </c>
      <c r="AH234" s="42">
        <f t="shared" si="1059"/>
        <v>0.31210130020710053</v>
      </c>
      <c r="AI234" s="42">
        <f t="shared" si="1059"/>
        <v>0.2937174424823919</v>
      </c>
      <c r="AJ234" s="42">
        <f t="shared" si="1059"/>
        <v>0.28405760230983657</v>
      </c>
      <c r="AK234" s="44">
        <f t="shared" si="1059"/>
        <v>0.3020138076263762</v>
      </c>
      <c r="AL234" s="42">
        <f t="shared" si="1059"/>
        <v>0.29906156532048622</v>
      </c>
      <c r="AM234" s="42">
        <f t="shared" si="1059"/>
        <v>0.29607305839607667</v>
      </c>
      <c r="AN234" s="29">
        <f t="shared" si="1059"/>
        <v>0.28290577059492411</v>
      </c>
      <c r="AO234" s="42">
        <f t="shared" ca="1" si="1059"/>
        <v>0.27729566373690151</v>
      </c>
      <c r="AP234" s="44">
        <f t="shared" ca="1" si="1059"/>
        <v>0.28847914348704046</v>
      </c>
      <c r="AQ234" s="29">
        <f t="shared" ca="1" si="1059"/>
        <v>0.31586305161182948</v>
      </c>
      <c r="AR234" s="29">
        <f t="shared" ca="1" si="1059"/>
        <v>0.30172706285721662</v>
      </c>
      <c r="AS234" s="29">
        <f t="shared" ca="1" si="1059"/>
        <v>0.28476802016148123</v>
      </c>
      <c r="AT234" s="29">
        <f t="shared" ca="1" si="1059"/>
        <v>0.27961459475866646</v>
      </c>
      <c r="AU234" s="168">
        <f t="shared" ca="1" si="1059"/>
        <v>0.29471130358795072</v>
      </c>
      <c r="AV234" s="168">
        <f t="shared" ca="1" si="1059"/>
        <v>0.29735159708635783</v>
      </c>
      <c r="AW234" s="168">
        <f t="shared" ca="1" si="1059"/>
        <v>0.2991517456729953</v>
      </c>
    </row>
    <row r="235" spans="2:49">
      <c r="B235" s="1" t="s">
        <v>218</v>
      </c>
      <c r="C235" s="43">
        <f t="shared" ref="C235:AW235" si="1060">C14/C$16</f>
        <v>0</v>
      </c>
      <c r="D235" s="43">
        <f t="shared" si="1060"/>
        <v>0</v>
      </c>
      <c r="E235" s="43">
        <f t="shared" si="1060"/>
        <v>0</v>
      </c>
      <c r="F235" s="43">
        <f t="shared" si="1060"/>
        <v>0</v>
      </c>
      <c r="G235" s="44">
        <f t="shared" si="1060"/>
        <v>0</v>
      </c>
      <c r="H235" s="42">
        <f t="shared" si="1060"/>
        <v>0</v>
      </c>
      <c r="I235" s="42">
        <f t="shared" si="1060"/>
        <v>0</v>
      </c>
      <c r="J235" s="42">
        <f t="shared" si="1060"/>
        <v>0</v>
      </c>
      <c r="K235" s="42">
        <f t="shared" si="1060"/>
        <v>0</v>
      </c>
      <c r="L235" s="44">
        <f t="shared" si="1060"/>
        <v>0</v>
      </c>
      <c r="M235" s="42">
        <f t="shared" si="1060"/>
        <v>0</v>
      </c>
      <c r="N235" s="42">
        <f t="shared" si="1060"/>
        <v>0</v>
      </c>
      <c r="O235" s="42">
        <f t="shared" si="1060"/>
        <v>0</v>
      </c>
      <c r="P235" s="42">
        <f t="shared" si="1060"/>
        <v>0</v>
      </c>
      <c r="Q235" s="44">
        <f t="shared" si="1060"/>
        <v>0</v>
      </c>
      <c r="R235" s="42">
        <f t="shared" si="1060"/>
        <v>1.9656488549618323E-2</v>
      </c>
      <c r="S235" s="42">
        <f t="shared" si="1060"/>
        <v>1.8645908761766836E-2</v>
      </c>
      <c r="T235" s="42">
        <f t="shared" si="1060"/>
        <v>1.7783149171270718E-2</v>
      </c>
      <c r="U235" s="42">
        <f t="shared" si="1060"/>
        <v>1.5141430948419304E-2</v>
      </c>
      <c r="V235" s="44">
        <f t="shared" si="1060"/>
        <v>1.772578215013737E-2</v>
      </c>
      <c r="W235" s="42">
        <f t="shared" si="1060"/>
        <v>2.5338172220389307E-2</v>
      </c>
      <c r="X235" s="42">
        <f t="shared" si="1060"/>
        <v>3.5119798234552337E-2</v>
      </c>
      <c r="Y235" s="42">
        <f t="shared" si="1060"/>
        <v>3.2515337423312883E-2</v>
      </c>
      <c r="Z235" s="42">
        <f t="shared" si="1060"/>
        <v>3.3653269346130783E-2</v>
      </c>
      <c r="AA235" s="44">
        <f t="shared" si="1060"/>
        <v>3.175744315073846E-2</v>
      </c>
      <c r="AB235" s="42">
        <f t="shared" si="1060"/>
        <v>4.6352662721893492E-2</v>
      </c>
      <c r="AC235" s="42">
        <f t="shared" si="1060"/>
        <v>4.4217912994029003E-2</v>
      </c>
      <c r="AD235" s="42">
        <f t="shared" si="1060"/>
        <v>3.5858519130195429E-2</v>
      </c>
      <c r="AE235" s="42">
        <f t="shared" si="1060"/>
        <v>4.859448860625331E-2</v>
      </c>
      <c r="AF235" s="44">
        <f t="shared" si="1060"/>
        <v>4.3753914988814313E-2</v>
      </c>
      <c r="AG235" s="42">
        <f t="shared" si="1060"/>
        <v>3.8471304207778716E-2</v>
      </c>
      <c r="AH235" s="42">
        <f t="shared" si="1060"/>
        <v>4.2955929792899479E-2</v>
      </c>
      <c r="AI235" s="42">
        <f t="shared" si="1060"/>
        <v>3.429905320302528E-2</v>
      </c>
      <c r="AJ235" s="42">
        <f t="shared" si="1060"/>
        <v>3.2007331593381198E-2</v>
      </c>
      <c r="AK235" s="44">
        <f t="shared" si="1060"/>
        <v>3.6778491152571112E-2</v>
      </c>
      <c r="AL235" s="42">
        <f t="shared" si="1060"/>
        <v>3.5982797066409014E-2</v>
      </c>
      <c r="AM235" s="42">
        <f t="shared" si="1060"/>
        <v>3.5716738539211063E-2</v>
      </c>
      <c r="AN235" s="29">
        <f t="shared" si="1060"/>
        <v>3.1425173306156934E-2</v>
      </c>
      <c r="AO235" s="42">
        <f t="shared" si="1060"/>
        <v>3.1878026383881562E-2</v>
      </c>
      <c r="AP235" s="44">
        <f t="shared" si="1060"/>
        <v>3.3675446114507325E-2</v>
      </c>
      <c r="AQ235" s="29">
        <f t="shared" ca="1" si="1060"/>
        <v>3.9212711578766844E-2</v>
      </c>
      <c r="AR235" s="29">
        <f t="shared" ca="1" si="1060"/>
        <v>2.4419429714970159E-2</v>
      </c>
      <c r="AS235" s="29">
        <f t="shared" ca="1" si="1060"/>
        <v>2.5450532577796739E-2</v>
      </c>
      <c r="AT235" s="29">
        <f t="shared" ca="1" si="1060"/>
        <v>2.5902327795835716E-2</v>
      </c>
      <c r="AU235" s="168">
        <f t="shared" ca="1" si="1060"/>
        <v>2.8483665336180602E-2</v>
      </c>
      <c r="AV235" s="148">
        <f t="shared" ca="1" si="1060"/>
        <v>3.1487611135938863E-2</v>
      </c>
      <c r="AW235" s="148">
        <f t="shared" ca="1" si="1060"/>
        <v>3.0314166259067819E-2</v>
      </c>
    </row>
    <row r="236" spans="2:49">
      <c r="B236" s="1" t="s">
        <v>209</v>
      </c>
      <c r="C236" s="43">
        <f t="shared" ref="C236:AW236" si="1061">C15/C$16</f>
        <v>0.81294964028776961</v>
      </c>
      <c r="D236" s="43">
        <f t="shared" si="1061"/>
        <v>0.7837423312883437</v>
      </c>
      <c r="E236" s="43">
        <f t="shared" si="1061"/>
        <v>0.69667318982387494</v>
      </c>
      <c r="F236" s="43">
        <f t="shared" si="1061"/>
        <v>0.6737160120845922</v>
      </c>
      <c r="G236" s="44">
        <f t="shared" si="1061"/>
        <v>0.73515584189448002</v>
      </c>
      <c r="H236" s="42">
        <f t="shared" si="1061"/>
        <v>0.70332850940665703</v>
      </c>
      <c r="I236" s="42">
        <f t="shared" si="1061"/>
        <v>0.66432622198217628</v>
      </c>
      <c r="J236" s="42">
        <f t="shared" si="1061"/>
        <v>0.66007604562737632</v>
      </c>
      <c r="K236" s="42">
        <f t="shared" si="1061"/>
        <v>0.64168840407872862</v>
      </c>
      <c r="L236" s="44">
        <f t="shared" si="1061"/>
        <v>0.66579634464751958</v>
      </c>
      <c r="M236" s="42">
        <f t="shared" si="1061"/>
        <v>0.63876753276615339</v>
      </c>
      <c r="N236" s="42">
        <f t="shared" si="1061"/>
        <v>0.66284666513866608</v>
      </c>
      <c r="O236" s="42">
        <f t="shared" si="1061"/>
        <v>0.64944339424490627</v>
      </c>
      <c r="P236" s="42">
        <f t="shared" si="1061"/>
        <v>0.64273032156243859</v>
      </c>
      <c r="Q236" s="44">
        <f t="shared" si="1061"/>
        <v>0.64825800884478524</v>
      </c>
      <c r="R236" s="42">
        <f t="shared" si="1061"/>
        <v>0.64160305343511448</v>
      </c>
      <c r="S236" s="42">
        <f t="shared" si="1061"/>
        <v>0.6375814627081825</v>
      </c>
      <c r="T236" s="42">
        <f t="shared" si="1061"/>
        <v>0.64261049723756902</v>
      </c>
      <c r="U236" s="42">
        <f t="shared" si="1061"/>
        <v>0.63926788685524127</v>
      </c>
      <c r="V236" s="44">
        <f t="shared" si="1061"/>
        <v>0.6402552512629619</v>
      </c>
      <c r="W236" s="42">
        <f t="shared" si="1061"/>
        <v>0.62670075882547005</v>
      </c>
      <c r="X236" s="42">
        <f t="shared" si="1061"/>
        <v>0.62401134930643132</v>
      </c>
      <c r="Y236" s="42">
        <f t="shared" si="1061"/>
        <v>0.6456414110429447</v>
      </c>
      <c r="Z236" s="42">
        <f t="shared" si="1061"/>
        <v>0.65586652669466106</v>
      </c>
      <c r="AA236" s="44">
        <f t="shared" si="1061"/>
        <v>0.63845776353832939</v>
      </c>
      <c r="AB236" s="42">
        <f t="shared" si="1061"/>
        <v>0.61875222781065076</v>
      </c>
      <c r="AC236" s="42">
        <f t="shared" si="1061"/>
        <v>0.62189286892237705</v>
      </c>
      <c r="AD236" s="42">
        <f t="shared" si="1061"/>
        <v>0.64945519157720888</v>
      </c>
      <c r="AE236" s="42">
        <f t="shared" si="1061"/>
        <v>0.64848226470588266</v>
      </c>
      <c r="AF236" s="44">
        <f t="shared" si="1061"/>
        <v>0.63516656375838931</v>
      </c>
      <c r="AG236" s="42">
        <f t="shared" si="1061"/>
        <v>0.64035283416601396</v>
      </c>
      <c r="AH236" s="42">
        <f t="shared" si="1061"/>
        <v>0.64494277</v>
      </c>
      <c r="AI236" s="42">
        <f t="shared" si="1061"/>
        <v>0.67198350431458287</v>
      </c>
      <c r="AJ236" s="42">
        <f t="shared" si="1061"/>
        <v>0.68393506609678223</v>
      </c>
      <c r="AK236" s="44">
        <f t="shared" si="1061"/>
        <v>0.66120770122105266</v>
      </c>
      <c r="AL236" s="42">
        <f t="shared" si="1061"/>
        <v>0.66495563761310472</v>
      </c>
      <c r="AM236" s="42">
        <f t="shared" si="1061"/>
        <v>0.66821020306471224</v>
      </c>
      <c r="AN236" s="29">
        <f t="shared" si="1061"/>
        <v>0.68566905609891893</v>
      </c>
      <c r="AO236" s="42">
        <f t="shared" ca="1" si="1061"/>
        <v>0.69082630987921689</v>
      </c>
      <c r="AP236" s="44">
        <f t="shared" ca="1" si="1061"/>
        <v>0.67784541039845225</v>
      </c>
      <c r="AQ236" s="29">
        <f t="shared" ca="1" si="1061"/>
        <v>0.64492423680940369</v>
      </c>
      <c r="AR236" s="29">
        <f t="shared" ca="1" si="1061"/>
        <v>0.67385350742781325</v>
      </c>
      <c r="AS236" s="29">
        <f t="shared" ca="1" si="1061"/>
        <v>0.68978144726072199</v>
      </c>
      <c r="AT236" s="29">
        <f t="shared" ca="1" si="1061"/>
        <v>0.69448307744549787</v>
      </c>
      <c r="AU236" s="168">
        <f t="shared" ca="1" si="1061"/>
        <v>0.67680503107586865</v>
      </c>
      <c r="AV236" s="148">
        <f t="shared" ca="1" si="1061"/>
        <v>0.67116079177770316</v>
      </c>
      <c r="AW236" s="148">
        <f t="shared" ca="1" si="1061"/>
        <v>0.6705340880679368</v>
      </c>
    </row>
    <row r="237" spans="2:49" s="52" customFormat="1">
      <c r="B237" s="52" t="s">
        <v>193</v>
      </c>
      <c r="C237" s="101">
        <f t="shared" ref="C237:AW237" si="1062">C16/C$16</f>
        <v>1</v>
      </c>
      <c r="D237" s="101">
        <f t="shared" si="1062"/>
        <v>1</v>
      </c>
      <c r="E237" s="101">
        <f t="shared" si="1062"/>
        <v>1</v>
      </c>
      <c r="F237" s="101">
        <f t="shared" si="1062"/>
        <v>1</v>
      </c>
      <c r="G237" s="102">
        <f t="shared" si="1062"/>
        <v>1</v>
      </c>
      <c r="H237" s="103">
        <f t="shared" si="1062"/>
        <v>1</v>
      </c>
      <c r="I237" s="103">
        <f t="shared" si="1062"/>
        <v>1</v>
      </c>
      <c r="J237" s="103">
        <f t="shared" si="1062"/>
        <v>1</v>
      </c>
      <c r="K237" s="103">
        <f t="shared" si="1062"/>
        <v>1</v>
      </c>
      <c r="L237" s="102">
        <f t="shared" si="1062"/>
        <v>1</v>
      </c>
      <c r="M237" s="103">
        <f t="shared" si="1062"/>
        <v>1</v>
      </c>
      <c r="N237" s="103">
        <f t="shared" si="1062"/>
        <v>1</v>
      </c>
      <c r="O237" s="103">
        <f t="shared" si="1062"/>
        <v>1</v>
      </c>
      <c r="P237" s="103">
        <f t="shared" si="1062"/>
        <v>1</v>
      </c>
      <c r="Q237" s="102">
        <f t="shared" si="1062"/>
        <v>1</v>
      </c>
      <c r="R237" s="103">
        <f t="shared" si="1062"/>
        <v>1</v>
      </c>
      <c r="S237" s="103">
        <f t="shared" si="1062"/>
        <v>1</v>
      </c>
      <c r="T237" s="103">
        <f t="shared" si="1062"/>
        <v>1</v>
      </c>
      <c r="U237" s="103">
        <f t="shared" si="1062"/>
        <v>1</v>
      </c>
      <c r="V237" s="102">
        <f t="shared" si="1062"/>
        <v>1</v>
      </c>
      <c r="W237" s="103">
        <f t="shared" si="1062"/>
        <v>1</v>
      </c>
      <c r="X237" s="103">
        <f t="shared" si="1062"/>
        <v>1</v>
      </c>
      <c r="Y237" s="103">
        <f t="shared" si="1062"/>
        <v>1</v>
      </c>
      <c r="Z237" s="103">
        <f t="shared" si="1062"/>
        <v>1</v>
      </c>
      <c r="AA237" s="102">
        <f t="shared" si="1062"/>
        <v>1</v>
      </c>
      <c r="AB237" s="103">
        <f t="shared" si="1062"/>
        <v>1</v>
      </c>
      <c r="AC237" s="103">
        <f t="shared" si="1062"/>
        <v>1</v>
      </c>
      <c r="AD237" s="103">
        <f t="shared" si="1062"/>
        <v>1</v>
      </c>
      <c r="AE237" s="103">
        <f t="shared" si="1062"/>
        <v>1</v>
      </c>
      <c r="AF237" s="102">
        <f t="shared" si="1062"/>
        <v>1</v>
      </c>
      <c r="AG237" s="103">
        <f t="shared" si="1062"/>
        <v>1</v>
      </c>
      <c r="AH237" s="103">
        <f t="shared" si="1062"/>
        <v>1</v>
      </c>
      <c r="AI237" s="103">
        <f t="shared" si="1062"/>
        <v>1</v>
      </c>
      <c r="AJ237" s="103">
        <f t="shared" si="1062"/>
        <v>1</v>
      </c>
      <c r="AK237" s="102">
        <f t="shared" si="1062"/>
        <v>1</v>
      </c>
      <c r="AL237" s="103">
        <f t="shared" si="1062"/>
        <v>1</v>
      </c>
      <c r="AM237" s="103">
        <f t="shared" si="1062"/>
        <v>1</v>
      </c>
      <c r="AN237" s="103">
        <f t="shared" si="1062"/>
        <v>1</v>
      </c>
      <c r="AO237" s="103">
        <f t="shared" si="1062"/>
        <v>1</v>
      </c>
      <c r="AP237" s="102">
        <f t="shared" si="1062"/>
        <v>1</v>
      </c>
      <c r="AQ237" s="103">
        <f t="shared" ca="1" si="1062"/>
        <v>1</v>
      </c>
      <c r="AR237" s="103">
        <f t="shared" ca="1" si="1062"/>
        <v>1</v>
      </c>
      <c r="AS237" s="103">
        <f t="shared" ca="1" si="1062"/>
        <v>1</v>
      </c>
      <c r="AT237" s="103">
        <f t="shared" ca="1" si="1062"/>
        <v>1</v>
      </c>
      <c r="AU237" s="150">
        <f t="shared" ca="1" si="1062"/>
        <v>1</v>
      </c>
      <c r="AV237" s="150">
        <f t="shared" ca="1" si="1062"/>
        <v>1</v>
      </c>
      <c r="AW237" s="150">
        <f t="shared" ca="1" si="1062"/>
        <v>1</v>
      </c>
    </row>
    <row r="238" spans="2:49">
      <c r="B238" s="11"/>
      <c r="C238" s="85"/>
      <c r="D238" s="85"/>
      <c r="E238" s="85"/>
      <c r="F238" s="85"/>
      <c r="G238" s="86"/>
      <c r="H238" s="82"/>
      <c r="I238" s="82"/>
      <c r="J238" s="82"/>
      <c r="K238" s="82"/>
      <c r="L238" s="86"/>
      <c r="M238" s="82"/>
      <c r="N238" s="82"/>
      <c r="O238" s="82"/>
      <c r="P238" s="82"/>
      <c r="Q238" s="86"/>
      <c r="R238" s="82"/>
      <c r="S238" s="82"/>
      <c r="T238" s="82"/>
      <c r="U238" s="82"/>
      <c r="V238" s="86"/>
      <c r="W238" s="82"/>
      <c r="X238" s="82"/>
      <c r="Y238" s="82"/>
      <c r="Z238" s="82"/>
      <c r="AA238" s="86"/>
      <c r="AB238" s="82"/>
      <c r="AC238" s="82"/>
      <c r="AD238" s="82"/>
      <c r="AE238" s="82"/>
      <c r="AF238" s="86"/>
      <c r="AG238" s="82"/>
      <c r="AH238" s="82"/>
      <c r="AI238" s="82"/>
      <c r="AJ238" s="82"/>
      <c r="AK238" s="86"/>
      <c r="AL238" s="82"/>
      <c r="AM238" s="82"/>
      <c r="AO238" s="82"/>
      <c r="AP238" s="86"/>
    </row>
    <row r="239" spans="2:49">
      <c r="B239" s="1" t="s">
        <v>184</v>
      </c>
      <c r="C239" s="43">
        <f t="shared" ref="C239:AW239" si="1063">C24/C$29</f>
        <v>0.51259594567998423</v>
      </c>
      <c r="D239" s="43">
        <f t="shared" si="1063"/>
        <v>0.52484650805832689</v>
      </c>
      <c r="E239" s="43">
        <f t="shared" si="1063"/>
        <v>0.52879133409350054</v>
      </c>
      <c r="F239" s="43">
        <f t="shared" si="1063"/>
        <v>0.53375447859702063</v>
      </c>
      <c r="G239" s="44">
        <f t="shared" si="1063"/>
        <v>0.52512225524978418</v>
      </c>
      <c r="H239" s="42">
        <f t="shared" si="1063"/>
        <v>0.51344811540251278</v>
      </c>
      <c r="I239" s="42">
        <f t="shared" si="1063"/>
        <v>0.52649216556471334</v>
      </c>
      <c r="J239" s="42">
        <f t="shared" si="1063"/>
        <v>0.53537505548158015</v>
      </c>
      <c r="K239" s="42">
        <f t="shared" si="1063"/>
        <v>0.54174348169607589</v>
      </c>
      <c r="L239" s="44">
        <f t="shared" si="1063"/>
        <v>0.5294991224517348</v>
      </c>
      <c r="M239" s="42">
        <f t="shared" si="1063"/>
        <v>0.51283613262553307</v>
      </c>
      <c r="N239" s="42">
        <f t="shared" si="1063"/>
        <v>0.52418189545261373</v>
      </c>
      <c r="O239" s="42">
        <f t="shared" si="1063"/>
        <v>0.53789065721118168</v>
      </c>
      <c r="P239" s="42">
        <f t="shared" si="1063"/>
        <v>0.54952050930776042</v>
      </c>
      <c r="Q239" s="44">
        <f t="shared" si="1063"/>
        <v>0.53151155005021755</v>
      </c>
      <c r="R239" s="42">
        <f t="shared" si="1063"/>
        <v>0.4994523548740416</v>
      </c>
      <c r="S239" s="42">
        <f t="shared" si="1063"/>
        <v>0.5086246374599297</v>
      </c>
      <c r="T239" s="42">
        <f t="shared" si="1063"/>
        <v>0.51853499406880188</v>
      </c>
      <c r="U239" s="42">
        <f t="shared" si="1063"/>
        <v>0.54785754034501954</v>
      </c>
      <c r="V239" s="44">
        <f t="shared" si="1063"/>
        <v>0.51942397856664435</v>
      </c>
      <c r="W239" s="42">
        <f t="shared" si="1063"/>
        <v>0.50128568173680965</v>
      </c>
      <c r="X239" s="42">
        <f t="shared" si="1063"/>
        <v>0.5349909931638489</v>
      </c>
      <c r="Y239" s="42">
        <f t="shared" si="1063"/>
        <v>0.54626177394034536</v>
      </c>
      <c r="Z239" s="42">
        <f t="shared" si="1063"/>
        <v>0.57395612172682231</v>
      </c>
      <c r="AA239" s="44">
        <f t="shared" si="1063"/>
        <v>0.53923033148385269</v>
      </c>
      <c r="AB239" s="42">
        <f t="shared" si="1063"/>
        <v>0.53352435530085951</v>
      </c>
      <c r="AC239" s="42">
        <f t="shared" si="1063"/>
        <v>0.55413124641010925</v>
      </c>
      <c r="AD239" s="42">
        <f t="shared" si="1063"/>
        <v>0.58064835787089475</v>
      </c>
      <c r="AE239" s="42">
        <f t="shared" si="1063"/>
        <v>0.56540738691381931</v>
      </c>
      <c r="AF239" s="44">
        <f t="shared" si="1063"/>
        <v>0.55855792045897235</v>
      </c>
      <c r="AG239" s="42">
        <f t="shared" si="1063"/>
        <v>0.54930796801764536</v>
      </c>
      <c r="AH239" s="42">
        <f t="shared" si="1063"/>
        <v>0.57436331895952164</v>
      </c>
      <c r="AI239" s="42">
        <f t="shared" si="1063"/>
        <v>0.60633826086956533</v>
      </c>
      <c r="AJ239" s="42">
        <f t="shared" si="1063"/>
        <v>0.58359241416023411</v>
      </c>
      <c r="AK239" s="44">
        <f t="shared" si="1063"/>
        <v>0.57844709266488603</v>
      </c>
      <c r="AL239" s="42">
        <f t="shared" si="1063"/>
        <v>0.56487230913223685</v>
      </c>
      <c r="AM239" s="42">
        <f t="shared" si="1063"/>
        <v>0.5861927495024547</v>
      </c>
      <c r="AN239" s="29">
        <f t="shared" si="1063"/>
        <v>0.59931469450465402</v>
      </c>
      <c r="AO239" s="42">
        <f t="shared" si="1063"/>
        <v>0.59319364467920621</v>
      </c>
      <c r="AP239" s="44">
        <f t="shared" si="1063"/>
        <v>0.58612092916625846</v>
      </c>
      <c r="AQ239" s="29">
        <f t="shared" si="1063"/>
        <v>0.58315186253139217</v>
      </c>
      <c r="AR239" s="29">
        <f t="shared" si="1063"/>
        <v>0.60122656460408652</v>
      </c>
      <c r="AS239" s="29">
        <f t="shared" si="1063"/>
        <v>0.61820531606398565</v>
      </c>
      <c r="AT239" s="29">
        <f t="shared" si="1063"/>
        <v>0.60934315970427655</v>
      </c>
      <c r="AU239" s="168">
        <f t="shared" si="1063"/>
        <v>0.60302526019652125</v>
      </c>
      <c r="AV239" s="168">
        <f t="shared" ca="1" si="1063"/>
        <v>0.61512165291678433</v>
      </c>
      <c r="AW239" s="168">
        <f t="shared" ca="1" si="1063"/>
        <v>0.6245700571471573</v>
      </c>
    </row>
    <row r="240" spans="2:49">
      <c r="B240" s="1" t="s">
        <v>185</v>
      </c>
      <c r="C240" s="43">
        <f t="shared" ref="C240:AW240" si="1064">C25/C$29</f>
        <v>6.1503641015548116E-2</v>
      </c>
      <c r="D240" s="43">
        <f t="shared" si="1064"/>
        <v>5.9957789716039905E-2</v>
      </c>
      <c r="E240" s="43">
        <f t="shared" si="1064"/>
        <v>5.9388065374382362E-2</v>
      </c>
      <c r="F240" s="43">
        <f t="shared" si="1064"/>
        <v>5.8928908165189524E-2</v>
      </c>
      <c r="G240" s="44">
        <f t="shared" si="1064"/>
        <v>5.992904401188992E-2</v>
      </c>
      <c r="H240" s="42">
        <f t="shared" si="1064"/>
        <v>8.143322475570032E-2</v>
      </c>
      <c r="I240" s="42">
        <f t="shared" si="1064"/>
        <v>7.9250067928629653E-2</v>
      </c>
      <c r="J240" s="42">
        <f t="shared" si="1064"/>
        <v>7.7674212161562367E-2</v>
      </c>
      <c r="K240" s="42">
        <f t="shared" si="1064"/>
        <v>7.6815029409182695E-2</v>
      </c>
      <c r="L240" s="44">
        <f t="shared" si="1064"/>
        <v>7.8754331488231855E-2</v>
      </c>
      <c r="M240" s="42">
        <f t="shared" si="1064"/>
        <v>0.10660516926290141</v>
      </c>
      <c r="N240" s="42">
        <f t="shared" si="1064"/>
        <v>0.10412239694007649</v>
      </c>
      <c r="O240" s="42">
        <f t="shared" si="1064"/>
        <v>0.10101426568813393</v>
      </c>
      <c r="P240" s="42">
        <f t="shared" si="1064"/>
        <v>9.8718671931662491E-2</v>
      </c>
      <c r="Q240" s="44">
        <f t="shared" si="1064"/>
        <v>0.10252761968530297</v>
      </c>
      <c r="R240" s="42">
        <f t="shared" si="1064"/>
        <v>0.16194648724769206</v>
      </c>
      <c r="S240" s="42">
        <f t="shared" si="1064"/>
        <v>0.15799114638986414</v>
      </c>
      <c r="T240" s="42">
        <f t="shared" si="1064"/>
        <v>0.15346975088967971</v>
      </c>
      <c r="U240" s="42">
        <f t="shared" si="1064"/>
        <v>0.14398998330550919</v>
      </c>
      <c r="V240" s="44">
        <f t="shared" si="1064"/>
        <v>0.15405224380442065</v>
      </c>
      <c r="W240" s="42">
        <f t="shared" si="1064"/>
        <v>0.17510082483837622</v>
      </c>
      <c r="X240" s="42">
        <f t="shared" si="1064"/>
        <v>0.15224944790732384</v>
      </c>
      <c r="Y240" s="42">
        <f t="shared" si="1064"/>
        <v>0.1543886785483424</v>
      </c>
      <c r="Z240" s="42">
        <f t="shared" si="1064"/>
        <v>0.14154281670205238</v>
      </c>
      <c r="AA240" s="44">
        <f t="shared" si="1064"/>
        <v>0.15578318395219801</v>
      </c>
      <c r="AB240" s="42">
        <f t="shared" si="1064"/>
        <v>0.15759312320916904</v>
      </c>
      <c r="AC240" s="42">
        <f t="shared" si="1064"/>
        <v>0.1450315910396324</v>
      </c>
      <c r="AD240" s="42">
        <f t="shared" si="1064"/>
        <v>0.15147225368063422</v>
      </c>
      <c r="AE240" s="42">
        <f t="shared" si="1064"/>
        <v>0.16323142896666207</v>
      </c>
      <c r="AF240" s="44">
        <f t="shared" si="1064"/>
        <v>0.15440733789000247</v>
      </c>
      <c r="AG240" s="42">
        <f t="shared" si="1064"/>
        <v>0.16818307140887787</v>
      </c>
      <c r="AH240" s="42">
        <f t="shared" si="1064"/>
        <v>0.15454166087077481</v>
      </c>
      <c r="AI240" s="42">
        <f t="shared" si="1064"/>
        <v>0.14630779848171152</v>
      </c>
      <c r="AJ240" s="42">
        <f t="shared" si="1064"/>
        <v>0.15690710673409633</v>
      </c>
      <c r="AK240" s="44">
        <f t="shared" si="1064"/>
        <v>0.15649613040202726</v>
      </c>
      <c r="AL240" s="42">
        <f t="shared" si="1064"/>
        <v>0.1710121674020591</v>
      </c>
      <c r="AM240" s="42">
        <f t="shared" si="1064"/>
        <v>0.16982884436778559</v>
      </c>
      <c r="AN240" s="29">
        <f t="shared" si="1064"/>
        <v>0.17340303455310468</v>
      </c>
      <c r="AO240" s="42">
        <f t="shared" si="1064"/>
        <v>0.16361762432362792</v>
      </c>
      <c r="AP240" s="44">
        <f t="shared" si="1064"/>
        <v>0.1694588680970576</v>
      </c>
      <c r="AQ240" s="29">
        <f t="shared" si="1064"/>
        <v>0.16585860538215708</v>
      </c>
      <c r="AR240" s="29">
        <f t="shared" si="1064"/>
        <v>0.16553406327423006</v>
      </c>
      <c r="AS240" s="29">
        <f t="shared" si="1064"/>
        <v>0.15738270027807441</v>
      </c>
      <c r="AT240" s="29">
        <f t="shared" si="1064"/>
        <v>0.15877332758716498</v>
      </c>
      <c r="AU240" s="168">
        <f t="shared" si="1064"/>
        <v>0.16185992260680371</v>
      </c>
      <c r="AV240" s="168">
        <f t="shared" ca="1" si="1064"/>
        <v>0.15879353436967911</v>
      </c>
      <c r="AW240" s="168">
        <f t="shared" ca="1" si="1064"/>
        <v>0.15672129773850815</v>
      </c>
    </row>
    <row r="241" spans="1:49" s="52" customFormat="1">
      <c r="B241" s="52" t="s">
        <v>240</v>
      </c>
      <c r="C241" s="101">
        <f t="shared" ref="C241:AW241" si="1065">C26/C$29</f>
        <v>0.57409958669553229</v>
      </c>
      <c r="D241" s="101">
        <f t="shared" si="1065"/>
        <v>0.58480429777436682</v>
      </c>
      <c r="E241" s="101">
        <f t="shared" si="1065"/>
        <v>0.58817939946788289</v>
      </c>
      <c r="F241" s="101">
        <f t="shared" si="1065"/>
        <v>0.59268338676221011</v>
      </c>
      <c r="G241" s="102">
        <f t="shared" si="1065"/>
        <v>0.5850512992616741</v>
      </c>
      <c r="H241" s="103">
        <f t="shared" si="1065"/>
        <v>0.59488134015821315</v>
      </c>
      <c r="I241" s="103">
        <f t="shared" si="1065"/>
        <v>0.605742233493343</v>
      </c>
      <c r="J241" s="103">
        <f t="shared" si="1065"/>
        <v>0.61304926764314249</v>
      </c>
      <c r="K241" s="103">
        <f t="shared" si="1065"/>
        <v>0.61855851110525861</v>
      </c>
      <c r="L241" s="102">
        <f t="shared" si="1065"/>
        <v>0.60825345393996666</v>
      </c>
      <c r="M241" s="103">
        <f t="shared" si="1065"/>
        <v>0.61944130188843438</v>
      </c>
      <c r="N241" s="103">
        <f t="shared" si="1065"/>
        <v>0.62830429239269026</v>
      </c>
      <c r="O241" s="103">
        <f t="shared" si="1065"/>
        <v>0.63890492289931566</v>
      </c>
      <c r="P241" s="103">
        <f t="shared" si="1065"/>
        <v>0.64823918123942292</v>
      </c>
      <c r="Q241" s="102">
        <f t="shared" si="1065"/>
        <v>0.63403916973552055</v>
      </c>
      <c r="R241" s="103">
        <f t="shared" si="1065"/>
        <v>0.66139884212173361</v>
      </c>
      <c r="S241" s="103">
        <f t="shared" si="1065"/>
        <v>0.66661578384979392</v>
      </c>
      <c r="T241" s="103">
        <f t="shared" si="1065"/>
        <v>0.67200474495848161</v>
      </c>
      <c r="U241" s="103">
        <f t="shared" si="1065"/>
        <v>0.69184752365052871</v>
      </c>
      <c r="V241" s="102">
        <f t="shared" si="1065"/>
        <v>0.67347622237106497</v>
      </c>
      <c r="W241" s="103">
        <f t="shared" si="1065"/>
        <v>0.67638650657518584</v>
      </c>
      <c r="X241" s="103">
        <f t="shared" si="1065"/>
        <v>0.68724044107117266</v>
      </c>
      <c r="Y241" s="103">
        <f t="shared" si="1065"/>
        <v>0.70065045248868774</v>
      </c>
      <c r="Z241" s="103">
        <f t="shared" si="1065"/>
        <v>0.71549893842887469</v>
      </c>
      <c r="AA241" s="102">
        <f t="shared" si="1065"/>
        <v>0.69501351543605072</v>
      </c>
      <c r="AB241" s="103">
        <f t="shared" si="1065"/>
        <v>0.69111747851002858</v>
      </c>
      <c r="AC241" s="103">
        <f t="shared" si="1065"/>
        <v>0.69916283744974161</v>
      </c>
      <c r="AD241" s="103">
        <f t="shared" si="1065"/>
        <v>0.73212061155152897</v>
      </c>
      <c r="AE241" s="103">
        <f t="shared" si="1065"/>
        <v>0.72863881588048129</v>
      </c>
      <c r="AF241" s="102">
        <f t="shared" si="1065"/>
        <v>0.71296525834897473</v>
      </c>
      <c r="AG241" s="103">
        <f t="shared" si="1065"/>
        <v>0.71749103942652326</v>
      </c>
      <c r="AH241" s="103">
        <f t="shared" si="1065"/>
        <v>0.72890497983029645</v>
      </c>
      <c r="AI241" s="103">
        <f t="shared" si="1065"/>
        <v>0.75264605935127682</v>
      </c>
      <c r="AJ241" s="103">
        <f t="shared" si="1065"/>
        <v>0.74049952089433047</v>
      </c>
      <c r="AK241" s="102">
        <f t="shared" si="1065"/>
        <v>0.73494322306691318</v>
      </c>
      <c r="AL241" s="103">
        <f t="shared" si="1065"/>
        <v>0.73588447653429601</v>
      </c>
      <c r="AM241" s="103">
        <f t="shared" si="1065"/>
        <v>0.75602159387024037</v>
      </c>
      <c r="AN241" s="103">
        <f t="shared" si="1065"/>
        <v>0.77271772905775871</v>
      </c>
      <c r="AO241" s="103">
        <f t="shared" si="1065"/>
        <v>0.75681126900283413</v>
      </c>
      <c r="AP241" s="102">
        <f t="shared" si="1065"/>
        <v>0.75557979726331614</v>
      </c>
      <c r="AQ241" s="103">
        <f t="shared" si="1065"/>
        <v>0.74901046791354919</v>
      </c>
      <c r="AR241" s="103">
        <f t="shared" si="1065"/>
        <v>0.76676062787831656</v>
      </c>
      <c r="AS241" s="103">
        <f t="shared" si="1065"/>
        <v>0.77558801634206009</v>
      </c>
      <c r="AT241" s="103">
        <f t="shared" si="1065"/>
        <v>0.76811648729144155</v>
      </c>
      <c r="AU241" s="150">
        <f t="shared" si="1065"/>
        <v>0.76488518280332496</v>
      </c>
      <c r="AV241" s="150">
        <f t="shared" ca="1" si="1065"/>
        <v>0.77391518728646336</v>
      </c>
      <c r="AW241" s="150">
        <f t="shared" ca="1" si="1065"/>
        <v>0.78129135488566537</v>
      </c>
    </row>
    <row r="242" spans="1:49">
      <c r="B242" s="1" t="s">
        <v>241</v>
      </c>
      <c r="C242" s="43">
        <f t="shared" ref="C242:AW242" si="1066">C27/C$29</f>
        <v>0.42314505018697107</v>
      </c>
      <c r="D242" s="43">
        <f t="shared" si="1066"/>
        <v>0.41250959324635456</v>
      </c>
      <c r="E242" s="43">
        <f t="shared" si="1066"/>
        <v>0.40858988977575061</v>
      </c>
      <c r="F242" s="43">
        <f t="shared" si="1066"/>
        <v>0.40543088817650391</v>
      </c>
      <c r="G242" s="44">
        <f t="shared" si="1066"/>
        <v>0.41231182280180262</v>
      </c>
      <c r="H242" s="42">
        <f t="shared" si="1066"/>
        <v>0.40251279664960449</v>
      </c>
      <c r="I242" s="42">
        <f t="shared" si="1066"/>
        <v>0.39172176433294087</v>
      </c>
      <c r="J242" s="42">
        <f t="shared" si="1066"/>
        <v>0.38393253439857966</v>
      </c>
      <c r="K242" s="42">
        <f t="shared" si="1066"/>
        <v>0.37968571679396018</v>
      </c>
      <c r="L242" s="44">
        <f t="shared" si="1066"/>
        <v>0.38927140992754605</v>
      </c>
      <c r="M242" s="42">
        <f t="shared" si="1066"/>
        <v>0.37812200852841354</v>
      </c>
      <c r="N242" s="42">
        <f t="shared" si="1066"/>
        <v>0.36931576710582237</v>
      </c>
      <c r="O242" s="42">
        <f t="shared" si="1066"/>
        <v>0.3582914158489322</v>
      </c>
      <c r="P242" s="42">
        <f t="shared" si="1066"/>
        <v>0.35014908534128453</v>
      </c>
      <c r="Q242" s="44">
        <f t="shared" si="1066"/>
        <v>0.3636591898225644</v>
      </c>
      <c r="R242" s="42">
        <f t="shared" si="1066"/>
        <v>0.33641057737443281</v>
      </c>
      <c r="S242" s="42">
        <f t="shared" si="1066"/>
        <v>0.33124713784155091</v>
      </c>
      <c r="T242" s="42">
        <f t="shared" si="1066"/>
        <v>0.32547449584816135</v>
      </c>
      <c r="U242" s="42">
        <f t="shared" si="1066"/>
        <v>0.30676126878130217</v>
      </c>
      <c r="V242" s="44">
        <f t="shared" si="1066"/>
        <v>0.32447718984892465</v>
      </c>
      <c r="W242" s="42">
        <f t="shared" si="1066"/>
        <v>0.32161234991423671</v>
      </c>
      <c r="X242" s="42">
        <f t="shared" si="1066"/>
        <v>0.31075468996133471</v>
      </c>
      <c r="Y242" s="42">
        <f t="shared" si="1066"/>
        <v>0.29694570135746606</v>
      </c>
      <c r="Z242" s="42">
        <f t="shared" si="1066"/>
        <v>0.28308563340410475</v>
      </c>
      <c r="AA242" s="44">
        <f t="shared" si="1066"/>
        <v>0.30303030303030298</v>
      </c>
      <c r="AB242" s="42">
        <f t="shared" si="1066"/>
        <v>0.30687679083094554</v>
      </c>
      <c r="AC242" s="42">
        <f t="shared" si="1066"/>
        <v>0.29882682366456059</v>
      </c>
      <c r="AD242" s="42">
        <f t="shared" si="1066"/>
        <v>0.26547281993204985</v>
      </c>
      <c r="AE242" s="42">
        <f t="shared" si="1066"/>
        <v>0.26997786692488601</v>
      </c>
      <c r="AF242" s="44">
        <f t="shared" si="1066"/>
        <v>0.28508694266388068</v>
      </c>
      <c r="AG242" s="42">
        <f t="shared" si="1066"/>
        <v>0.28057899090157162</v>
      </c>
      <c r="AH242" s="42">
        <f t="shared" si="1066"/>
        <v>0.26914760050076497</v>
      </c>
      <c r="AI242" s="42">
        <f t="shared" si="1066"/>
        <v>0.24500749482401638</v>
      </c>
      <c r="AJ242" s="42">
        <f t="shared" si="1066"/>
        <v>0.25816963002395554</v>
      </c>
      <c r="AK242" s="44">
        <f t="shared" si="1066"/>
        <v>0.26317334429148687</v>
      </c>
      <c r="AL242" s="42">
        <f t="shared" si="1066"/>
        <v>0.26224361545661196</v>
      </c>
      <c r="AM242" s="42">
        <f t="shared" si="1066"/>
        <v>0.24212090314448689</v>
      </c>
      <c r="AN242" s="29">
        <f t="shared" si="1066"/>
        <v>0.22511473301032742</v>
      </c>
      <c r="AO242" s="42">
        <f t="shared" si="1066"/>
        <v>0.2419004032465861</v>
      </c>
      <c r="AP242" s="44">
        <f t="shared" si="1066"/>
        <v>0.24262404976976581</v>
      </c>
      <c r="AQ242" s="29">
        <f t="shared" si="1066"/>
        <v>0.24907404696315577</v>
      </c>
      <c r="AR242" s="29">
        <f t="shared" si="1066"/>
        <v>0.23131055473814871</v>
      </c>
      <c r="AS242" s="29">
        <f t="shared" si="1066"/>
        <v>0.22249348968046509</v>
      </c>
      <c r="AT242" s="29">
        <f t="shared" si="1066"/>
        <v>0.23002266760204113</v>
      </c>
      <c r="AU242" s="168">
        <f t="shared" si="1066"/>
        <v>0.23320928018077439</v>
      </c>
      <c r="AV242" s="168">
        <f t="shared" ca="1" si="1066"/>
        <v>0.2242153755313494</v>
      </c>
      <c r="AW242" s="168">
        <f t="shared" ca="1" si="1066"/>
        <v>0.21686360386378253</v>
      </c>
    </row>
    <row r="243" spans="1:49">
      <c r="B243" s="1" t="s">
        <v>186</v>
      </c>
      <c r="C243" s="43">
        <f t="shared" ref="C243:AW243" si="1067">C28/C$29</f>
        <v>2.7553631174966229E-3</v>
      </c>
      <c r="D243" s="43">
        <f t="shared" si="1067"/>
        <v>2.6861089792786529E-3</v>
      </c>
      <c r="E243" s="43">
        <f t="shared" si="1067"/>
        <v>3.2307107563663787E-3</v>
      </c>
      <c r="F243" s="43">
        <f t="shared" si="1067"/>
        <v>1.8857250612859574E-3</v>
      </c>
      <c r="G243" s="44">
        <f t="shared" si="1067"/>
        <v>2.6368779365231565E-3</v>
      </c>
      <c r="H243" s="42">
        <f t="shared" si="1067"/>
        <v>2.6058631921824739E-3</v>
      </c>
      <c r="I243" s="42">
        <f t="shared" si="1067"/>
        <v>2.536002173716211E-3</v>
      </c>
      <c r="J243" s="42">
        <f t="shared" si="1067"/>
        <v>3.0181979582778315E-3</v>
      </c>
      <c r="K243" s="42">
        <f t="shared" si="1067"/>
        <v>1.7557721007812189E-3</v>
      </c>
      <c r="L243" s="44">
        <f t="shared" si="1067"/>
        <v>2.4751361324872869E-3</v>
      </c>
      <c r="M243" s="42">
        <f t="shared" si="1067"/>
        <v>2.4366895831520914E-3</v>
      </c>
      <c r="N243" s="42">
        <f t="shared" si="1067"/>
        <v>2.3799405014875209E-3</v>
      </c>
      <c r="O243" s="42">
        <f t="shared" si="1067"/>
        <v>2.8036612517522699E-3</v>
      </c>
      <c r="P243" s="42">
        <f t="shared" si="1067"/>
        <v>1.6117334192923573E-3</v>
      </c>
      <c r="Q243" s="44">
        <f t="shared" si="1067"/>
        <v>2.3016404419149645E-3</v>
      </c>
      <c r="R243" s="42">
        <f t="shared" si="1067"/>
        <v>2.1905805038335692E-3</v>
      </c>
      <c r="S243" s="42">
        <f t="shared" si="1067"/>
        <v>2.1370783086552192E-3</v>
      </c>
      <c r="T243" s="42">
        <f t="shared" si="1067"/>
        <v>2.5207591933570413E-3</v>
      </c>
      <c r="U243" s="42">
        <f t="shared" si="1067"/>
        <v>1.3912075681690918E-3</v>
      </c>
      <c r="V243" s="44">
        <f t="shared" si="1067"/>
        <v>2.0465877800103349E-3</v>
      </c>
      <c r="W243" s="42">
        <f t="shared" si="1067"/>
        <v>2.0011435105775216E-3</v>
      </c>
      <c r="X243" s="42">
        <f t="shared" si="1067"/>
        <v>2.0048689674925309E-3</v>
      </c>
      <c r="Y243" s="42">
        <f t="shared" si="1067"/>
        <v>2.4038461538461375E-3</v>
      </c>
      <c r="Z243" s="42">
        <f t="shared" si="1067"/>
        <v>1.4154281670204433E-3</v>
      </c>
      <c r="AA243" s="44">
        <f t="shared" si="1067"/>
        <v>1.956181533646322E-3</v>
      </c>
      <c r="AB243" s="42">
        <f t="shared" si="1067"/>
        <v>2.0057306590258368E-3</v>
      </c>
      <c r="AC243" s="42">
        <f t="shared" si="1067"/>
        <v>2.0103388856979238E-3</v>
      </c>
      <c r="AD243" s="42">
        <f t="shared" si="1067"/>
        <v>2.4065685164212751E-3</v>
      </c>
      <c r="AE243" s="42">
        <f t="shared" si="1067"/>
        <v>1.3833171946326507E-3</v>
      </c>
      <c r="AF243" s="44">
        <f t="shared" si="1067"/>
        <v>1.9477989871445264E-3</v>
      </c>
      <c r="AG243" s="42">
        <f t="shared" si="1067"/>
        <v>1.9299696719052028E-3</v>
      </c>
      <c r="AH243" s="42">
        <f t="shared" si="1067"/>
        <v>1.9474196689387038E-3</v>
      </c>
      <c r="AI243" s="42">
        <f t="shared" si="1067"/>
        <v>2.3464458247066788E-3</v>
      </c>
      <c r="AJ243" s="42">
        <f t="shared" si="1067"/>
        <v>1.3308490817140581E-3</v>
      </c>
      <c r="AK243" s="44">
        <f t="shared" si="1067"/>
        <v>1.8834326415998902E-3</v>
      </c>
      <c r="AL243" s="42">
        <f t="shared" si="1067"/>
        <v>1.8719080090921702E-3</v>
      </c>
      <c r="AM243" s="42">
        <f t="shared" si="1067"/>
        <v>1.8575029852727E-3</v>
      </c>
      <c r="AN243" s="29">
        <f t="shared" si="1067"/>
        <v>2.1675379319137942E-3</v>
      </c>
      <c r="AO243" s="42">
        <f t="shared" si="1067"/>
        <v>1.2883277505796743E-3</v>
      </c>
      <c r="AP243" s="44">
        <f t="shared" si="1067"/>
        <v>1.7961529669179798E-3</v>
      </c>
      <c r="AQ243" s="29">
        <f t="shared" si="1067"/>
        <v>1.9154851232949357E-3</v>
      </c>
      <c r="AR243" s="29">
        <f t="shared" si="1067"/>
        <v>1.9288173835347196E-3</v>
      </c>
      <c r="AS243" s="29">
        <f t="shared" si="1067"/>
        <v>1.9184939774748112E-3</v>
      </c>
      <c r="AT243" s="29">
        <f t="shared" si="1067"/>
        <v>1.860845106517338E-3</v>
      </c>
      <c r="AU243" s="168">
        <f t="shared" si="1067"/>
        <v>1.9055370159006401E-3</v>
      </c>
      <c r="AV243" s="168">
        <f t="shared" ca="1" si="1067"/>
        <v>1.8694371821872781E-3</v>
      </c>
      <c r="AW243" s="168">
        <f t="shared" ca="1" si="1067"/>
        <v>1.8450412505520342E-3</v>
      </c>
    </row>
    <row r="244" spans="1:49" s="52" customFormat="1">
      <c r="B244" s="52" t="s">
        <v>194</v>
      </c>
      <c r="C244" s="101">
        <f t="shared" ref="C244:AW244" si="1068">C29/C$29</f>
        <v>1</v>
      </c>
      <c r="D244" s="101">
        <f t="shared" si="1068"/>
        <v>1</v>
      </c>
      <c r="E244" s="101">
        <f t="shared" si="1068"/>
        <v>1</v>
      </c>
      <c r="F244" s="101">
        <f t="shared" si="1068"/>
        <v>1</v>
      </c>
      <c r="G244" s="102">
        <f t="shared" si="1068"/>
        <v>1</v>
      </c>
      <c r="H244" s="103">
        <f t="shared" si="1068"/>
        <v>1</v>
      </c>
      <c r="I244" s="103">
        <f t="shared" si="1068"/>
        <v>1</v>
      </c>
      <c r="J244" s="103">
        <f t="shared" si="1068"/>
        <v>1</v>
      </c>
      <c r="K244" s="103">
        <f t="shared" si="1068"/>
        <v>1</v>
      </c>
      <c r="L244" s="102">
        <f t="shared" si="1068"/>
        <v>1</v>
      </c>
      <c r="M244" s="103">
        <f t="shared" si="1068"/>
        <v>1</v>
      </c>
      <c r="N244" s="103">
        <f t="shared" si="1068"/>
        <v>1</v>
      </c>
      <c r="O244" s="103">
        <f t="shared" si="1068"/>
        <v>1</v>
      </c>
      <c r="P244" s="103">
        <f t="shared" si="1068"/>
        <v>1</v>
      </c>
      <c r="Q244" s="102">
        <f t="shared" si="1068"/>
        <v>1</v>
      </c>
      <c r="R244" s="103">
        <f t="shared" si="1068"/>
        <v>1</v>
      </c>
      <c r="S244" s="103">
        <f t="shared" si="1068"/>
        <v>1</v>
      </c>
      <c r="T244" s="103">
        <f t="shared" si="1068"/>
        <v>1</v>
      </c>
      <c r="U244" s="103">
        <f t="shared" si="1068"/>
        <v>1</v>
      </c>
      <c r="V244" s="102">
        <f t="shared" si="1068"/>
        <v>1</v>
      </c>
      <c r="W244" s="103">
        <f t="shared" si="1068"/>
        <v>1</v>
      </c>
      <c r="X244" s="103">
        <f t="shared" si="1068"/>
        <v>1</v>
      </c>
      <c r="Y244" s="103">
        <f t="shared" si="1068"/>
        <v>1</v>
      </c>
      <c r="Z244" s="103">
        <f t="shared" si="1068"/>
        <v>1</v>
      </c>
      <c r="AA244" s="102">
        <f t="shared" si="1068"/>
        <v>1</v>
      </c>
      <c r="AB244" s="103">
        <f t="shared" si="1068"/>
        <v>1</v>
      </c>
      <c r="AC244" s="103">
        <f t="shared" si="1068"/>
        <v>1</v>
      </c>
      <c r="AD244" s="103">
        <f t="shared" si="1068"/>
        <v>1</v>
      </c>
      <c r="AE244" s="103">
        <f t="shared" si="1068"/>
        <v>1</v>
      </c>
      <c r="AF244" s="102">
        <f t="shared" si="1068"/>
        <v>1</v>
      </c>
      <c r="AG244" s="103">
        <f t="shared" si="1068"/>
        <v>1</v>
      </c>
      <c r="AH244" s="103">
        <f t="shared" si="1068"/>
        <v>1</v>
      </c>
      <c r="AI244" s="103">
        <f t="shared" si="1068"/>
        <v>1</v>
      </c>
      <c r="AJ244" s="103">
        <f t="shared" si="1068"/>
        <v>1</v>
      </c>
      <c r="AK244" s="102">
        <f t="shared" si="1068"/>
        <v>1</v>
      </c>
      <c r="AL244" s="103">
        <f t="shared" si="1068"/>
        <v>1</v>
      </c>
      <c r="AM244" s="103">
        <f t="shared" si="1068"/>
        <v>1</v>
      </c>
      <c r="AN244" s="103">
        <f t="shared" si="1068"/>
        <v>1</v>
      </c>
      <c r="AO244" s="103">
        <f t="shared" si="1068"/>
        <v>1</v>
      </c>
      <c r="AP244" s="102">
        <f t="shared" si="1068"/>
        <v>1</v>
      </c>
      <c r="AQ244" s="103">
        <f t="shared" si="1068"/>
        <v>1</v>
      </c>
      <c r="AR244" s="103">
        <f t="shared" si="1068"/>
        <v>1</v>
      </c>
      <c r="AS244" s="103">
        <f t="shared" si="1068"/>
        <v>1</v>
      </c>
      <c r="AT244" s="103">
        <f t="shared" si="1068"/>
        <v>1</v>
      </c>
      <c r="AU244" s="150">
        <f t="shared" si="1068"/>
        <v>1</v>
      </c>
      <c r="AV244" s="150">
        <f t="shared" ca="1" si="1068"/>
        <v>1</v>
      </c>
      <c r="AW244" s="150">
        <f t="shared" ca="1" si="1068"/>
        <v>1</v>
      </c>
    </row>
    <row r="245" spans="1:49">
      <c r="C245" s="164"/>
      <c r="D245" s="164"/>
      <c r="E245" s="164"/>
      <c r="F245" s="164"/>
      <c r="G245" s="44"/>
      <c r="H245" s="149"/>
      <c r="I245" s="149"/>
      <c r="J245" s="149"/>
      <c r="K245" s="149"/>
      <c r="L245" s="44"/>
      <c r="M245" s="149"/>
      <c r="N245" s="149"/>
      <c r="O245" s="149"/>
      <c r="P245" s="149"/>
      <c r="Q245" s="44"/>
      <c r="R245" s="149"/>
      <c r="S245" s="149"/>
      <c r="T245" s="149"/>
      <c r="U245" s="149"/>
      <c r="V245" s="44"/>
      <c r="W245" s="149"/>
      <c r="X245" s="149"/>
      <c r="Y245" s="149"/>
      <c r="Z245" s="149"/>
      <c r="AA245" s="44"/>
      <c r="AB245" s="149"/>
      <c r="AC245" s="149"/>
      <c r="AD245" s="149"/>
      <c r="AE245" s="149"/>
      <c r="AF245" s="44"/>
      <c r="AG245" s="149"/>
      <c r="AH245" s="149"/>
    </row>
    <row r="246" spans="1:49" s="5" customFormat="1">
      <c r="A246" s="1"/>
      <c r="B246" s="16" t="s">
        <v>89</v>
      </c>
      <c r="C246" s="16"/>
      <c r="D246" s="16"/>
      <c r="E246" s="17"/>
      <c r="F246" s="17"/>
      <c r="G246" s="16"/>
      <c r="H246" s="17"/>
      <c r="I246" s="16"/>
      <c r="J246" s="17"/>
      <c r="K246" s="17"/>
      <c r="L246" s="16"/>
      <c r="M246" s="17"/>
      <c r="N246" s="16"/>
      <c r="O246" s="17"/>
      <c r="P246" s="17"/>
      <c r="Q246" s="16"/>
      <c r="R246" s="17"/>
      <c r="S246" s="16"/>
      <c r="T246" s="17"/>
      <c r="U246" s="17"/>
      <c r="V246" s="16"/>
      <c r="W246" s="17"/>
      <c r="X246" s="16"/>
      <c r="Y246" s="17"/>
      <c r="Z246" s="17"/>
      <c r="AA246" s="16"/>
      <c r="AB246" s="17"/>
      <c r="AC246" s="16"/>
      <c r="AD246" s="17"/>
      <c r="AE246" s="17"/>
      <c r="AF246" s="16"/>
      <c r="AG246" s="17"/>
      <c r="AH246" s="16"/>
      <c r="AI246" s="17"/>
      <c r="AJ246" s="17"/>
      <c r="AK246" s="16"/>
      <c r="AL246" s="17"/>
      <c r="AM246" s="16"/>
      <c r="AN246" s="17"/>
      <c r="AO246" s="17"/>
      <c r="AP246" s="16"/>
      <c r="AQ246" s="17"/>
      <c r="AR246" s="16"/>
      <c r="AS246" s="17"/>
      <c r="AT246" s="17"/>
      <c r="AU246" s="16"/>
      <c r="AV246" s="16"/>
      <c r="AW246" s="16"/>
    </row>
    <row r="247" spans="1:49">
      <c r="B247" s="54" t="s">
        <v>242</v>
      </c>
      <c r="C247" s="68">
        <v>-215.3</v>
      </c>
      <c r="D247" s="68">
        <v>-221.3</v>
      </c>
      <c r="E247" s="68">
        <v>-226.9</v>
      </c>
      <c r="F247" s="68">
        <v>-230.4</v>
      </c>
      <c r="G247" s="99">
        <f>SUM(C247:F247)</f>
        <v>-893.9</v>
      </c>
      <c r="H247" s="3">
        <v>-236.4</v>
      </c>
      <c r="I247" s="3">
        <v>-254.6</v>
      </c>
      <c r="J247" s="3">
        <v>-265</v>
      </c>
      <c r="K247" s="3">
        <v>-270.8</v>
      </c>
      <c r="L247" s="99">
        <f>SUM(H247:K247)</f>
        <v>-1026.8</v>
      </c>
      <c r="M247" s="3">
        <v>-277.10000000000002</v>
      </c>
      <c r="N247" s="3">
        <v>-289.39999999999998</v>
      </c>
      <c r="O247" s="3">
        <v>-290.2</v>
      </c>
      <c r="P247" s="3">
        <v>-301.89999999999998</v>
      </c>
      <c r="Q247" s="99">
        <f>SUM(M247:P247)</f>
        <v>-1158.5999999999999</v>
      </c>
      <c r="R247" s="3">
        <v>-321.2</v>
      </c>
      <c r="S247" s="3">
        <v>-332</v>
      </c>
      <c r="T247" s="3">
        <v>-345.8</v>
      </c>
      <c r="U247" s="3">
        <v>-373.2</v>
      </c>
      <c r="V247" s="99">
        <f>SUM(R247:U247)</f>
        <v>-1372.2</v>
      </c>
      <c r="W247" s="3">
        <v>-370.2</v>
      </c>
      <c r="X247" s="3">
        <v>-360.5</v>
      </c>
      <c r="Y247" s="3">
        <v>-374.3</v>
      </c>
      <c r="Z247" s="3">
        <v>-379.5</v>
      </c>
      <c r="AA247" s="99">
        <f>SUM(W247:Z247)</f>
        <v>-1484.5</v>
      </c>
      <c r="AB247" s="3">
        <v>-386.1</v>
      </c>
      <c r="AC247" s="3">
        <v>-388.4</v>
      </c>
      <c r="AD247" s="3">
        <v>-396.9</v>
      </c>
      <c r="AE247" s="3">
        <v>-402.2</v>
      </c>
      <c r="AF247" s="99">
        <f>SUM(AB247:AE247)</f>
        <v>-1573.6000000000001</v>
      </c>
      <c r="AG247" s="3">
        <v>-414.5</v>
      </c>
      <c r="AH247" s="3">
        <v>-408.3</v>
      </c>
      <c r="AI247" s="3">
        <v>-407.4</v>
      </c>
      <c r="AJ247" s="3">
        <v>-421.8</v>
      </c>
      <c r="AK247" s="99">
        <f>SUM(AG247:AJ247)</f>
        <v>-1651.9999999999998</v>
      </c>
      <c r="AL247" s="3">
        <v>-440.5</v>
      </c>
      <c r="AM247" s="3">
        <v>-442.3</v>
      </c>
      <c r="AN247" s="3">
        <v>-468.3</v>
      </c>
      <c r="AO247" s="3">
        <v>-450.4</v>
      </c>
      <c r="AP247" s="99">
        <f>SUM(AL247:AO247)</f>
        <v>-1801.5</v>
      </c>
      <c r="AQ247" s="15">
        <f t="shared" ref="AQ247:AU247" ca="1" si="1069">AQ250-AQ249-AQ248</f>
        <v>-465.84245050286455</v>
      </c>
      <c r="AR247" s="15">
        <f t="shared" ca="1" si="1069"/>
        <v>-468.60339963520352</v>
      </c>
      <c r="AS247" s="15">
        <f t="shared" ca="1" si="1069"/>
        <v>-488.33374016785211</v>
      </c>
      <c r="AT247" s="15">
        <f t="shared" ca="1" si="1069"/>
        <v>-481.6277546938847</v>
      </c>
      <c r="AU247" s="14">
        <f t="shared" ca="1" si="1069"/>
        <v>-1904.4073449998039</v>
      </c>
      <c r="AV247" s="14">
        <f t="shared" ref="AV247" ca="1" si="1070">AV250-AV249-AV248</f>
        <v>-2009.990221458004</v>
      </c>
      <c r="AW247" s="14">
        <f t="shared" ref="AW247" ca="1" si="1071">AW250-AW249-AW248</f>
        <v>-2120.7823749746876</v>
      </c>
    </row>
    <row r="248" spans="1:49">
      <c r="B248" s="54" t="s">
        <v>243</v>
      </c>
      <c r="C248" s="3">
        <v>0</v>
      </c>
      <c r="D248" s="3">
        <v>0</v>
      </c>
      <c r="E248" s="3">
        <v>0</v>
      </c>
      <c r="F248" s="3">
        <v>0</v>
      </c>
      <c r="G248" s="14">
        <f>SUM(C248:F248)</f>
        <v>0</v>
      </c>
      <c r="H248" s="3">
        <v>0</v>
      </c>
      <c r="I248" s="3">
        <v>0.2</v>
      </c>
      <c r="J248" s="3">
        <v>0.1</v>
      </c>
      <c r="K248" s="3">
        <v>0.1</v>
      </c>
      <c r="L248" s="14">
        <f>SUM(H248:K248)</f>
        <v>0.4</v>
      </c>
      <c r="M248" s="3">
        <v>0.1</v>
      </c>
      <c r="N248" s="3">
        <v>0.2</v>
      </c>
      <c r="O248" s="3">
        <v>0.2</v>
      </c>
      <c r="P248" s="3">
        <v>0.2</v>
      </c>
      <c r="Q248" s="14">
        <f>SUM(M248:P248)</f>
        <v>0.7</v>
      </c>
      <c r="R248" s="3">
        <v>0.2</v>
      </c>
      <c r="S248" s="3">
        <v>0.2</v>
      </c>
      <c r="T248" s="3">
        <v>0.3</v>
      </c>
      <c r="U248" s="3">
        <v>0.2</v>
      </c>
      <c r="V248" s="14">
        <f>SUM(R248:U248)</f>
        <v>0.89999999999999991</v>
      </c>
      <c r="W248" s="3">
        <v>0.3</v>
      </c>
      <c r="X248" s="3">
        <v>0.4</v>
      </c>
      <c r="Y248" s="3">
        <v>0.4</v>
      </c>
      <c r="Z248" s="3">
        <v>0.4</v>
      </c>
      <c r="AA248" s="14">
        <f>SUM(W248:Z248)</f>
        <v>1.5</v>
      </c>
      <c r="AB248" s="3">
        <v>0.4</v>
      </c>
      <c r="AC248" s="3">
        <v>0.4</v>
      </c>
      <c r="AD248" s="3">
        <v>0.3</v>
      </c>
      <c r="AE248" s="3">
        <v>0.2</v>
      </c>
      <c r="AF248" s="14">
        <f t="shared" ref="AF248" si="1072">SUM(AB248:AE248)</f>
        <v>1.3</v>
      </c>
      <c r="AG248" s="3">
        <v>0</v>
      </c>
      <c r="AH248" s="3">
        <v>0.3</v>
      </c>
      <c r="AI248" s="3">
        <v>0.3</v>
      </c>
      <c r="AJ248" s="3">
        <v>0.3</v>
      </c>
      <c r="AK248" s="14">
        <f t="shared" ref="AK248" si="1073">SUM(AG248:AJ248)</f>
        <v>0.89999999999999991</v>
      </c>
      <c r="AL248" s="3">
        <v>0.3</v>
      </c>
      <c r="AM248" s="3">
        <v>0.3</v>
      </c>
      <c r="AN248" s="3">
        <v>0.3</v>
      </c>
      <c r="AO248" s="3">
        <v>0.4</v>
      </c>
      <c r="AP248" s="14">
        <f t="shared" ref="AP248" si="1074">SUM(AL248:AO248)</f>
        <v>1.2999999999999998</v>
      </c>
      <c r="AQ248" s="3">
        <v>0.3</v>
      </c>
      <c r="AR248" s="3">
        <v>0.3</v>
      </c>
      <c r="AS248" s="3">
        <v>0.3</v>
      </c>
      <c r="AT248" s="3">
        <v>0.3</v>
      </c>
      <c r="AU248" s="51">
        <f>SUM(AQ248:AT248)</f>
        <v>1.2</v>
      </c>
      <c r="AV248" s="83">
        <f t="shared" ref="AV248:AW249" si="1075">AU248</f>
        <v>1.2</v>
      </c>
      <c r="AW248" s="83">
        <f t="shared" si="1075"/>
        <v>1.2</v>
      </c>
    </row>
    <row r="249" spans="1:49">
      <c r="B249" s="54" t="s">
        <v>244</v>
      </c>
      <c r="C249" s="3">
        <v>0</v>
      </c>
      <c r="D249" s="3">
        <v>0</v>
      </c>
      <c r="E249" s="3">
        <v>0</v>
      </c>
      <c r="F249" s="3">
        <v>0</v>
      </c>
      <c r="G249" s="14">
        <f>SUM(C249:F249)</f>
        <v>0</v>
      </c>
      <c r="H249" s="3">
        <v>0</v>
      </c>
      <c r="I249" s="3">
        <v>0</v>
      </c>
      <c r="J249" s="3">
        <v>0</v>
      </c>
      <c r="K249" s="3">
        <v>0</v>
      </c>
      <c r="L249" s="14">
        <f>SUM(H249:K249)</f>
        <v>0</v>
      </c>
      <c r="M249" s="3">
        <v>0</v>
      </c>
      <c r="N249" s="3">
        <v>0</v>
      </c>
      <c r="O249" s="3">
        <v>0</v>
      </c>
      <c r="P249" s="3">
        <v>0</v>
      </c>
      <c r="Q249" s="14">
        <f>SUM(M249:P249)</f>
        <v>0</v>
      </c>
      <c r="R249" s="3">
        <v>0</v>
      </c>
      <c r="S249" s="3">
        <v>0</v>
      </c>
      <c r="T249" s="3">
        <v>0</v>
      </c>
      <c r="U249" s="3">
        <v>0</v>
      </c>
      <c r="V249" s="14">
        <f>SUM(R249:U249)</f>
        <v>0</v>
      </c>
      <c r="W249" s="3">
        <v>0</v>
      </c>
      <c r="X249" s="3">
        <v>0</v>
      </c>
      <c r="Y249" s="3">
        <v>0</v>
      </c>
      <c r="Z249" s="3">
        <v>0</v>
      </c>
      <c r="AA249" s="14">
        <f>SUM(W249:Z249)</f>
        <v>0</v>
      </c>
      <c r="AB249" s="3">
        <v>0</v>
      </c>
      <c r="AC249" s="3">
        <v>0</v>
      </c>
      <c r="AD249" s="3">
        <v>0</v>
      </c>
      <c r="AE249" s="3">
        <v>0</v>
      </c>
      <c r="AF249" s="14">
        <f>SUM(AB249:AE249)</f>
        <v>0</v>
      </c>
      <c r="AG249" s="3">
        <v>0</v>
      </c>
      <c r="AH249" s="3">
        <v>0</v>
      </c>
      <c r="AI249" s="3">
        <v>0</v>
      </c>
      <c r="AJ249" s="3">
        <v>0</v>
      </c>
      <c r="AK249" s="14">
        <f>SUM(AG249:AJ249)</f>
        <v>0</v>
      </c>
      <c r="AL249" s="3">
        <v>0</v>
      </c>
      <c r="AM249" s="3">
        <v>0</v>
      </c>
      <c r="AN249" s="3">
        <v>0</v>
      </c>
      <c r="AO249" s="3">
        <v>0</v>
      </c>
      <c r="AP249" s="14">
        <f>SUM(AL249:AO249)</f>
        <v>0</v>
      </c>
      <c r="AQ249" s="3">
        <v>0</v>
      </c>
      <c r="AR249" s="3">
        <v>0</v>
      </c>
      <c r="AS249" s="3">
        <v>0</v>
      </c>
      <c r="AT249" s="3">
        <v>0</v>
      </c>
      <c r="AU249" s="51">
        <f>SUM(AQ249:AT249)</f>
        <v>0</v>
      </c>
      <c r="AV249" s="83">
        <f t="shared" si="1075"/>
        <v>0</v>
      </c>
      <c r="AW249" s="83">
        <f t="shared" si="1075"/>
        <v>0</v>
      </c>
    </row>
    <row r="250" spans="1:49" s="52" customFormat="1">
      <c r="B250" s="91" t="s">
        <v>245</v>
      </c>
      <c r="C250" s="93">
        <f>SUM(C247:C249)</f>
        <v>-215.3</v>
      </c>
      <c r="D250" s="93">
        <f t="shared" ref="D250:AH250" si="1076">SUM(D247:D249)</f>
        <v>-221.3</v>
      </c>
      <c r="E250" s="93">
        <f t="shared" si="1076"/>
        <v>-226.9</v>
      </c>
      <c r="F250" s="93">
        <f t="shared" si="1076"/>
        <v>-230.4</v>
      </c>
      <c r="G250" s="94">
        <f t="shared" si="1076"/>
        <v>-893.9</v>
      </c>
      <c r="H250" s="84">
        <f t="shared" si="1076"/>
        <v>-236.4</v>
      </c>
      <c r="I250" s="84">
        <f t="shared" si="1076"/>
        <v>-254.4</v>
      </c>
      <c r="J250" s="84">
        <f t="shared" si="1076"/>
        <v>-264.89999999999998</v>
      </c>
      <c r="K250" s="84">
        <f t="shared" si="1076"/>
        <v>-270.7</v>
      </c>
      <c r="L250" s="94">
        <f t="shared" si="1076"/>
        <v>-1026.3999999999999</v>
      </c>
      <c r="M250" s="84">
        <f t="shared" si="1076"/>
        <v>-277</v>
      </c>
      <c r="N250" s="84">
        <f t="shared" si="1076"/>
        <v>-289.2</v>
      </c>
      <c r="O250" s="84">
        <f t="shared" si="1076"/>
        <v>-290</v>
      </c>
      <c r="P250" s="84">
        <f t="shared" si="1076"/>
        <v>-301.7</v>
      </c>
      <c r="Q250" s="94">
        <f t="shared" si="1076"/>
        <v>-1157.8999999999999</v>
      </c>
      <c r="R250" s="84">
        <f t="shared" si="1076"/>
        <v>-321</v>
      </c>
      <c r="S250" s="84">
        <f t="shared" si="1076"/>
        <v>-331.8</v>
      </c>
      <c r="T250" s="84">
        <f t="shared" si="1076"/>
        <v>-345.5</v>
      </c>
      <c r="U250" s="84">
        <f t="shared" si="1076"/>
        <v>-373</v>
      </c>
      <c r="V250" s="94">
        <f t="shared" si="1076"/>
        <v>-1371.3</v>
      </c>
      <c r="W250" s="84">
        <f t="shared" si="1076"/>
        <v>-369.9</v>
      </c>
      <c r="X250" s="84">
        <f t="shared" si="1076"/>
        <v>-360.1</v>
      </c>
      <c r="Y250" s="84">
        <f t="shared" si="1076"/>
        <v>-373.90000000000003</v>
      </c>
      <c r="Z250" s="84">
        <f t="shared" si="1076"/>
        <v>-379.1</v>
      </c>
      <c r="AA250" s="94">
        <f t="shared" si="1076"/>
        <v>-1483</v>
      </c>
      <c r="AB250" s="84">
        <f t="shared" si="1076"/>
        <v>-385.70000000000005</v>
      </c>
      <c r="AC250" s="84">
        <f t="shared" si="1076"/>
        <v>-388</v>
      </c>
      <c r="AD250" s="84">
        <f t="shared" si="1076"/>
        <v>-396.59999999999997</v>
      </c>
      <c r="AE250" s="84">
        <f t="shared" si="1076"/>
        <v>-402</v>
      </c>
      <c r="AF250" s="94">
        <f t="shared" si="1076"/>
        <v>-1572.3000000000002</v>
      </c>
      <c r="AG250" s="84">
        <f t="shared" si="1076"/>
        <v>-414.5</v>
      </c>
      <c r="AH250" s="84">
        <f t="shared" si="1076"/>
        <v>-408</v>
      </c>
      <c r="AI250" s="84">
        <f t="shared" ref="AI250:AM250" si="1077">SUM(AI247:AI249)</f>
        <v>-407.09999999999997</v>
      </c>
      <c r="AJ250" s="84">
        <f t="shared" si="1077"/>
        <v>-421.5</v>
      </c>
      <c r="AK250" s="94">
        <f t="shared" si="1077"/>
        <v>-1651.0999999999997</v>
      </c>
      <c r="AL250" s="84">
        <f t="shared" si="1077"/>
        <v>-440.2</v>
      </c>
      <c r="AM250" s="84">
        <f t="shared" si="1077"/>
        <v>-442</v>
      </c>
      <c r="AN250" s="84">
        <f t="shared" ref="AN250:AP250" si="1078">SUM(AN247:AN249)</f>
        <v>-468</v>
      </c>
      <c r="AO250" s="84">
        <f t="shared" si="1078"/>
        <v>-450</v>
      </c>
      <c r="AP250" s="94">
        <f t="shared" si="1078"/>
        <v>-1800.2</v>
      </c>
      <c r="AQ250" s="81">
        <f t="shared" ref="AQ250:AU250" ca="1" si="1079">AQ255</f>
        <v>-465.54245050286454</v>
      </c>
      <c r="AR250" s="81">
        <f t="shared" ca="1" si="1079"/>
        <v>-468.3033996352035</v>
      </c>
      <c r="AS250" s="81">
        <f t="shared" ca="1" si="1079"/>
        <v>-488.0337401678521</v>
      </c>
      <c r="AT250" s="81">
        <f t="shared" ca="1" si="1079"/>
        <v>-481.32775469388469</v>
      </c>
      <c r="AU250" s="65">
        <f t="shared" ca="1" si="1079"/>
        <v>-1903.2073449998038</v>
      </c>
      <c r="AV250" s="65">
        <f t="shared" ref="AV250" ca="1" si="1080">AV255</f>
        <v>-2008.790221458004</v>
      </c>
      <c r="AW250" s="65">
        <f t="shared" ref="AW250" ca="1" si="1081">AW255</f>
        <v>-2119.5823749746878</v>
      </c>
    </row>
    <row r="251" spans="1:49">
      <c r="B251" s="11" t="s">
        <v>187</v>
      </c>
      <c r="C251" s="85" t="s">
        <v>212</v>
      </c>
      <c r="D251" s="85" t="s">
        <v>212</v>
      </c>
      <c r="E251" s="85" t="s">
        <v>212</v>
      </c>
      <c r="F251" s="85" t="s">
        <v>212</v>
      </c>
      <c r="G251" s="86" t="s">
        <v>212</v>
      </c>
      <c r="H251" s="82">
        <f t="shared" ref="H251" si="1082">H250/C250-1</f>
        <v>9.800278680910357E-2</v>
      </c>
      <c r="I251" s="82">
        <f t="shared" ref="I251" si="1083">I250/D250-1</f>
        <v>0.14957071848169901</v>
      </c>
      <c r="J251" s="82">
        <f t="shared" ref="J251" si="1084">J250/E250-1</f>
        <v>0.16747465843984122</v>
      </c>
      <c r="K251" s="82">
        <f t="shared" ref="K251" si="1085">K250/F250-1</f>
        <v>0.17491319444444442</v>
      </c>
      <c r="L251" s="73">
        <f t="shared" ref="L251" si="1086">L250/G250-1</f>
        <v>0.14822687101465482</v>
      </c>
      <c r="M251" s="82">
        <f t="shared" ref="M251" si="1087">M250/H250-1</f>
        <v>0.17174280879864634</v>
      </c>
      <c r="N251" s="82">
        <f t="shared" ref="N251" si="1088">N250/I250-1</f>
        <v>0.1367924528301887</v>
      </c>
      <c r="O251" s="82">
        <f t="shared" ref="O251" si="1089">O250/J250-1</f>
        <v>9.4752736881842381E-2</v>
      </c>
      <c r="P251" s="82">
        <f t="shared" ref="P251" si="1090">P250/K250-1</f>
        <v>0.11451791651274479</v>
      </c>
      <c r="Q251" s="73">
        <f t="shared" ref="Q251" si="1091">Q250/L250-1</f>
        <v>0.12811769290724873</v>
      </c>
      <c r="R251" s="82">
        <f t="shared" ref="R251" si="1092">R250/M250-1</f>
        <v>0.15884476534296033</v>
      </c>
      <c r="S251" s="82">
        <f t="shared" ref="S251" si="1093">S250/N250-1</f>
        <v>0.1473029045643155</v>
      </c>
      <c r="T251" s="82">
        <f t="shared" ref="T251" si="1094">T250/O250-1</f>
        <v>0.19137931034482758</v>
      </c>
      <c r="U251" s="82">
        <f t="shared" ref="U251" si="1095">U250/P250-1</f>
        <v>0.23632747762678163</v>
      </c>
      <c r="V251" s="73">
        <f t="shared" ref="V251" si="1096">V250/Q250-1</f>
        <v>0.18429916227653531</v>
      </c>
      <c r="W251" s="82">
        <f t="shared" ref="W251" si="1097">W250/R250-1</f>
        <v>0.15233644859813067</v>
      </c>
      <c r="X251" s="82">
        <f t="shared" ref="X251" si="1098">X250/S250-1</f>
        <v>8.5292344786015661E-2</v>
      </c>
      <c r="Y251" s="82">
        <f t="shared" ref="Y251" si="1099">Y250/T250-1</f>
        <v>8.2199710564399453E-2</v>
      </c>
      <c r="Z251" s="82">
        <f t="shared" ref="Z251" si="1100">Z250/U250-1</f>
        <v>1.6353887399463973E-2</v>
      </c>
      <c r="AA251" s="73">
        <f t="shared" ref="AA251" si="1101">AA250/V250-1</f>
        <v>8.145555312477204E-2</v>
      </c>
      <c r="AB251" s="82">
        <f t="shared" ref="AB251" si="1102">AB250/W250-1</f>
        <v>4.2714247093809332E-2</v>
      </c>
      <c r="AC251" s="82">
        <f t="shared" ref="AC251" si="1103">AC250/X250-1</f>
        <v>7.7478478200499801E-2</v>
      </c>
      <c r="AD251" s="82">
        <f t="shared" ref="AD251" si="1104">AD250/Y250-1</f>
        <v>6.0711420165819652E-2</v>
      </c>
      <c r="AE251" s="82">
        <f t="shared" ref="AE251" si="1105">AE250/Z250-1</f>
        <v>6.0406225270377201E-2</v>
      </c>
      <c r="AF251" s="73">
        <f t="shared" ref="AF251" si="1106">AF250/AA250-1</f>
        <v>6.0215778826702815E-2</v>
      </c>
      <c r="AG251" s="82">
        <f t="shared" ref="AG251" si="1107">AG250/AB250-1</f>
        <v>7.4669432201192487E-2</v>
      </c>
      <c r="AH251" s="82">
        <f t="shared" ref="AH251" si="1108">AH250/AC250-1</f>
        <v>5.1546391752577359E-2</v>
      </c>
      <c r="AI251" s="82">
        <f t="shared" ref="AI251" si="1109">AI250/AD250-1</f>
        <v>2.6475037821482639E-2</v>
      </c>
      <c r="AJ251" s="82">
        <f t="shared" ref="AJ251" si="1110">AJ250/AE250-1</f>
        <v>4.8507462686567138E-2</v>
      </c>
      <c r="AK251" s="73">
        <f t="shared" ref="AK251" si="1111">AK250/AF250-1</f>
        <v>5.0117662023786425E-2</v>
      </c>
      <c r="AL251" s="82">
        <f t="shared" ref="AL251" si="1112">AL250/AG250-1</f>
        <v>6.2002412545235197E-2</v>
      </c>
      <c r="AM251" s="82">
        <f t="shared" ref="AM251" si="1113">AM250/AH250-1</f>
        <v>8.3333333333333259E-2</v>
      </c>
      <c r="AN251" s="82">
        <f t="shared" ref="AN251" si="1114">AN250/AI250-1</f>
        <v>0.1495946941783346</v>
      </c>
      <c r="AO251" s="82">
        <f t="shared" ref="AO251:AP251" si="1115">AO250/AJ250-1</f>
        <v>6.7615658362989217E-2</v>
      </c>
      <c r="AP251" s="73">
        <f t="shared" si="1115"/>
        <v>9.0303434074253675E-2</v>
      </c>
      <c r="AQ251" s="82">
        <f t="shared" ref="AQ251" ca="1" si="1116">AQ250/AL250-1</f>
        <v>5.7570310092831756E-2</v>
      </c>
      <c r="AR251" s="82">
        <f t="shared" ref="AR251" ca="1" si="1117">AR250/AM250-1</f>
        <v>5.9509953925799719E-2</v>
      </c>
      <c r="AS251" s="82">
        <f t="shared" ref="AS251" ca="1" si="1118">AS250/AN250-1</f>
        <v>4.2807137110794979E-2</v>
      </c>
      <c r="AT251" s="82">
        <f t="shared" ref="AT251" ca="1" si="1119">AT250/AO250-1</f>
        <v>6.9617232653077066E-2</v>
      </c>
      <c r="AU251" s="73">
        <f t="shared" ref="AU251" ca="1" si="1120">AU250/AP250-1</f>
        <v>5.721994500600136E-2</v>
      </c>
      <c r="AV251" s="148">
        <f t="shared" ref="AV251:AW251" ca="1" si="1121">AV250/AU250-1</f>
        <v>5.5476286772217609E-2</v>
      </c>
      <c r="AW251" s="148">
        <f t="shared" ca="1" si="1121"/>
        <v>5.5153670270392752E-2</v>
      </c>
    </row>
    <row r="252" spans="1:49">
      <c r="B252" s="11" t="s">
        <v>188</v>
      </c>
      <c r="C252" s="85" t="s">
        <v>212</v>
      </c>
      <c r="D252" s="82">
        <f>D250/C250-1</f>
        <v>2.7868091035764042E-2</v>
      </c>
      <c r="E252" s="82">
        <f t="shared" ref="E252" si="1122">E250/D250-1</f>
        <v>2.5305015815634935E-2</v>
      </c>
      <c r="F252" s="82">
        <f t="shared" ref="F252" si="1123">F250/E250-1</f>
        <v>1.542529748788013E-2</v>
      </c>
      <c r="G252" s="86" t="s">
        <v>212</v>
      </c>
      <c r="H252" s="82">
        <f>H250/F250-1</f>
        <v>2.6041666666666741E-2</v>
      </c>
      <c r="I252" s="82">
        <f>I250/H250-1</f>
        <v>7.6142131979695327E-2</v>
      </c>
      <c r="J252" s="82">
        <f t="shared" ref="J252" si="1124">J250/I250-1</f>
        <v>4.1273584905660243E-2</v>
      </c>
      <c r="K252" s="82">
        <f t="shared" ref="K252" si="1125">K250/J250-1</f>
        <v>2.1895054737636865E-2</v>
      </c>
      <c r="L252" s="86" t="s">
        <v>212</v>
      </c>
      <c r="M252" s="82">
        <f>M250/K250-1</f>
        <v>2.3272995936461038E-2</v>
      </c>
      <c r="N252" s="82">
        <f>N250/M250-1</f>
        <v>4.4043321299638949E-2</v>
      </c>
      <c r="O252" s="82">
        <f t="shared" ref="O252" si="1126">O250/N250-1</f>
        <v>2.7662517289073207E-3</v>
      </c>
      <c r="P252" s="82">
        <f t="shared" ref="P252" si="1127">P250/O250-1</f>
        <v>4.0344827586206833E-2</v>
      </c>
      <c r="Q252" s="86" t="s">
        <v>212</v>
      </c>
      <c r="R252" s="82">
        <f>R250/P250-1</f>
        <v>6.397083195227049E-2</v>
      </c>
      <c r="S252" s="82">
        <f>S250/R250-1</f>
        <v>3.3644859813084071E-2</v>
      </c>
      <c r="T252" s="82">
        <f t="shared" ref="T252" si="1128">T250/S250-1</f>
        <v>4.1289933694997005E-2</v>
      </c>
      <c r="U252" s="82">
        <f t="shared" ref="U252" si="1129">U250/T250-1</f>
        <v>7.9594790159189577E-2</v>
      </c>
      <c r="V252" s="86" t="s">
        <v>212</v>
      </c>
      <c r="W252" s="82">
        <f>W250/U250-1</f>
        <v>-8.3109919571046076E-3</v>
      </c>
      <c r="X252" s="82">
        <f>X250/W250-1</f>
        <v>-2.6493646931603054E-2</v>
      </c>
      <c r="Y252" s="82">
        <f t="shared" ref="Y252" si="1130">Y250/X250-1</f>
        <v>3.8322688142182759E-2</v>
      </c>
      <c r="Z252" s="82">
        <f t="shared" ref="Z252" si="1131">Z250/Y250-1</f>
        <v>1.3907461888205352E-2</v>
      </c>
      <c r="AA252" s="86" t="s">
        <v>212</v>
      </c>
      <c r="AB252" s="82">
        <f>AB250/Z250-1</f>
        <v>1.7409654444737521E-2</v>
      </c>
      <c r="AC252" s="82">
        <f>AC250/AB250-1</f>
        <v>5.9631838216229749E-3</v>
      </c>
      <c r="AD252" s="82">
        <f t="shared" ref="AD252" si="1132">AD250/AC250-1</f>
        <v>2.2164948453608169E-2</v>
      </c>
      <c r="AE252" s="82">
        <f t="shared" ref="AE252" si="1133">AE250/AD250-1</f>
        <v>1.3615733736762614E-2</v>
      </c>
      <c r="AF252" s="86" t="s">
        <v>212</v>
      </c>
      <c r="AG252" s="82">
        <f>AG250/AE250-1</f>
        <v>3.1094527363184188E-2</v>
      </c>
      <c r="AH252" s="82">
        <f>AH250/AG250-1</f>
        <v>-1.56815440289505E-2</v>
      </c>
      <c r="AI252" s="82">
        <f t="shared" ref="AI252" si="1134">AI250/AH250-1</f>
        <v>-2.2058823529412797E-3</v>
      </c>
      <c r="AJ252" s="82">
        <f t="shared" ref="AJ252" si="1135">AJ250/AI250-1</f>
        <v>3.537214443625647E-2</v>
      </c>
      <c r="AK252" s="86" t="s">
        <v>212</v>
      </c>
      <c r="AL252" s="82">
        <f>AL250/AJ250-1</f>
        <v>4.4365361803084147E-2</v>
      </c>
      <c r="AM252" s="82">
        <f>AM250/AL250-1</f>
        <v>4.0890504316219989E-3</v>
      </c>
      <c r="AN252" s="82">
        <f t="shared" ref="AN252" si="1136">AN250/AM250-1</f>
        <v>5.8823529411764719E-2</v>
      </c>
      <c r="AO252" s="82">
        <f t="shared" ref="AO252" si="1137">AO250/AN250-1</f>
        <v>-3.8461538461538436E-2</v>
      </c>
      <c r="AP252" s="86" t="s">
        <v>212</v>
      </c>
      <c r="AQ252" s="82">
        <f ca="1">AQ250/AO250-1</f>
        <v>3.4538778895254474E-2</v>
      </c>
      <c r="AR252" s="82">
        <f ca="1">AR250/AQ250-1</f>
        <v>5.9306066060285101E-3</v>
      </c>
      <c r="AS252" s="82">
        <f t="shared" ref="AS252" ca="1" si="1138">AS250/AR250-1</f>
        <v>4.213153384753987E-2</v>
      </c>
      <c r="AT252" s="82">
        <f t="shared" ref="AT252" ca="1" si="1139">AT250/AS250-1</f>
        <v>-1.3740823475977271E-2</v>
      </c>
      <c r="AU252" s="86" t="s">
        <v>212</v>
      </c>
      <c r="AV252" s="86" t="s">
        <v>212</v>
      </c>
      <c r="AW252" s="86" t="s">
        <v>212</v>
      </c>
    </row>
    <row r="253" spans="1:49">
      <c r="B253" s="11"/>
      <c r="C253" s="85"/>
      <c r="D253" s="85"/>
      <c r="E253" s="85"/>
      <c r="F253" s="85"/>
      <c r="G253" s="86"/>
      <c r="H253" s="82"/>
      <c r="I253" s="82"/>
      <c r="J253" s="82"/>
      <c r="K253" s="82"/>
      <c r="L253" s="86"/>
      <c r="M253" s="82"/>
      <c r="N253" s="82"/>
      <c r="O253" s="82"/>
      <c r="P253" s="82"/>
      <c r="Q253" s="86"/>
      <c r="R253" s="82"/>
      <c r="S253" s="82"/>
      <c r="T253" s="82"/>
      <c r="U253" s="82"/>
      <c r="V253" s="86"/>
      <c r="W253" s="82"/>
      <c r="X253" s="82"/>
      <c r="Y253" s="82"/>
      <c r="Z253" s="82"/>
      <c r="AA253" s="86"/>
      <c r="AB253" s="82"/>
      <c r="AC253" s="82"/>
      <c r="AD253" s="82"/>
      <c r="AE253" s="82"/>
      <c r="AF253" s="86"/>
      <c r="AG253" s="82"/>
      <c r="AH253" s="82"/>
      <c r="AI253" s="82"/>
      <c r="AL253" s="82"/>
    </row>
    <row r="254" spans="1:49">
      <c r="B254" s="54" t="s">
        <v>246</v>
      </c>
      <c r="C254" s="95">
        <f t="shared" ref="C254:AW254" si="1140">C39</f>
        <v>633.20000000000005</v>
      </c>
      <c r="D254" s="95">
        <f t="shared" si="1140"/>
        <v>651.6</v>
      </c>
      <c r="E254" s="95">
        <f t="shared" si="1140"/>
        <v>679.5</v>
      </c>
      <c r="F254" s="95">
        <f t="shared" si="1140"/>
        <v>695.8</v>
      </c>
      <c r="G254" s="99">
        <f t="shared" si="1140"/>
        <v>2660.1000000000004</v>
      </c>
      <c r="H254" s="27">
        <f t="shared" si="1140"/>
        <v>710</v>
      </c>
      <c r="I254" s="27">
        <f t="shared" si="1140"/>
        <v>737.2</v>
      </c>
      <c r="J254" s="27">
        <f t="shared" si="1140"/>
        <v>760.5</v>
      </c>
      <c r="K254" s="27">
        <f t="shared" si="1140"/>
        <v>780.40000000000009</v>
      </c>
      <c r="L254" s="99">
        <f t="shared" si="1140"/>
        <v>2988.1</v>
      </c>
      <c r="M254" s="27">
        <f t="shared" si="1140"/>
        <v>791.99999999999989</v>
      </c>
      <c r="N254" s="27">
        <f t="shared" si="1140"/>
        <v>806.4</v>
      </c>
      <c r="O254" s="27">
        <f t="shared" si="1140"/>
        <v>844.4</v>
      </c>
      <c r="P254" s="27">
        <f t="shared" si="1140"/>
        <v>873.9</v>
      </c>
      <c r="Q254" s="99">
        <f t="shared" si="1140"/>
        <v>3316.7</v>
      </c>
      <c r="R254" s="27">
        <f t="shared" si="1140"/>
        <v>901.1</v>
      </c>
      <c r="S254" s="27">
        <f t="shared" si="1140"/>
        <v>931.3</v>
      </c>
      <c r="T254" s="27">
        <f t="shared" si="1140"/>
        <v>964</v>
      </c>
      <c r="U254" s="27">
        <f t="shared" si="1140"/>
        <v>1019.3</v>
      </c>
      <c r="V254" s="99">
        <f t="shared" si="1140"/>
        <v>3815.7</v>
      </c>
      <c r="W254" s="27">
        <f t="shared" si="1140"/>
        <v>1002.7</v>
      </c>
      <c r="X254" s="27">
        <f t="shared" si="1140"/>
        <v>1015.5</v>
      </c>
      <c r="Y254" s="27">
        <f t="shared" si="1140"/>
        <v>1033.2</v>
      </c>
      <c r="Z254" s="27">
        <f t="shared" si="1140"/>
        <v>1039.9000000000001</v>
      </c>
      <c r="AA254" s="99">
        <f t="shared" si="1140"/>
        <v>4091.3</v>
      </c>
      <c r="AB254" s="27">
        <f t="shared" si="1140"/>
        <v>1036</v>
      </c>
      <c r="AC254" s="27">
        <f t="shared" si="1140"/>
        <v>1048.0999999999999</v>
      </c>
      <c r="AD254" s="27">
        <f t="shared" si="1140"/>
        <v>1069.7</v>
      </c>
      <c r="AE254" s="27">
        <f t="shared" si="1140"/>
        <v>1100.3</v>
      </c>
      <c r="AF254" s="99">
        <f t="shared" si="1140"/>
        <v>4254.1000000000004</v>
      </c>
      <c r="AG254" s="27">
        <f t="shared" si="1140"/>
        <v>1108.5</v>
      </c>
      <c r="AH254" s="27">
        <f t="shared" si="1140"/>
        <v>1124.5</v>
      </c>
      <c r="AI254" s="27">
        <f t="shared" si="1140"/>
        <v>1147.5999999999999</v>
      </c>
      <c r="AJ254" s="27">
        <f t="shared" si="1140"/>
        <v>1192.5999999999999</v>
      </c>
      <c r="AK254" s="99">
        <f t="shared" si="1140"/>
        <v>4573.2</v>
      </c>
      <c r="AL254" s="27">
        <f t="shared" si="1140"/>
        <v>1194.3</v>
      </c>
      <c r="AM254" s="27">
        <f t="shared" si="1140"/>
        <v>1217.5999999999999</v>
      </c>
      <c r="AN254" s="27">
        <f t="shared" si="1140"/>
        <v>1265.3</v>
      </c>
      <c r="AO254" s="27">
        <f t="shared" si="1140"/>
        <v>1273.9000000000001</v>
      </c>
      <c r="AP254" s="99">
        <f t="shared" si="1140"/>
        <v>4951.1000000000004</v>
      </c>
      <c r="AQ254" s="27">
        <f t="shared" ca="1" si="1140"/>
        <v>1263.0562213438686</v>
      </c>
      <c r="AR254" s="27">
        <f t="shared" ca="1" si="1140"/>
        <v>1290.0593199000537</v>
      </c>
      <c r="AS254" s="27">
        <f t="shared" ca="1" si="1140"/>
        <v>1319.463870586289</v>
      </c>
      <c r="AT254" s="27">
        <f t="shared" ca="1" si="1140"/>
        <v>1362.585392676755</v>
      </c>
      <c r="AU254" s="99">
        <f t="shared" ca="1" si="1140"/>
        <v>5235.1648045069651</v>
      </c>
      <c r="AV254" s="99">
        <f t="shared" ca="1" si="1140"/>
        <v>5525.5923085016148</v>
      </c>
      <c r="AW254" s="99">
        <f t="shared" ca="1" si="1140"/>
        <v>5830.3490047333307</v>
      </c>
    </row>
    <row r="255" spans="1:49">
      <c r="B255" s="54" t="s">
        <v>247</v>
      </c>
      <c r="C255" s="95">
        <f>C250</f>
        <v>-215.3</v>
      </c>
      <c r="D255" s="95">
        <f t="shared" ref="D255:AH255" si="1141">D250</f>
        <v>-221.3</v>
      </c>
      <c r="E255" s="95">
        <f t="shared" si="1141"/>
        <v>-226.9</v>
      </c>
      <c r="F255" s="95">
        <f t="shared" si="1141"/>
        <v>-230.4</v>
      </c>
      <c r="G255" s="99">
        <f t="shared" si="1141"/>
        <v>-893.9</v>
      </c>
      <c r="H255" s="27">
        <f t="shared" si="1141"/>
        <v>-236.4</v>
      </c>
      <c r="I255" s="27">
        <f t="shared" si="1141"/>
        <v>-254.4</v>
      </c>
      <c r="J255" s="27">
        <f t="shared" si="1141"/>
        <v>-264.89999999999998</v>
      </c>
      <c r="K255" s="27">
        <f t="shared" si="1141"/>
        <v>-270.7</v>
      </c>
      <c r="L255" s="99">
        <f t="shared" si="1141"/>
        <v>-1026.3999999999999</v>
      </c>
      <c r="M255" s="27">
        <f t="shared" si="1141"/>
        <v>-277</v>
      </c>
      <c r="N255" s="27">
        <f t="shared" si="1141"/>
        <v>-289.2</v>
      </c>
      <c r="O255" s="27">
        <f t="shared" si="1141"/>
        <v>-290</v>
      </c>
      <c r="P255" s="27">
        <f t="shared" si="1141"/>
        <v>-301.7</v>
      </c>
      <c r="Q255" s="99">
        <f t="shared" si="1141"/>
        <v>-1157.8999999999999</v>
      </c>
      <c r="R255" s="27">
        <f t="shared" si="1141"/>
        <v>-321</v>
      </c>
      <c r="S255" s="27">
        <f t="shared" si="1141"/>
        <v>-331.8</v>
      </c>
      <c r="T255" s="27">
        <f t="shared" si="1141"/>
        <v>-345.5</v>
      </c>
      <c r="U255" s="27">
        <f t="shared" si="1141"/>
        <v>-373</v>
      </c>
      <c r="V255" s="99">
        <f t="shared" si="1141"/>
        <v>-1371.3</v>
      </c>
      <c r="W255" s="27">
        <f t="shared" si="1141"/>
        <v>-369.9</v>
      </c>
      <c r="X255" s="27">
        <f t="shared" si="1141"/>
        <v>-360.1</v>
      </c>
      <c r="Y255" s="27">
        <f t="shared" si="1141"/>
        <v>-373.90000000000003</v>
      </c>
      <c r="Z255" s="27">
        <f t="shared" si="1141"/>
        <v>-379.1</v>
      </c>
      <c r="AA255" s="99">
        <f t="shared" si="1141"/>
        <v>-1483</v>
      </c>
      <c r="AB255" s="27">
        <f t="shared" si="1141"/>
        <v>-385.70000000000005</v>
      </c>
      <c r="AC255" s="27">
        <f t="shared" si="1141"/>
        <v>-388</v>
      </c>
      <c r="AD255" s="27">
        <f t="shared" si="1141"/>
        <v>-396.59999999999997</v>
      </c>
      <c r="AE255" s="27">
        <f t="shared" si="1141"/>
        <v>-402</v>
      </c>
      <c r="AF255" s="99">
        <f t="shared" si="1141"/>
        <v>-1572.3000000000002</v>
      </c>
      <c r="AG255" s="27">
        <f t="shared" si="1141"/>
        <v>-414.5</v>
      </c>
      <c r="AH255" s="27">
        <f t="shared" si="1141"/>
        <v>-408</v>
      </c>
      <c r="AI255" s="27">
        <f t="shared" ref="AI255:AN255" si="1142">AI250</f>
        <v>-407.09999999999997</v>
      </c>
      <c r="AJ255" s="27">
        <f t="shared" si="1142"/>
        <v>-421.5</v>
      </c>
      <c r="AK255" s="99">
        <f t="shared" si="1142"/>
        <v>-1651.0999999999997</v>
      </c>
      <c r="AL255" s="27">
        <f t="shared" si="1142"/>
        <v>-440.2</v>
      </c>
      <c r="AM255" s="27">
        <f t="shared" si="1142"/>
        <v>-442</v>
      </c>
      <c r="AN255" s="27">
        <f t="shared" si="1142"/>
        <v>-468</v>
      </c>
      <c r="AO255" s="27">
        <f t="shared" ref="AO255:AP255" si="1143">AO250</f>
        <v>-450</v>
      </c>
      <c r="AP255" s="99">
        <f t="shared" si="1143"/>
        <v>-1800.2</v>
      </c>
      <c r="AQ255" s="15">
        <f t="shared" ref="AQ255:AU255" ca="1" si="1144">AQ256-AQ254</f>
        <v>-465.54245050286454</v>
      </c>
      <c r="AR255" s="15">
        <f t="shared" ca="1" si="1144"/>
        <v>-468.3033996352035</v>
      </c>
      <c r="AS255" s="15">
        <f t="shared" ca="1" si="1144"/>
        <v>-488.0337401678521</v>
      </c>
      <c r="AT255" s="15">
        <f t="shared" ca="1" si="1144"/>
        <v>-481.32775469388469</v>
      </c>
      <c r="AU255" s="14">
        <f t="shared" ca="1" si="1144"/>
        <v>-1903.2073449998038</v>
      </c>
      <c r="AV255" s="14">
        <f t="shared" ref="AV255:AW255" ca="1" si="1145">AV256-AV254</f>
        <v>-2008.790221458004</v>
      </c>
      <c r="AW255" s="14">
        <f t="shared" ca="1" si="1145"/>
        <v>-2119.5823749746878</v>
      </c>
    </row>
    <row r="256" spans="1:49" s="124" customFormat="1">
      <c r="B256" s="131" t="s">
        <v>248</v>
      </c>
      <c r="C256" s="196">
        <f>C254+C255</f>
        <v>417.90000000000003</v>
      </c>
      <c r="D256" s="196">
        <f t="shared" ref="D256:AH256" si="1146">D254+D255</f>
        <v>430.3</v>
      </c>
      <c r="E256" s="196">
        <f t="shared" si="1146"/>
        <v>452.6</v>
      </c>
      <c r="F256" s="196">
        <f t="shared" si="1146"/>
        <v>465.4</v>
      </c>
      <c r="G256" s="197">
        <f t="shared" si="1146"/>
        <v>1766.2000000000003</v>
      </c>
      <c r="H256" s="155">
        <f t="shared" si="1146"/>
        <v>473.6</v>
      </c>
      <c r="I256" s="155">
        <f t="shared" si="1146"/>
        <v>482.80000000000007</v>
      </c>
      <c r="J256" s="155">
        <f t="shared" si="1146"/>
        <v>495.6</v>
      </c>
      <c r="K256" s="155">
        <f t="shared" si="1146"/>
        <v>509.7000000000001</v>
      </c>
      <c r="L256" s="197">
        <f t="shared" si="1146"/>
        <v>1961.7</v>
      </c>
      <c r="M256" s="155">
        <f t="shared" si="1146"/>
        <v>514.99999999999989</v>
      </c>
      <c r="N256" s="155">
        <f t="shared" si="1146"/>
        <v>517.20000000000005</v>
      </c>
      <c r="O256" s="155">
        <f t="shared" si="1146"/>
        <v>554.4</v>
      </c>
      <c r="P256" s="155">
        <f t="shared" si="1146"/>
        <v>572.20000000000005</v>
      </c>
      <c r="Q256" s="197">
        <f t="shared" si="1146"/>
        <v>2158.8000000000002</v>
      </c>
      <c r="R256" s="155">
        <f t="shared" si="1146"/>
        <v>580.1</v>
      </c>
      <c r="S256" s="155">
        <f t="shared" si="1146"/>
        <v>599.5</v>
      </c>
      <c r="T256" s="155">
        <f t="shared" si="1146"/>
        <v>618.5</v>
      </c>
      <c r="U256" s="155">
        <f t="shared" si="1146"/>
        <v>646.29999999999995</v>
      </c>
      <c r="V256" s="197">
        <f t="shared" si="1146"/>
        <v>2444.3999999999996</v>
      </c>
      <c r="W256" s="155">
        <f t="shared" si="1146"/>
        <v>632.80000000000007</v>
      </c>
      <c r="X256" s="155">
        <f t="shared" si="1146"/>
        <v>655.4</v>
      </c>
      <c r="Y256" s="155">
        <f t="shared" si="1146"/>
        <v>659.3</v>
      </c>
      <c r="Z256" s="155">
        <f t="shared" si="1146"/>
        <v>660.80000000000007</v>
      </c>
      <c r="AA256" s="197">
        <f t="shared" si="1146"/>
        <v>2608.3000000000002</v>
      </c>
      <c r="AB256" s="155">
        <f t="shared" si="1146"/>
        <v>650.29999999999995</v>
      </c>
      <c r="AC256" s="155">
        <f t="shared" si="1146"/>
        <v>660.09999999999991</v>
      </c>
      <c r="AD256" s="155">
        <f t="shared" si="1146"/>
        <v>673.10000000000014</v>
      </c>
      <c r="AE256" s="155">
        <f t="shared" si="1146"/>
        <v>698.3</v>
      </c>
      <c r="AF256" s="197">
        <f t="shared" si="1146"/>
        <v>2681.8</v>
      </c>
      <c r="AG256" s="155">
        <f t="shared" si="1146"/>
        <v>694</v>
      </c>
      <c r="AH256" s="155">
        <f t="shared" si="1146"/>
        <v>716.5</v>
      </c>
      <c r="AI256" s="155">
        <f t="shared" ref="AI256:AN256" si="1147">AI254+AI255</f>
        <v>740.5</v>
      </c>
      <c r="AJ256" s="155">
        <f t="shared" si="1147"/>
        <v>771.09999999999991</v>
      </c>
      <c r="AK256" s="197">
        <f t="shared" si="1147"/>
        <v>2922.1000000000004</v>
      </c>
      <c r="AL256" s="155">
        <f t="shared" si="1147"/>
        <v>754.09999999999991</v>
      </c>
      <c r="AM256" s="155">
        <f t="shared" si="1147"/>
        <v>775.59999999999991</v>
      </c>
      <c r="AN256" s="155">
        <f t="shared" si="1147"/>
        <v>797.3</v>
      </c>
      <c r="AO256" s="155">
        <f t="shared" ref="AO256:AP256" si="1148">AO254+AO255</f>
        <v>823.90000000000009</v>
      </c>
      <c r="AP256" s="197">
        <f t="shared" si="1148"/>
        <v>3150.9000000000005</v>
      </c>
      <c r="AQ256" s="191">
        <f t="shared" ref="AQ256:AT256" ca="1" si="1149">AQ254*AQ260</f>
        <v>797.51377084100409</v>
      </c>
      <c r="AR256" s="191">
        <f t="shared" ca="1" si="1149"/>
        <v>821.75592026485015</v>
      </c>
      <c r="AS256" s="191">
        <f t="shared" ca="1" si="1149"/>
        <v>831.43013041843687</v>
      </c>
      <c r="AT256" s="191">
        <f t="shared" ca="1" si="1149"/>
        <v>881.25763798287028</v>
      </c>
      <c r="AU256" s="198">
        <f ca="1">SUM(AQ256:AT256)</f>
        <v>3331.9574595071613</v>
      </c>
      <c r="AV256" s="123">
        <f t="shared" ref="AV256:AW256" ca="1" si="1150">AV254*AV260</f>
        <v>3516.8020870436108</v>
      </c>
      <c r="AW256" s="123">
        <f t="shared" ca="1" si="1150"/>
        <v>3710.7666297586429</v>
      </c>
    </row>
    <row r="257" spans="2:49">
      <c r="B257" s="11" t="s">
        <v>187</v>
      </c>
      <c r="C257" s="85" t="s">
        <v>212</v>
      </c>
      <c r="D257" s="85" t="s">
        <v>212</v>
      </c>
      <c r="E257" s="85" t="s">
        <v>212</v>
      </c>
      <c r="F257" s="85" t="s">
        <v>212</v>
      </c>
      <c r="G257" s="86" t="s">
        <v>212</v>
      </c>
      <c r="H257" s="82">
        <f t="shared" ref="H257" si="1151">H256/C256-1</f>
        <v>0.13328547499401777</v>
      </c>
      <c r="I257" s="82">
        <f t="shared" ref="I257" si="1152">I256/D256-1</f>
        <v>0.1220079014640949</v>
      </c>
      <c r="J257" s="82">
        <f t="shared" ref="J257" si="1153">J256/E256-1</f>
        <v>9.5006628369421087E-2</v>
      </c>
      <c r="K257" s="82">
        <f t="shared" ref="K257" si="1154">K256/F256-1</f>
        <v>9.5186935969059139E-2</v>
      </c>
      <c r="L257" s="73">
        <f t="shared" ref="L257" si="1155">L256/G256-1</f>
        <v>0.11068961612501393</v>
      </c>
      <c r="M257" s="82">
        <f t="shared" ref="M257" si="1156">M256/H256-1</f>
        <v>8.7415540540540349E-2</v>
      </c>
      <c r="N257" s="82">
        <f t="shared" ref="N257" si="1157">N256/I256-1</f>
        <v>7.1251035625517822E-2</v>
      </c>
      <c r="O257" s="82">
        <f t="shared" ref="O257" si="1158">O256/J256-1</f>
        <v>0.11864406779661008</v>
      </c>
      <c r="P257" s="82">
        <f t="shared" ref="P257" si="1159">P256/K256-1</f>
        <v>0.12262114969589932</v>
      </c>
      <c r="Q257" s="73">
        <f t="shared" ref="Q257" si="1160">Q256/L256-1</f>
        <v>0.10047407860529134</v>
      </c>
      <c r="R257" s="82">
        <f t="shared" ref="R257" si="1161">R256/M256-1</f>
        <v>0.12640776699029166</v>
      </c>
      <c r="S257" s="82">
        <f t="shared" ref="S257" si="1162">S256/N256-1</f>
        <v>0.15912606341840663</v>
      </c>
      <c r="T257" s="82">
        <f t="shared" ref="T257" si="1163">T256/O256-1</f>
        <v>0.11562049062049073</v>
      </c>
      <c r="U257" s="82">
        <f t="shared" ref="U257" si="1164">U256/P256-1</f>
        <v>0.12950017476406828</v>
      </c>
      <c r="V257" s="73">
        <f t="shared" ref="V257" si="1165">V256/Q256-1</f>
        <v>0.13229571984435773</v>
      </c>
      <c r="W257" s="82">
        <f t="shared" ref="W257" si="1166">W256/R256-1</f>
        <v>9.084640579210479E-2</v>
      </c>
      <c r="X257" s="82">
        <f t="shared" ref="X257" si="1167">X256/S256-1</f>
        <v>9.3244370308590563E-2</v>
      </c>
      <c r="Y257" s="82">
        <f t="shared" ref="Y257" si="1168">Y256/T256-1</f>
        <v>6.5966046887631302E-2</v>
      </c>
      <c r="Z257" s="82">
        <f t="shared" ref="Z257" si="1169">Z256/U256-1</f>
        <v>2.243540151632395E-2</v>
      </c>
      <c r="AA257" s="73">
        <f t="shared" ref="AA257" si="1170">AA256/V256-1</f>
        <v>6.7051219113074989E-2</v>
      </c>
      <c r="AB257" s="82">
        <f t="shared" ref="AB257" si="1171">AB256/W256-1</f>
        <v>2.7654867256637017E-2</v>
      </c>
      <c r="AC257" s="82">
        <f t="shared" ref="AC257" si="1172">AC256/X256-1</f>
        <v>7.1711931644795612E-3</v>
      </c>
      <c r="AD257" s="82">
        <f t="shared" ref="AD257" si="1173">AD256/Y256-1</f>
        <v>2.0931290762930654E-2</v>
      </c>
      <c r="AE257" s="82">
        <f t="shared" ref="AE257" si="1174">AE256/Z256-1</f>
        <v>5.6749394673123232E-2</v>
      </c>
      <c r="AF257" s="73">
        <f t="shared" ref="AF257" si="1175">AF256/AA256-1</f>
        <v>2.8179273856534959E-2</v>
      </c>
      <c r="AG257" s="82">
        <f t="shared" ref="AG257" si="1176">AG256/AB256-1</f>
        <v>6.7199753959710895E-2</v>
      </c>
      <c r="AH257" s="82">
        <f t="shared" ref="AH257:AI257" si="1177">AH256/AC256-1</f>
        <v>8.5441599757612563E-2</v>
      </c>
      <c r="AI257" s="82">
        <f t="shared" si="1177"/>
        <v>0.10013370970138147</v>
      </c>
      <c r="AJ257" s="82">
        <f t="shared" ref="AJ257" si="1178">AJ256/AE256-1</f>
        <v>0.104253186309609</v>
      </c>
      <c r="AK257" s="73">
        <f t="shared" ref="AK257:AL257" si="1179">AK256/AF256-1</f>
        <v>8.960399731523605E-2</v>
      </c>
      <c r="AL257" s="82">
        <f t="shared" si="1179"/>
        <v>8.6599423631123829E-2</v>
      </c>
      <c r="AM257" s="82">
        <f>AM256/AH256-1</f>
        <v>8.2484298674110113E-2</v>
      </c>
      <c r="AN257" s="82">
        <f>AN256/AI256-1</f>
        <v>7.6704929101958141E-2</v>
      </c>
      <c r="AO257" s="82">
        <f t="shared" ref="AO257" si="1180">AO256/AJ256-1</f>
        <v>6.8473609129814816E-2</v>
      </c>
      <c r="AP257" s="73">
        <f t="shared" ref="AP257" si="1181">AP256/AK256-1</f>
        <v>7.8299852845556295E-2</v>
      </c>
      <c r="AQ257" s="82">
        <f ca="1">AQ256/AL256-1</f>
        <v>5.7570310092831534E-2</v>
      </c>
      <c r="AR257" s="82">
        <f ca="1">AR256/AM256-1</f>
        <v>5.9509953925799719E-2</v>
      </c>
      <c r="AS257" s="82">
        <f ca="1">AS256/AN256-1</f>
        <v>4.2807137110794979E-2</v>
      </c>
      <c r="AT257" s="82">
        <f t="shared" ref="AT257" ca="1" si="1182">AT256/AO256-1</f>
        <v>6.9617232653077066E-2</v>
      </c>
      <c r="AU257" s="73">
        <f t="shared" ref="AU257" ca="1" si="1183">AU256/AP256-1</f>
        <v>5.7462140819181995E-2</v>
      </c>
      <c r="AV257" s="73">
        <f t="shared" ref="AV257:AW257" ca="1" si="1184">AV256/AU256-1</f>
        <v>5.5476286772217831E-2</v>
      </c>
      <c r="AW257" s="73">
        <f t="shared" ca="1" si="1184"/>
        <v>5.5153670270392752E-2</v>
      </c>
    </row>
    <row r="258" spans="2:49">
      <c r="B258" s="11" t="s">
        <v>188</v>
      </c>
      <c r="C258" s="85" t="s">
        <v>212</v>
      </c>
      <c r="D258" s="82">
        <f>D256/C256-1</f>
        <v>2.9672170375687923E-2</v>
      </c>
      <c r="E258" s="82">
        <f t="shared" ref="E258" si="1185">E256/D256-1</f>
        <v>5.182430862189169E-2</v>
      </c>
      <c r="F258" s="82">
        <f t="shared" ref="F258" si="1186">F256/E256-1</f>
        <v>2.8281042863455452E-2</v>
      </c>
      <c r="G258" s="86" t="s">
        <v>212</v>
      </c>
      <c r="H258" s="82">
        <f>H256/F256-1</f>
        <v>1.7619252256123819E-2</v>
      </c>
      <c r="I258" s="82">
        <f>I256/H256-1</f>
        <v>1.942567567567588E-2</v>
      </c>
      <c r="J258" s="82">
        <f t="shared" ref="J258" si="1187">J256/I256-1</f>
        <v>2.6512013256006606E-2</v>
      </c>
      <c r="K258" s="82">
        <f t="shared" ref="K258" si="1188">K256/J256-1</f>
        <v>2.8450363196126149E-2</v>
      </c>
      <c r="L258" s="86" t="s">
        <v>212</v>
      </c>
      <c r="M258" s="82">
        <f>M256/K256-1</f>
        <v>1.0398273494211852E-2</v>
      </c>
      <c r="N258" s="82">
        <f>N256/M256-1</f>
        <v>4.2718446601945903E-3</v>
      </c>
      <c r="O258" s="82">
        <f t="shared" ref="O258" si="1189">O256/N256-1</f>
        <v>7.1925754060324643E-2</v>
      </c>
      <c r="P258" s="82">
        <f t="shared" ref="P258" si="1190">P256/O256-1</f>
        <v>3.2106782106782195E-2</v>
      </c>
      <c r="Q258" s="86" t="s">
        <v>212</v>
      </c>
      <c r="R258" s="82">
        <f>R256/P256-1</f>
        <v>1.3806361412093571E-2</v>
      </c>
      <c r="S258" s="82">
        <f>S256/R256-1</f>
        <v>3.3442509912084084E-2</v>
      </c>
      <c r="T258" s="82">
        <f t="shared" ref="T258" si="1191">T256/S256-1</f>
        <v>3.1693077564637129E-2</v>
      </c>
      <c r="U258" s="82">
        <f t="shared" ref="U258" si="1192">U256/T256-1</f>
        <v>4.4947453516572367E-2</v>
      </c>
      <c r="V258" s="86" t="s">
        <v>212</v>
      </c>
      <c r="W258" s="82">
        <f>W256/U256-1</f>
        <v>-2.0888132446232222E-2</v>
      </c>
      <c r="X258" s="82">
        <f>X256/W256-1</f>
        <v>3.5714285714285587E-2</v>
      </c>
      <c r="Y258" s="82">
        <f t="shared" ref="Y258" si="1193">Y256/X256-1</f>
        <v>5.9505645407385011E-3</v>
      </c>
      <c r="Z258" s="82">
        <f t="shared" ref="Z258" si="1194">Z256/Y256-1</f>
        <v>2.2751403003187232E-3</v>
      </c>
      <c r="AA258" s="86" t="s">
        <v>212</v>
      </c>
      <c r="AB258" s="82">
        <f>AB256/Z256-1</f>
        <v>-1.58898305084747E-2</v>
      </c>
      <c r="AC258" s="82">
        <f>AC256/AB256-1</f>
        <v>1.5069967707211918E-2</v>
      </c>
      <c r="AD258" s="82">
        <f t="shared" ref="AD258" si="1195">AD256/AC256-1</f>
        <v>1.9693985759733801E-2</v>
      </c>
      <c r="AE258" s="82">
        <f t="shared" ref="AE258" si="1196">AE256/AD256-1</f>
        <v>3.7438716386866355E-2</v>
      </c>
      <c r="AF258" s="86" t="s">
        <v>212</v>
      </c>
      <c r="AG258" s="82">
        <f>AG256/AE256-1</f>
        <v>-6.1578118287268779E-3</v>
      </c>
      <c r="AH258" s="82">
        <f>AH256/AG256-1</f>
        <v>3.2420749279538974E-2</v>
      </c>
      <c r="AI258" s="82">
        <f t="shared" ref="AI258" si="1197">AI256/AH256-1</f>
        <v>3.3496161898115773E-2</v>
      </c>
      <c r="AJ258" s="82">
        <f t="shared" ref="AJ258" si="1198">AJ256/AI256-1</f>
        <v>4.1323430114787119E-2</v>
      </c>
      <c r="AK258" s="86" t="s">
        <v>212</v>
      </c>
      <c r="AL258" s="82">
        <f>AL256/AJ256-1</f>
        <v>-2.2046427181947825E-2</v>
      </c>
      <c r="AM258" s="82">
        <f>AM256/AL256-1</f>
        <v>2.851080758520097E-2</v>
      </c>
      <c r="AN258" s="82">
        <f t="shared" ref="AN258" si="1199">AN256/AM256-1</f>
        <v>2.7978339350180459E-2</v>
      </c>
      <c r="AO258" s="82">
        <f t="shared" ref="AO258" si="1200">AO256/AN256-1</f>
        <v>3.3362598770851903E-2</v>
      </c>
      <c r="AP258" s="86" t="s">
        <v>212</v>
      </c>
      <c r="AQ258" s="82">
        <f ca="1">AQ256/AO256-1</f>
        <v>-3.2026009417400192E-2</v>
      </c>
      <c r="AR258" s="82">
        <f ca="1">AR256/AQ256-1</f>
        <v>3.0397154645094071E-2</v>
      </c>
      <c r="AS258" s="82">
        <f t="shared" ref="AS258" ca="1" si="1201">AS256/AR256-1</f>
        <v>1.1772607796325607E-2</v>
      </c>
      <c r="AT258" s="82">
        <f t="shared" ref="AT258" ca="1" si="1202">AT256/AS256-1</f>
        <v>5.9929879543042963E-2</v>
      </c>
      <c r="AU258" s="86" t="s">
        <v>212</v>
      </c>
      <c r="AV258" s="86" t="s">
        <v>212</v>
      </c>
      <c r="AW258" s="86" t="s">
        <v>212</v>
      </c>
    </row>
    <row r="259" spans="2:49">
      <c r="B259" s="11"/>
      <c r="C259" s="85"/>
      <c r="D259" s="85"/>
      <c r="E259" s="85"/>
      <c r="F259" s="85"/>
      <c r="G259" s="86"/>
      <c r="H259" s="82"/>
      <c r="I259" s="82"/>
      <c r="J259" s="82"/>
      <c r="K259" s="82"/>
      <c r="L259" s="86"/>
      <c r="M259" s="82"/>
      <c r="N259" s="82"/>
      <c r="O259" s="82"/>
      <c r="P259" s="82"/>
      <c r="Q259" s="86"/>
      <c r="R259" s="82"/>
      <c r="S259" s="82"/>
      <c r="T259" s="82"/>
      <c r="U259" s="82"/>
      <c r="V259" s="86"/>
      <c r="W259" s="82"/>
      <c r="X259" s="82"/>
      <c r="Y259" s="82"/>
      <c r="Z259" s="82"/>
      <c r="AA259" s="86"/>
      <c r="AB259" s="82"/>
      <c r="AC259" s="82"/>
      <c r="AD259" s="82"/>
      <c r="AE259" s="82"/>
      <c r="AF259" s="86"/>
      <c r="AG259" s="82"/>
      <c r="AH259" s="82"/>
      <c r="AI259" s="82"/>
      <c r="AJ259" s="82"/>
      <c r="AK259" s="86"/>
      <c r="AL259" s="82"/>
      <c r="AO259" s="82"/>
      <c r="AP259" s="86"/>
    </row>
    <row r="260" spans="2:49" s="5" customFormat="1">
      <c r="B260" s="9" t="s">
        <v>249</v>
      </c>
      <c r="C260" s="199">
        <f>C256/C254</f>
        <v>0.65998104864181939</v>
      </c>
      <c r="D260" s="199">
        <f t="shared" ref="D260:AH260" si="1203">D256/D254</f>
        <v>0.66037446286065071</v>
      </c>
      <c r="E260" s="199">
        <f t="shared" si="1203"/>
        <v>0.66607799852832972</v>
      </c>
      <c r="F260" s="199">
        <f t="shared" si="1203"/>
        <v>0.66887036504742747</v>
      </c>
      <c r="G260" s="200">
        <f t="shared" si="1203"/>
        <v>0.66396000150370293</v>
      </c>
      <c r="H260" s="201">
        <f t="shared" si="1203"/>
        <v>0.66704225352112678</v>
      </c>
      <c r="I260" s="201">
        <f t="shared" si="1203"/>
        <v>0.65491047205642983</v>
      </c>
      <c r="J260" s="201">
        <f t="shared" si="1203"/>
        <v>0.65167652859960556</v>
      </c>
      <c r="K260" s="201">
        <f t="shared" si="1203"/>
        <v>0.6531266017426961</v>
      </c>
      <c r="L260" s="200">
        <f t="shared" si="1203"/>
        <v>0.65650413306114253</v>
      </c>
      <c r="M260" s="201">
        <f t="shared" si="1203"/>
        <v>0.65025252525252519</v>
      </c>
      <c r="N260" s="201">
        <f t="shared" si="1203"/>
        <v>0.64136904761904767</v>
      </c>
      <c r="O260" s="201">
        <f t="shared" si="1203"/>
        <v>0.65656087162482235</v>
      </c>
      <c r="P260" s="201">
        <f t="shared" si="1203"/>
        <v>0.65476599153221204</v>
      </c>
      <c r="Q260" s="200">
        <f t="shared" si="1203"/>
        <v>0.65088793077456519</v>
      </c>
      <c r="R260" s="201">
        <f t="shared" si="1203"/>
        <v>0.64376872711130839</v>
      </c>
      <c r="S260" s="201">
        <f t="shared" si="1203"/>
        <v>0.6437238269086224</v>
      </c>
      <c r="T260" s="201">
        <f t="shared" si="1203"/>
        <v>0.64159751037344404</v>
      </c>
      <c r="U260" s="201">
        <f t="shared" si="1203"/>
        <v>0.63406259197488468</v>
      </c>
      <c r="V260" s="200">
        <f t="shared" si="1203"/>
        <v>0.64061640066042924</v>
      </c>
      <c r="W260" s="201">
        <f t="shared" si="1203"/>
        <v>0.63109604069013669</v>
      </c>
      <c r="X260" s="201">
        <f t="shared" si="1203"/>
        <v>0.645396356474643</v>
      </c>
      <c r="Y260" s="201">
        <f t="shared" si="1203"/>
        <v>0.63811459543166849</v>
      </c>
      <c r="Z260" s="201">
        <f t="shared" si="1203"/>
        <v>0.6354457159342245</v>
      </c>
      <c r="AA260" s="200">
        <f t="shared" si="1203"/>
        <v>0.63752352552978275</v>
      </c>
      <c r="AB260" s="201">
        <f t="shared" si="1203"/>
        <v>0.62770270270270268</v>
      </c>
      <c r="AC260" s="201">
        <f t="shared" si="1203"/>
        <v>0.62980631619120309</v>
      </c>
      <c r="AD260" s="201">
        <f t="shared" si="1203"/>
        <v>0.62924184350752554</v>
      </c>
      <c r="AE260" s="201">
        <f t="shared" si="1203"/>
        <v>0.63464509679178405</v>
      </c>
      <c r="AF260" s="200">
        <f t="shared" si="1203"/>
        <v>0.63040361063444672</v>
      </c>
      <c r="AG260" s="201">
        <f t="shared" si="1203"/>
        <v>0.62607126747857467</v>
      </c>
      <c r="AH260" s="201">
        <f t="shared" si="1203"/>
        <v>0.63717207647843488</v>
      </c>
      <c r="AI260" s="201">
        <f t="shared" ref="AI260:AN260" si="1204">AI256/AI254</f>
        <v>0.64525967235970727</v>
      </c>
      <c r="AJ260" s="201">
        <f t="shared" si="1204"/>
        <v>0.64657051819553912</v>
      </c>
      <c r="AK260" s="200">
        <f t="shared" si="1204"/>
        <v>0.638961777311292</v>
      </c>
      <c r="AL260" s="201">
        <f t="shared" si="1204"/>
        <v>0.63141589215439997</v>
      </c>
      <c r="AM260" s="201">
        <f t="shared" si="1204"/>
        <v>0.63699080157687249</v>
      </c>
      <c r="AN260" s="201">
        <f t="shared" si="1204"/>
        <v>0.63012724255117358</v>
      </c>
      <c r="AO260" s="201">
        <f t="shared" ref="AO260:AP260" si="1205">AO256/AO254</f>
        <v>0.64675406232828325</v>
      </c>
      <c r="AP260" s="200">
        <f t="shared" si="1205"/>
        <v>0.63640403142735968</v>
      </c>
      <c r="AQ260" s="201">
        <f>AL260+(AQ261/10000)</f>
        <v>0.63141589215439997</v>
      </c>
      <c r="AR260" s="201">
        <f>AM260+(AR261/10000)</f>
        <v>0.63699080157687249</v>
      </c>
      <c r="AS260" s="201">
        <f>AN260+(AS261/10000)</f>
        <v>0.63012724255117358</v>
      </c>
      <c r="AT260" s="201">
        <f t="shared" ref="AT260" si="1206">AO260+(AT261/10000)</f>
        <v>0.64675406232828325</v>
      </c>
      <c r="AU260" s="200">
        <f t="shared" ref="AU260" ca="1" si="1207">AU256/AU254</f>
        <v>0.63645703314605717</v>
      </c>
      <c r="AV260" s="200">
        <f ca="1">AU260+(AV261/10000)</f>
        <v>0.63645703314605717</v>
      </c>
      <c r="AW260" s="200">
        <f ca="1">AV260+(AW261/10000)</f>
        <v>0.63645703314605717</v>
      </c>
    </row>
    <row r="261" spans="2:49">
      <c r="B261" s="107" t="s">
        <v>187</v>
      </c>
      <c r="C261" s="38" t="s">
        <v>212</v>
      </c>
      <c r="D261" s="38" t="s">
        <v>212</v>
      </c>
      <c r="E261" s="38" t="s">
        <v>212</v>
      </c>
      <c r="F261" s="38" t="s">
        <v>212</v>
      </c>
      <c r="G261" s="37" t="s">
        <v>212</v>
      </c>
      <c r="H261" s="108">
        <f t="shared" ref="H261" si="1208">(H260-C260)*10000</f>
        <v>70.612048793073924</v>
      </c>
      <c r="I261" s="108">
        <f t="shared" ref="I261" si="1209">(I260-D260)*10000</f>
        <v>-54.639908042208859</v>
      </c>
      <c r="J261" s="108">
        <f t="shared" ref="J261" si="1210">(J260-E260)*10000</f>
        <v>-144.01469928724154</v>
      </c>
      <c r="K261" s="108">
        <f t="shared" ref="K261" si="1211">(K260-F260)*10000</f>
        <v>-157.43763304731374</v>
      </c>
      <c r="L261" s="109">
        <f t="shared" ref="L261" si="1212">(L260-G260)*10000</f>
        <v>-74.558684425604099</v>
      </c>
      <c r="M261" s="108">
        <f t="shared" ref="M261:AI261" si="1213">(M260-H260)*10000</f>
        <v>-167.8972826860159</v>
      </c>
      <c r="N261" s="108">
        <f t="shared" si="1213"/>
        <v>-135.41424437382153</v>
      </c>
      <c r="O261" s="108">
        <f t="shared" si="1213"/>
        <v>48.843430252167863</v>
      </c>
      <c r="P261" s="108">
        <f t="shared" si="1213"/>
        <v>16.393897895159437</v>
      </c>
      <c r="Q261" s="109">
        <f t="shared" si="1213"/>
        <v>-56.162022865773324</v>
      </c>
      <c r="R261" s="108">
        <f t="shared" si="1213"/>
        <v>-64.837981412168006</v>
      </c>
      <c r="S261" s="108">
        <f t="shared" si="1213"/>
        <v>23.547792895747264</v>
      </c>
      <c r="T261" s="108">
        <f t="shared" si="1213"/>
        <v>-149.63361251378316</v>
      </c>
      <c r="U261" s="108">
        <f t="shared" si="1213"/>
        <v>-207.03399557327361</v>
      </c>
      <c r="V261" s="109">
        <f t="shared" si="1213"/>
        <v>-102.71530114135952</v>
      </c>
      <c r="W261" s="108">
        <f t="shared" si="1213"/>
        <v>-126.72686421171697</v>
      </c>
      <c r="X261" s="108">
        <f t="shared" si="1213"/>
        <v>16.725295660205973</v>
      </c>
      <c r="Y261" s="108">
        <f t="shared" si="1213"/>
        <v>-34.829149417755502</v>
      </c>
      <c r="Z261" s="108">
        <f t="shared" si="1213"/>
        <v>13.831239593398159</v>
      </c>
      <c r="AA261" s="109">
        <f t="shared" si="1213"/>
        <v>-30.928751306464886</v>
      </c>
      <c r="AB261" s="108">
        <f t="shared" si="1213"/>
        <v>-33.933379874340197</v>
      </c>
      <c r="AC261" s="108">
        <f t="shared" si="1213"/>
        <v>-155.9004028343991</v>
      </c>
      <c r="AD261" s="108">
        <f t="shared" si="1213"/>
        <v>-88.727519241429405</v>
      </c>
      <c r="AE261" s="108">
        <f t="shared" si="1213"/>
        <v>-8.0061914244045074</v>
      </c>
      <c r="AF261" s="109">
        <f t="shared" si="1213"/>
        <v>-71.199148953360321</v>
      </c>
      <c r="AG261" s="108">
        <f t="shared" si="1213"/>
        <v>-16.314352241280083</v>
      </c>
      <c r="AH261" s="108">
        <f t="shared" si="1213"/>
        <v>73.657602872317923</v>
      </c>
      <c r="AI261" s="108">
        <f t="shared" si="1213"/>
        <v>160.17828852181725</v>
      </c>
      <c r="AJ261" s="108">
        <f t="shared" ref="AJ261" si="1214">(AJ260-AE260)*10000</f>
        <v>119.25421403755077</v>
      </c>
      <c r="AK261" s="109">
        <f t="shared" ref="AK261:AN261" si="1215">(AK260-AF260)*10000</f>
        <v>85.581666768452806</v>
      </c>
      <c r="AL261" s="108">
        <f t="shared" si="1215"/>
        <v>53.446246758253046</v>
      </c>
      <c r="AM261" s="108">
        <f t="shared" si="1215"/>
        <v>-1.8127490156238935</v>
      </c>
      <c r="AN261" s="108">
        <f t="shared" si="1215"/>
        <v>-151.32429808533686</v>
      </c>
      <c r="AO261" s="108">
        <f t="shared" ref="AO261" si="1216">(AO260-AJ260)*10000</f>
        <v>1.8354413274412895</v>
      </c>
      <c r="AP261" s="109">
        <f t="shared" ref="AP261" si="1217">(AP260-AK260)*10000</f>
        <v>-25.577458839323164</v>
      </c>
      <c r="AQ261" s="192">
        <v>0</v>
      </c>
      <c r="AR261" s="192">
        <v>0</v>
      </c>
      <c r="AS261" s="192">
        <v>0</v>
      </c>
      <c r="AT261" s="192">
        <v>0</v>
      </c>
      <c r="AU261" s="109">
        <f t="shared" ref="AU261" ca="1" si="1218">(AU260-AP260)*10000</f>
        <v>0.53001718697487377</v>
      </c>
      <c r="AV261" s="195">
        <v>0</v>
      </c>
      <c r="AW261" s="195">
        <v>0</v>
      </c>
    </row>
    <row r="262" spans="2:49">
      <c r="B262" s="107" t="s">
        <v>188</v>
      </c>
      <c r="C262" s="38" t="s">
        <v>212</v>
      </c>
      <c r="D262" s="108">
        <f>(D260-C260)*10000</f>
        <v>3.9341421883132277</v>
      </c>
      <c r="E262" s="108">
        <f>(E260-D260)*10000</f>
        <v>57.035356676790052</v>
      </c>
      <c r="F262" s="108">
        <f>(F260-E260)*10000</f>
        <v>27.923665190977552</v>
      </c>
      <c r="G262" s="37" t="s">
        <v>212</v>
      </c>
      <c r="H262" s="38" t="s">
        <v>212</v>
      </c>
      <c r="I262" s="108">
        <f>(I260-H260)*10000</f>
        <v>-121.31781464696955</v>
      </c>
      <c r="J262" s="108">
        <f>(J260-I260)*10000</f>
        <v>-32.339434568242623</v>
      </c>
      <c r="K262" s="108">
        <f>(K260-J260)*10000</f>
        <v>14.500731430905356</v>
      </c>
      <c r="L262" s="37" t="s">
        <v>212</v>
      </c>
      <c r="M262" s="108">
        <f>(M260-K260)*10000</f>
        <v>-28.740764901709071</v>
      </c>
      <c r="N262" s="108">
        <f>(N260-M260)*10000</f>
        <v>-88.834776334775214</v>
      </c>
      <c r="O262" s="108">
        <f>(O260-N260)*10000</f>
        <v>151.9182400577468</v>
      </c>
      <c r="P262" s="108">
        <f>(P260-O260)*10000</f>
        <v>-17.948800926103068</v>
      </c>
      <c r="Q262" s="37" t="s">
        <v>212</v>
      </c>
      <c r="R262" s="108">
        <f>(R260-P260)*10000</f>
        <v>-109.97264420903652</v>
      </c>
      <c r="S262" s="108">
        <f>(S260-R260)*10000</f>
        <v>-0.44900202685993484</v>
      </c>
      <c r="T262" s="108">
        <f>(T260-S260)*10000</f>
        <v>-21.263165351783631</v>
      </c>
      <c r="U262" s="108">
        <f>(U260-T260)*10000</f>
        <v>-75.349183985593541</v>
      </c>
      <c r="V262" s="37" t="s">
        <v>212</v>
      </c>
      <c r="W262" s="108">
        <f>(W260-U260)*10000</f>
        <v>-29.665512847479867</v>
      </c>
      <c r="X262" s="108">
        <f>(X260-W260)*10000</f>
        <v>143.00315784506301</v>
      </c>
      <c r="Y262" s="108">
        <f>(Y260-X260)*10000</f>
        <v>-72.817610429745102</v>
      </c>
      <c r="Z262" s="108">
        <f>(Z260-Y260)*10000</f>
        <v>-26.68879497443988</v>
      </c>
      <c r="AA262" s="37" t="s">
        <v>212</v>
      </c>
      <c r="AB262" s="108">
        <f>(AB260-Z260)*10000</f>
        <v>-77.430132315218231</v>
      </c>
      <c r="AC262" s="108">
        <f>(AC260-AB260)*10000</f>
        <v>21.03613488500411</v>
      </c>
      <c r="AD262" s="108">
        <f>(AD260-AC260)*10000</f>
        <v>-5.6447268367754155</v>
      </c>
      <c r="AE262" s="108">
        <f>(AE260-AD260)*10000</f>
        <v>54.032532842585027</v>
      </c>
      <c r="AF262" s="37" t="s">
        <v>212</v>
      </c>
      <c r="AG262" s="108">
        <f>(AG260-AE260)*10000</f>
        <v>-85.738293132093801</v>
      </c>
      <c r="AH262" s="108">
        <f>(AH260-AG260)*10000</f>
        <v>111.00808999860212</v>
      </c>
      <c r="AI262" s="108">
        <f>(AI260-AH260)*10000</f>
        <v>80.875958812723908</v>
      </c>
      <c r="AJ262" s="108">
        <f>(AJ260-AI260)*10000</f>
        <v>13.108458358318531</v>
      </c>
      <c r="AK262" s="37" t="s">
        <v>212</v>
      </c>
      <c r="AL262" s="108">
        <f>(AL260-AJ260)*10000</f>
        <v>-151.54626041139153</v>
      </c>
      <c r="AM262" s="108">
        <f t="shared" ref="AM262:AN262" si="1219">(AM260-AL260)*10000</f>
        <v>55.749094224725184</v>
      </c>
      <c r="AN262" s="108">
        <f t="shared" si="1219"/>
        <v>-68.635590256989062</v>
      </c>
      <c r="AO262" s="108">
        <f>(AO260-AN260)*10000</f>
        <v>166.26819777109668</v>
      </c>
      <c r="AP262" s="37" t="s">
        <v>212</v>
      </c>
      <c r="AQ262" s="108">
        <f>(AQ260-AO260)*10000</f>
        <v>-153.38170173883282</v>
      </c>
      <c r="AR262" s="108">
        <f t="shared" ref="AR262" si="1220">(AR260-AQ260)*10000</f>
        <v>55.749094224725184</v>
      </c>
      <c r="AS262" s="108">
        <f t="shared" ref="AS262" si="1221">(AS260-AR260)*10000</f>
        <v>-68.635590256989062</v>
      </c>
      <c r="AT262" s="108">
        <f t="shared" ref="AT262" si="1222">(AT260-AS260)*10000</f>
        <v>166.26819777109668</v>
      </c>
      <c r="AU262" s="37" t="s">
        <v>212</v>
      </c>
      <c r="AV262" s="37" t="s">
        <v>212</v>
      </c>
      <c r="AW262" s="37" t="s">
        <v>212</v>
      </c>
    </row>
    <row r="263" spans="2:49">
      <c r="B263" s="11"/>
      <c r="C263" s="85"/>
      <c r="D263" s="85"/>
      <c r="E263" s="85"/>
      <c r="F263" s="85"/>
      <c r="G263" s="86"/>
      <c r="H263" s="82"/>
      <c r="I263" s="82"/>
      <c r="J263" s="82"/>
      <c r="K263" s="82"/>
      <c r="L263" s="86"/>
      <c r="M263" s="82"/>
      <c r="N263" s="82"/>
      <c r="O263" s="82"/>
      <c r="P263" s="82"/>
      <c r="Q263" s="86"/>
      <c r="R263" s="82"/>
      <c r="S263" s="82"/>
      <c r="T263" s="82"/>
      <c r="U263" s="82"/>
      <c r="V263" s="86"/>
      <c r="W263" s="82"/>
      <c r="X263" s="82"/>
      <c r="Y263" s="82"/>
      <c r="Z263" s="82"/>
      <c r="AA263" s="86"/>
      <c r="AB263" s="82"/>
      <c r="AC263" s="82"/>
      <c r="AD263" s="82"/>
      <c r="AE263" s="82"/>
      <c r="AF263" s="86"/>
      <c r="AG263" s="82"/>
      <c r="AH263" s="82"/>
    </row>
    <row r="264" spans="2:49">
      <c r="B264" s="100" t="s">
        <v>253</v>
      </c>
      <c r="C264" s="85"/>
      <c r="D264" s="85"/>
      <c r="E264" s="85"/>
      <c r="F264" s="85"/>
      <c r="G264" s="86"/>
      <c r="H264" s="82"/>
      <c r="I264" s="82"/>
      <c r="J264" s="82"/>
      <c r="K264" s="82"/>
      <c r="L264" s="86"/>
      <c r="M264" s="82"/>
      <c r="N264" s="82"/>
      <c r="O264" s="82"/>
      <c r="P264" s="82"/>
      <c r="Q264" s="86"/>
      <c r="R264" s="82"/>
      <c r="S264" s="82"/>
      <c r="T264" s="82"/>
      <c r="U264" s="82"/>
      <c r="V264" s="86"/>
      <c r="W264" s="82"/>
      <c r="X264" s="82"/>
      <c r="Y264" s="82"/>
      <c r="Z264" s="82"/>
      <c r="AA264" s="86"/>
      <c r="AB264" s="82"/>
      <c r="AC264" s="82"/>
      <c r="AD264" s="82"/>
      <c r="AE264" s="82"/>
      <c r="AF264" s="86"/>
      <c r="AG264" s="82"/>
      <c r="AH264" s="82"/>
    </row>
    <row r="265" spans="2:49">
      <c r="B265" s="54" t="s">
        <v>251</v>
      </c>
      <c r="C265" s="110">
        <f>C271*C26</f>
        <v>116.68</v>
      </c>
      <c r="D265" s="110">
        <f>D271*D26</f>
        <v>121.92000000000002</v>
      </c>
      <c r="E265" s="110">
        <f>E271*E26</f>
        <v>123.80000000000001</v>
      </c>
      <c r="F265" s="110">
        <f>F271*F26</f>
        <v>125.72000000000001</v>
      </c>
      <c r="G265" s="111">
        <f>SUM(C265:F265)</f>
        <v>488.12000000000006</v>
      </c>
      <c r="H265" s="110">
        <f>H271*H26</f>
        <v>127.84000000000002</v>
      </c>
      <c r="I265" s="110">
        <f>I271*I26</f>
        <v>133.76</v>
      </c>
      <c r="J265" s="110">
        <f>J271*J26</f>
        <v>138.12</v>
      </c>
      <c r="K265" s="110">
        <f>K271*K26</f>
        <v>140.92000000000002</v>
      </c>
      <c r="L265" s="111">
        <f>SUM(H265:K265)</f>
        <v>540.6400000000001</v>
      </c>
      <c r="M265" s="110">
        <f>M271*M26</f>
        <v>142.35999999999999</v>
      </c>
      <c r="N265" s="110">
        <f>N271*N26</f>
        <v>147.84</v>
      </c>
      <c r="O265" s="110">
        <f>O271*O26</f>
        <v>154.96</v>
      </c>
      <c r="P265" s="110">
        <f>P271*P26</f>
        <v>160.88</v>
      </c>
      <c r="Q265" s="111">
        <f>SUM(M265:P265)</f>
        <v>606.04</v>
      </c>
      <c r="R265" s="110">
        <f>R271*R26</f>
        <v>169.08</v>
      </c>
      <c r="S265" s="110">
        <f>S271*S26</f>
        <v>174.68</v>
      </c>
      <c r="T265" s="110">
        <f>T271*T26</f>
        <v>181.28</v>
      </c>
      <c r="U265" s="110">
        <f>U271*U26</f>
        <v>198.92000000000002</v>
      </c>
      <c r="V265" s="111">
        <f>SUM(R265:U265)</f>
        <v>723.96</v>
      </c>
      <c r="W265" s="110">
        <f>W271*W26</f>
        <v>189.28000000000003</v>
      </c>
      <c r="X265" s="110">
        <f>X271*X26</f>
        <v>191.95999999999995</v>
      </c>
      <c r="Y265" s="110">
        <f>Y271*Y26</f>
        <v>198.20000000000002</v>
      </c>
      <c r="Z265" s="110">
        <f>Z271*Z26</f>
        <v>202.20000000000002</v>
      </c>
      <c r="AA265" s="111">
        <f>SUM(W265:Z265)</f>
        <v>781.6400000000001</v>
      </c>
      <c r="AB265" s="110">
        <f>AB271*AB26</f>
        <v>192.95999999999998</v>
      </c>
      <c r="AC265" s="110">
        <f>AC271*AC26</f>
        <v>194.75880000000004</v>
      </c>
      <c r="AD265" s="110">
        <f>AD271*AD26</f>
        <v>206.86800000000005</v>
      </c>
      <c r="AE265" s="110">
        <f>AE271*AE26</f>
        <v>210.69319999999999</v>
      </c>
      <c r="AF265" s="111">
        <f>SUM(AB265:AE265)</f>
        <v>805.28</v>
      </c>
      <c r="AG265" s="110">
        <f>AG271*AG26</f>
        <v>208.18719999999999</v>
      </c>
      <c r="AH265" s="110">
        <f>AH271*AH26</f>
        <v>209.60391600000003</v>
      </c>
      <c r="AI265" s="110">
        <f>AI271*AI26</f>
        <v>218.11682800000005</v>
      </c>
      <c r="AJ265" s="110">
        <f>AJ271*AJ26</f>
        <v>222.56453599999998</v>
      </c>
      <c r="AK265" s="111">
        <f>SUM(AG265:AJ265)</f>
        <v>858.47248000000002</v>
      </c>
      <c r="AL265" s="110">
        <f>AL271*AL26</f>
        <v>231.15455999999998</v>
      </c>
      <c r="AM265" s="110">
        <f>AM271*AM26</f>
        <v>239.32165962600007</v>
      </c>
      <c r="AN265" s="110">
        <f>AN271*AN26</f>
        <v>254.53785625800003</v>
      </c>
      <c r="AO265" s="110">
        <f>AO271*AO26</f>
        <v>246.72350093999995</v>
      </c>
      <c r="AP265" s="111">
        <f>SUM(AL265:AO265)</f>
        <v>971.73757682399992</v>
      </c>
      <c r="AQ265" s="110">
        <f>AQ271*AQ26</f>
        <v>246.34834750051937</v>
      </c>
      <c r="AR265" s="110">
        <f>AR271*AR26</f>
        <v>250.44319886732509</v>
      </c>
      <c r="AS265" s="110">
        <f>AS271*AS26</f>
        <v>254.68959299973261</v>
      </c>
      <c r="AT265" s="110">
        <f>AT271*AT26</f>
        <v>260.05033159330253</v>
      </c>
      <c r="AU265" s="111">
        <f>SUM(AQ265:AT265)</f>
        <v>1011.5314709608796</v>
      </c>
      <c r="AV265" s="14">
        <f ca="1">AV271*AV26</f>
        <v>1043.2371253470192</v>
      </c>
      <c r="AW265" s="14">
        <f ca="1">AW271*AW26</f>
        <v>1067.1057970778691</v>
      </c>
    </row>
    <row r="266" spans="2:49">
      <c r="B266" s="54" t="s">
        <v>252</v>
      </c>
      <c r="C266" s="110">
        <f>C272*C14</f>
        <v>0</v>
      </c>
      <c r="D266" s="110">
        <f>D272*D14</f>
        <v>0</v>
      </c>
      <c r="E266" s="110">
        <f>E272*E14</f>
        <v>0</v>
      </c>
      <c r="F266" s="110">
        <f>F272*F14</f>
        <v>0</v>
      </c>
      <c r="G266" s="111">
        <f t="shared" ref="G266" si="1223">SUM(C266:F266)</f>
        <v>0</v>
      </c>
      <c r="H266" s="110">
        <f>H272*H14</f>
        <v>0</v>
      </c>
      <c r="I266" s="110">
        <f>I272*I14</f>
        <v>0</v>
      </c>
      <c r="J266" s="110">
        <f>J272*J14</f>
        <v>0</v>
      </c>
      <c r="K266" s="110">
        <f>K272*K14</f>
        <v>0</v>
      </c>
      <c r="L266" s="111">
        <f t="shared" ref="L266" si="1224">SUM(H266:K266)</f>
        <v>0</v>
      </c>
      <c r="M266" s="110">
        <f>M272*M14</f>
        <v>0</v>
      </c>
      <c r="N266" s="110">
        <f>N272*N14</f>
        <v>0</v>
      </c>
      <c r="O266" s="110">
        <f>O272*O14</f>
        <v>0</v>
      </c>
      <c r="P266" s="110">
        <f>P272*P14</f>
        <v>0</v>
      </c>
      <c r="Q266" s="111">
        <f t="shared" ref="Q266" si="1225">SUM(M266:P266)</f>
        <v>0</v>
      </c>
      <c r="R266" s="110">
        <f>R272*R14</f>
        <v>1.03</v>
      </c>
      <c r="S266" s="110">
        <f>S272*S14</f>
        <v>1.03</v>
      </c>
      <c r="T266" s="110">
        <f>T272*T14</f>
        <v>1.03</v>
      </c>
      <c r="U266" s="110">
        <f>U272*U14</f>
        <v>0.91000000000000014</v>
      </c>
      <c r="V266" s="111">
        <f t="shared" ref="V266" si="1226">SUM(R266:U266)</f>
        <v>4</v>
      </c>
      <c r="W266" s="110">
        <f>W272*W14</f>
        <v>1.536</v>
      </c>
      <c r="X266" s="110">
        <f>X272*X14</f>
        <v>2.2280000000000002</v>
      </c>
      <c r="Y266" s="110">
        <f>Y272*Y14</f>
        <v>2.12</v>
      </c>
      <c r="Z266" s="110">
        <f>Z272*Z14</f>
        <v>2.2440000000000007</v>
      </c>
      <c r="AA266" s="111">
        <f t="shared" ref="AA266" si="1227">SUM(W266:Z266)</f>
        <v>8.1280000000000001</v>
      </c>
      <c r="AB266" s="110">
        <f>AB272*AB14</f>
        <v>3.1334400000000002</v>
      </c>
      <c r="AC266" s="110">
        <f>AC272*AC14</f>
        <v>3.1102880000000002</v>
      </c>
      <c r="AD266" s="110">
        <f>AD272*AD14</f>
        <v>2.60548</v>
      </c>
      <c r="AE266" s="110">
        <f>AE272*AE14</f>
        <v>3.6679119999999998</v>
      </c>
      <c r="AF266" s="111">
        <f t="shared" ref="AF266" si="1228">SUM(AB266:AE266)</f>
        <v>12.51712</v>
      </c>
      <c r="AG266" s="110">
        <f>AG272*AG14</f>
        <v>2.9476713284000056</v>
      </c>
      <c r="AH266" s="110">
        <f>AH272*AH14</f>
        <v>3.4845850248000065</v>
      </c>
      <c r="AI266" s="110">
        <f>AI272*AI14</f>
        <v>2.9023858820399995</v>
      </c>
      <c r="AJ266" s="110">
        <f>AJ272*AJ14</f>
        <v>2.8243269397999571</v>
      </c>
      <c r="AK266" s="111">
        <f>SUM(AG266:AJ266)</f>
        <v>12.158969175039967</v>
      </c>
      <c r="AL266" s="110">
        <f>AL272*AL14</f>
        <v>3.212544122088997</v>
      </c>
      <c r="AM266" s="110">
        <f>AM272*AM14</f>
        <v>3.3137990016680021</v>
      </c>
      <c r="AN266" s="110">
        <f>AN272*AN14</f>
        <v>3.0231016720522974</v>
      </c>
      <c r="AO266" s="110">
        <f>AO272*AO14</f>
        <v>3.1731387462515706</v>
      </c>
      <c r="AP266" s="111">
        <f t="shared" ref="AP266" si="1229">SUM(AL266:AO266)</f>
        <v>12.722583542060868</v>
      </c>
      <c r="AQ266" s="110">
        <f>AQ272*AQ14</f>
        <v>3.7641441220889984</v>
      </c>
      <c r="AR266" s="110">
        <f>AR272*AR14</f>
        <v>2.5024090016680032</v>
      </c>
      <c r="AS266" s="110">
        <f>AS272*AS14</f>
        <v>2.7364442526974608</v>
      </c>
      <c r="AT266" s="110">
        <f>AT272*AT14</f>
        <v>2.8829292462515705</v>
      </c>
      <c r="AU266" s="111">
        <f t="shared" ref="AU266" si="1230">SUM(AQ266:AT266)</f>
        <v>11.885926622706034</v>
      </c>
      <c r="AV266" s="14">
        <f>AV272*AV14</f>
        <v>14.585503452000001</v>
      </c>
      <c r="AW266" s="14">
        <f>AW272*AW14</f>
        <v>15.632343728160004</v>
      </c>
    </row>
    <row r="267" spans="2:49">
      <c r="B267" s="54" t="s">
        <v>21</v>
      </c>
      <c r="C267" s="95">
        <f>C268-C266-C265</f>
        <v>301.22000000000003</v>
      </c>
      <c r="D267" s="95">
        <f t="shared" ref="D267:AF267" si="1231">D268-D266-D265</f>
        <v>308.38</v>
      </c>
      <c r="E267" s="95">
        <f t="shared" si="1231"/>
        <v>328.8</v>
      </c>
      <c r="F267" s="95">
        <f t="shared" si="1231"/>
        <v>339.67999999999995</v>
      </c>
      <c r="G267" s="99">
        <f t="shared" si="1231"/>
        <v>1278.0800000000002</v>
      </c>
      <c r="H267" s="27">
        <f t="shared" si="1231"/>
        <v>345.76</v>
      </c>
      <c r="I267" s="27">
        <f t="shared" si="1231"/>
        <v>349.04000000000008</v>
      </c>
      <c r="J267" s="27">
        <f t="shared" si="1231"/>
        <v>357.48</v>
      </c>
      <c r="K267" s="27">
        <f t="shared" si="1231"/>
        <v>368.78000000000009</v>
      </c>
      <c r="L267" s="99">
        <f t="shared" si="1231"/>
        <v>1421.06</v>
      </c>
      <c r="M267" s="27">
        <f t="shared" si="1231"/>
        <v>372.63999999999987</v>
      </c>
      <c r="N267" s="27">
        <f t="shared" si="1231"/>
        <v>369.36</v>
      </c>
      <c r="O267" s="27">
        <f t="shared" si="1231"/>
        <v>399.43999999999994</v>
      </c>
      <c r="P267" s="27">
        <f t="shared" si="1231"/>
        <v>411.32000000000005</v>
      </c>
      <c r="Q267" s="99">
        <f t="shared" si="1231"/>
        <v>1552.7600000000002</v>
      </c>
      <c r="R267" s="27">
        <f t="shared" si="1231"/>
        <v>409.99</v>
      </c>
      <c r="S267" s="27">
        <f t="shared" si="1231"/>
        <v>423.79</v>
      </c>
      <c r="T267" s="27">
        <f t="shared" si="1231"/>
        <v>436.19000000000005</v>
      </c>
      <c r="U267" s="27">
        <f t="shared" si="1231"/>
        <v>446.46999999999997</v>
      </c>
      <c r="V267" s="99">
        <f t="shared" si="1231"/>
        <v>1716.4399999999996</v>
      </c>
      <c r="W267" s="27">
        <f t="shared" si="1231"/>
        <v>441.98400000000009</v>
      </c>
      <c r="X267" s="27">
        <f t="shared" si="1231"/>
        <v>461.2120000000001</v>
      </c>
      <c r="Y267" s="27">
        <f t="shared" si="1231"/>
        <v>458.9799999999999</v>
      </c>
      <c r="Z267" s="27">
        <f t="shared" si="1231"/>
        <v>456.35599999999999</v>
      </c>
      <c r="AA267" s="99">
        <f t="shared" si="1231"/>
        <v>1818.5319999999999</v>
      </c>
      <c r="AB267" s="27">
        <f t="shared" si="1231"/>
        <v>454.20656000000002</v>
      </c>
      <c r="AC267" s="27">
        <f t="shared" si="1231"/>
        <v>462.23091199999988</v>
      </c>
      <c r="AD267" s="27">
        <f t="shared" si="1231"/>
        <v>463.62652000000014</v>
      </c>
      <c r="AE267" s="27">
        <f t="shared" si="1231"/>
        <v>483.93888799999996</v>
      </c>
      <c r="AF267" s="99">
        <f t="shared" si="1231"/>
        <v>1864.0028800000002</v>
      </c>
      <c r="AG267" s="27">
        <f t="shared" ref="AG267:AP267" si="1232">AG268-AG266-AG265</f>
        <v>482.86512867160002</v>
      </c>
      <c r="AH267" s="27">
        <f t="shared" si="1232"/>
        <v>503.41149897519995</v>
      </c>
      <c r="AI267" s="27">
        <f t="shared" si="1232"/>
        <v>519.48078611795995</v>
      </c>
      <c r="AJ267" s="27">
        <f t="shared" si="1232"/>
        <v>545.71113706020003</v>
      </c>
      <c r="AK267" s="99">
        <f t="shared" si="1232"/>
        <v>2051.4685508249604</v>
      </c>
      <c r="AL267" s="27">
        <f t="shared" ref="AL267" si="1233">AL268-AL266-AL265</f>
        <v>519.73289587791101</v>
      </c>
      <c r="AM267" s="27">
        <f t="shared" si="1232"/>
        <v>532.96454137233184</v>
      </c>
      <c r="AN267" s="27">
        <f t="shared" si="1232"/>
        <v>539.73904206994757</v>
      </c>
      <c r="AO267" s="27">
        <f t="shared" si="1232"/>
        <v>574.00336031374854</v>
      </c>
      <c r="AP267" s="99">
        <f t="shared" si="1232"/>
        <v>2166.4398396339398</v>
      </c>
      <c r="AQ267" s="27">
        <f t="shared" ref="AQ267:AU267" ca="1" si="1234">AQ268-AQ266-AQ265</f>
        <v>547.40127921839576</v>
      </c>
      <c r="AR267" s="27">
        <f t="shared" ca="1" si="1234"/>
        <v>568.81031239585707</v>
      </c>
      <c r="AS267" s="27">
        <f t="shared" ca="1" si="1234"/>
        <v>574.0040931660069</v>
      </c>
      <c r="AT267" s="27">
        <f t="shared" ca="1" si="1234"/>
        <v>618.32437714331616</v>
      </c>
      <c r="AU267" s="99">
        <f t="shared" ca="1" si="1234"/>
        <v>2308.5400619235756</v>
      </c>
      <c r="AV267" s="14">
        <f t="shared" ref="AV267:AW267" ca="1" si="1235">AV268-AV266-AV265</f>
        <v>2458.9794582445916</v>
      </c>
      <c r="AW267" s="14">
        <f t="shared" ca="1" si="1235"/>
        <v>2628.0284889526138</v>
      </c>
    </row>
    <row r="268" spans="2:49" s="52" customFormat="1">
      <c r="B268" s="91" t="s">
        <v>254</v>
      </c>
      <c r="C268" s="93">
        <f>C256</f>
        <v>417.90000000000003</v>
      </c>
      <c r="D268" s="93">
        <f t="shared" ref="D268:AF268" si="1236">D256</f>
        <v>430.3</v>
      </c>
      <c r="E268" s="93">
        <f t="shared" si="1236"/>
        <v>452.6</v>
      </c>
      <c r="F268" s="93">
        <f t="shared" si="1236"/>
        <v>465.4</v>
      </c>
      <c r="G268" s="94">
        <f t="shared" si="1236"/>
        <v>1766.2000000000003</v>
      </c>
      <c r="H268" s="84">
        <f t="shared" si="1236"/>
        <v>473.6</v>
      </c>
      <c r="I268" s="84">
        <f t="shared" si="1236"/>
        <v>482.80000000000007</v>
      </c>
      <c r="J268" s="84">
        <f t="shared" si="1236"/>
        <v>495.6</v>
      </c>
      <c r="K268" s="84">
        <f t="shared" si="1236"/>
        <v>509.7000000000001</v>
      </c>
      <c r="L268" s="94">
        <f t="shared" si="1236"/>
        <v>1961.7</v>
      </c>
      <c r="M268" s="84">
        <f t="shared" si="1236"/>
        <v>514.99999999999989</v>
      </c>
      <c r="N268" s="84">
        <f t="shared" si="1236"/>
        <v>517.20000000000005</v>
      </c>
      <c r="O268" s="84">
        <f t="shared" si="1236"/>
        <v>554.4</v>
      </c>
      <c r="P268" s="84">
        <f t="shared" si="1236"/>
        <v>572.20000000000005</v>
      </c>
      <c r="Q268" s="94">
        <f t="shared" si="1236"/>
        <v>2158.8000000000002</v>
      </c>
      <c r="R268" s="84">
        <f t="shared" si="1236"/>
        <v>580.1</v>
      </c>
      <c r="S268" s="84">
        <f t="shared" si="1236"/>
        <v>599.5</v>
      </c>
      <c r="T268" s="84">
        <f t="shared" si="1236"/>
        <v>618.5</v>
      </c>
      <c r="U268" s="84">
        <f t="shared" si="1236"/>
        <v>646.29999999999995</v>
      </c>
      <c r="V268" s="94">
        <f t="shared" si="1236"/>
        <v>2444.3999999999996</v>
      </c>
      <c r="W268" s="84">
        <f t="shared" si="1236"/>
        <v>632.80000000000007</v>
      </c>
      <c r="X268" s="84">
        <f t="shared" si="1236"/>
        <v>655.4</v>
      </c>
      <c r="Y268" s="84">
        <f t="shared" si="1236"/>
        <v>659.3</v>
      </c>
      <c r="Z268" s="84">
        <f t="shared" si="1236"/>
        <v>660.80000000000007</v>
      </c>
      <c r="AA268" s="94">
        <f t="shared" si="1236"/>
        <v>2608.3000000000002</v>
      </c>
      <c r="AB268" s="84">
        <f t="shared" si="1236"/>
        <v>650.29999999999995</v>
      </c>
      <c r="AC268" s="84">
        <f t="shared" si="1236"/>
        <v>660.09999999999991</v>
      </c>
      <c r="AD268" s="84">
        <f t="shared" si="1236"/>
        <v>673.10000000000014</v>
      </c>
      <c r="AE268" s="84">
        <f t="shared" si="1236"/>
        <v>698.3</v>
      </c>
      <c r="AF268" s="94">
        <f t="shared" si="1236"/>
        <v>2681.8</v>
      </c>
      <c r="AG268" s="84">
        <f t="shared" ref="AG268:AP268" si="1237">AG256</f>
        <v>694</v>
      </c>
      <c r="AH268" s="84">
        <f t="shared" si="1237"/>
        <v>716.5</v>
      </c>
      <c r="AI268" s="84">
        <f t="shared" si="1237"/>
        <v>740.5</v>
      </c>
      <c r="AJ268" s="84">
        <f t="shared" si="1237"/>
        <v>771.09999999999991</v>
      </c>
      <c r="AK268" s="94">
        <f t="shared" si="1237"/>
        <v>2922.1000000000004</v>
      </c>
      <c r="AL268" s="84">
        <f t="shared" ref="AL268" si="1238">AL256</f>
        <v>754.09999999999991</v>
      </c>
      <c r="AM268" s="84">
        <f t="shared" si="1237"/>
        <v>775.59999999999991</v>
      </c>
      <c r="AN268" s="84">
        <f t="shared" si="1237"/>
        <v>797.3</v>
      </c>
      <c r="AO268" s="84">
        <f t="shared" si="1237"/>
        <v>823.90000000000009</v>
      </c>
      <c r="AP268" s="94">
        <f t="shared" si="1237"/>
        <v>3150.9000000000005</v>
      </c>
      <c r="AQ268" s="84">
        <f t="shared" ref="AQ268:AU268" ca="1" si="1239">AQ256</f>
        <v>797.51377084100409</v>
      </c>
      <c r="AR268" s="84">
        <f t="shared" ca="1" si="1239"/>
        <v>821.75592026485015</v>
      </c>
      <c r="AS268" s="84">
        <f t="shared" ca="1" si="1239"/>
        <v>831.43013041843687</v>
      </c>
      <c r="AT268" s="84">
        <f t="shared" ca="1" si="1239"/>
        <v>881.25763798287028</v>
      </c>
      <c r="AU268" s="94">
        <f t="shared" ca="1" si="1239"/>
        <v>3331.9574595071613</v>
      </c>
      <c r="AV268" s="65">
        <f t="shared" ref="AV268:AW268" ca="1" si="1240">AV256</f>
        <v>3516.8020870436108</v>
      </c>
      <c r="AW268" s="65">
        <f t="shared" ca="1" si="1240"/>
        <v>3710.7666297586429</v>
      </c>
    </row>
    <row r="269" spans="2:49">
      <c r="B269" s="11"/>
      <c r="C269" s="85"/>
      <c r="D269" s="85"/>
      <c r="E269" s="85"/>
      <c r="F269" s="85"/>
      <c r="G269" s="86"/>
      <c r="H269" s="82"/>
      <c r="I269" s="82"/>
      <c r="J269" s="82"/>
      <c r="K269" s="82"/>
      <c r="L269" s="86"/>
      <c r="M269" s="82"/>
      <c r="N269" s="82"/>
      <c r="O269" s="82"/>
      <c r="P269" s="82"/>
      <c r="Q269" s="86"/>
      <c r="R269" s="82"/>
      <c r="S269" s="82"/>
      <c r="T269" s="82"/>
      <c r="U269" s="82"/>
      <c r="V269" s="86"/>
      <c r="W269" s="82"/>
      <c r="X269" s="82"/>
      <c r="Y269" s="82"/>
      <c r="Z269" s="82"/>
      <c r="AA269" s="86"/>
      <c r="AB269" s="82"/>
      <c r="AC269" s="82"/>
      <c r="AD269" s="82"/>
      <c r="AE269" s="82"/>
      <c r="AF269" s="86"/>
      <c r="AG269" s="82"/>
      <c r="AH269" s="82"/>
      <c r="AI269" s="82"/>
    </row>
    <row r="270" spans="2:49">
      <c r="B270" s="100" t="s">
        <v>250</v>
      </c>
      <c r="C270" s="85"/>
      <c r="D270" s="85"/>
      <c r="E270" s="85"/>
      <c r="F270" s="85"/>
      <c r="G270" s="86"/>
      <c r="H270" s="82"/>
      <c r="I270" s="82"/>
      <c r="J270" s="82"/>
      <c r="K270" s="82"/>
      <c r="L270" s="86"/>
      <c r="M270" s="82"/>
      <c r="N270" s="82"/>
      <c r="O270" s="82"/>
      <c r="P270" s="82"/>
      <c r="Q270" s="86"/>
      <c r="R270" s="82"/>
      <c r="S270" s="82"/>
      <c r="T270" s="82"/>
      <c r="U270" s="82"/>
      <c r="V270" s="86"/>
      <c r="W270" s="82"/>
      <c r="X270" s="82"/>
      <c r="Y270" s="82"/>
      <c r="Z270" s="82"/>
      <c r="AA270" s="86"/>
      <c r="AB270" s="82"/>
      <c r="AC270" s="82"/>
      <c r="AD270" s="82"/>
      <c r="AE270" s="82"/>
      <c r="AF270" s="86"/>
      <c r="AG270" s="82"/>
      <c r="AH270" s="82"/>
      <c r="AI270" s="82"/>
    </row>
    <row r="271" spans="2:49">
      <c r="B271" s="54" t="s">
        <v>251</v>
      </c>
      <c r="C271" s="106">
        <v>0.4</v>
      </c>
      <c r="D271" s="106">
        <v>0.4</v>
      </c>
      <c r="E271" s="106">
        <v>0.4</v>
      </c>
      <c r="F271" s="106">
        <v>0.4</v>
      </c>
      <c r="G271" s="44">
        <f>G265/G26</f>
        <v>0.40000000000000008</v>
      </c>
      <c r="H271" s="106">
        <v>0.4</v>
      </c>
      <c r="I271" s="106">
        <v>0.4</v>
      </c>
      <c r="J271" s="106">
        <v>0.4</v>
      </c>
      <c r="K271" s="106">
        <v>0.4</v>
      </c>
      <c r="L271" s="44">
        <f>L265/L26</f>
        <v>0.40000000000000008</v>
      </c>
      <c r="M271" s="106">
        <v>0.4</v>
      </c>
      <c r="N271" s="106">
        <v>0.4</v>
      </c>
      <c r="O271" s="106">
        <v>0.4</v>
      </c>
      <c r="P271" s="106">
        <v>0.4</v>
      </c>
      <c r="Q271" s="44">
        <f>Q265/Q26</f>
        <v>0.39999999999999997</v>
      </c>
      <c r="R271" s="106">
        <v>0.4</v>
      </c>
      <c r="S271" s="106">
        <v>0.4</v>
      </c>
      <c r="T271" s="106">
        <v>0.4</v>
      </c>
      <c r="U271" s="106">
        <v>0.4</v>
      </c>
      <c r="V271" s="44">
        <f>V265/V26</f>
        <v>0.40000000000000008</v>
      </c>
      <c r="W271" s="106">
        <v>0.4</v>
      </c>
      <c r="X271" s="106">
        <v>0.4</v>
      </c>
      <c r="Y271" s="106">
        <v>0.4</v>
      </c>
      <c r="Z271" s="106">
        <v>0.4</v>
      </c>
      <c r="AA271" s="44">
        <f>AA265/AA26</f>
        <v>0.39999999999999997</v>
      </c>
      <c r="AB271" s="106">
        <v>0.4</v>
      </c>
      <c r="AC271" s="106">
        <v>0.4</v>
      </c>
      <c r="AD271" s="106">
        <v>0.4</v>
      </c>
      <c r="AE271" s="106">
        <v>0.4</v>
      </c>
      <c r="AF271" s="44">
        <f>AF265/AF26</f>
        <v>0.39999999999999991</v>
      </c>
      <c r="AG271" s="106">
        <v>0.4</v>
      </c>
      <c r="AH271" s="106">
        <v>0.4</v>
      </c>
      <c r="AI271" s="106">
        <v>0.4</v>
      </c>
      <c r="AJ271" s="106">
        <v>0.4</v>
      </c>
      <c r="AK271" s="44">
        <f>AK265/AK26</f>
        <v>0.4</v>
      </c>
      <c r="AL271" s="106">
        <v>0.42</v>
      </c>
      <c r="AM271" s="106">
        <v>0.42</v>
      </c>
      <c r="AN271" s="106">
        <v>0.42</v>
      </c>
      <c r="AO271" s="106">
        <v>0.42</v>
      </c>
      <c r="AP271" s="44">
        <f>AP265/AP26</f>
        <v>0.42</v>
      </c>
      <c r="AQ271" s="106">
        <v>0.42</v>
      </c>
      <c r="AR271" s="106">
        <v>0.42</v>
      </c>
      <c r="AS271" s="106">
        <v>0.42</v>
      </c>
      <c r="AT271" s="106">
        <v>0.42</v>
      </c>
      <c r="AU271" s="44">
        <f>AU265/AU26</f>
        <v>0.4200000000000001</v>
      </c>
      <c r="AV271" s="36">
        <v>0.42</v>
      </c>
      <c r="AW271" s="36">
        <v>0.42</v>
      </c>
    </row>
    <row r="272" spans="2:49">
      <c r="B272" s="54" t="s">
        <v>252</v>
      </c>
      <c r="C272" s="106">
        <v>0.2</v>
      </c>
      <c r="D272" s="106">
        <v>0.2</v>
      </c>
      <c r="E272" s="106">
        <v>0.2</v>
      </c>
      <c r="F272" s="106">
        <v>0.2</v>
      </c>
      <c r="G272" s="44" t="e">
        <f>G266/G14</f>
        <v>#DIV/0!</v>
      </c>
      <c r="H272" s="106">
        <v>0.2</v>
      </c>
      <c r="I272" s="106">
        <v>0.2</v>
      </c>
      <c r="J272" s="106">
        <v>0.2</v>
      </c>
      <c r="K272" s="106">
        <v>0.2</v>
      </c>
      <c r="L272" s="44" t="e">
        <f>L266/L14</f>
        <v>#DIV/0!</v>
      </c>
      <c r="M272" s="106">
        <v>0.2</v>
      </c>
      <c r="N272" s="106">
        <v>0.2</v>
      </c>
      <c r="O272" s="106">
        <v>0.2</v>
      </c>
      <c r="P272" s="106">
        <v>0.2</v>
      </c>
      <c r="Q272" s="44" t="e">
        <f>Q266/Q14</f>
        <v>#DIV/0!</v>
      </c>
      <c r="R272" s="106">
        <v>0.2</v>
      </c>
      <c r="S272" s="106">
        <v>0.2</v>
      </c>
      <c r="T272" s="106">
        <v>0.2</v>
      </c>
      <c r="U272" s="106">
        <v>0.2</v>
      </c>
      <c r="V272" s="44">
        <f>V266/V14</f>
        <v>0.2</v>
      </c>
      <c r="W272" s="106">
        <v>0.2</v>
      </c>
      <c r="X272" s="106">
        <v>0.2</v>
      </c>
      <c r="Y272" s="106">
        <v>0.2</v>
      </c>
      <c r="Z272" s="106">
        <v>0.2</v>
      </c>
      <c r="AA272" s="44">
        <f>AA266/AA14</f>
        <v>0.2</v>
      </c>
      <c r="AB272" s="106">
        <v>0.2</v>
      </c>
      <c r="AC272" s="106">
        <v>0.2</v>
      </c>
      <c r="AD272" s="106">
        <v>0.2</v>
      </c>
      <c r="AE272" s="106">
        <v>0.2</v>
      </c>
      <c r="AF272" s="44">
        <f>AF266/AF14</f>
        <v>0.2</v>
      </c>
      <c r="AG272" s="106">
        <v>0.2</v>
      </c>
      <c r="AH272" s="106">
        <v>0.2</v>
      </c>
      <c r="AI272" s="106">
        <v>0.2</v>
      </c>
      <c r="AJ272" s="106">
        <v>0.2</v>
      </c>
      <c r="AK272" s="44">
        <f>AK266/AK14</f>
        <v>0.19999999999999929</v>
      </c>
      <c r="AL272" s="106">
        <v>0.2</v>
      </c>
      <c r="AM272" s="106">
        <v>0.2</v>
      </c>
      <c r="AN272" s="106">
        <v>0.2</v>
      </c>
      <c r="AO272" s="106">
        <v>0.2</v>
      </c>
      <c r="AP272" s="44">
        <f>AP266/AP14</f>
        <v>0.2</v>
      </c>
      <c r="AQ272" s="106">
        <v>0.2</v>
      </c>
      <c r="AR272" s="106">
        <v>0.2</v>
      </c>
      <c r="AS272" s="106">
        <v>0.2</v>
      </c>
      <c r="AT272" s="106">
        <v>0.2</v>
      </c>
      <c r="AU272" s="44">
        <f>AU266/AU14</f>
        <v>0.20000000000000004</v>
      </c>
      <c r="AV272" s="36">
        <v>0.2</v>
      </c>
      <c r="AW272" s="36">
        <v>0.2</v>
      </c>
    </row>
    <row r="273" spans="2:49">
      <c r="B273" s="54" t="s">
        <v>21</v>
      </c>
      <c r="C273" s="43">
        <f t="shared" ref="C273:AW273" si="1241">C267/(C39-C26-C14)</f>
        <v>0.88204978038067339</v>
      </c>
      <c r="D273" s="43">
        <f t="shared" si="1241"/>
        <v>0.88921568627450975</v>
      </c>
      <c r="E273" s="43">
        <f t="shared" si="1241"/>
        <v>0.88864864864864868</v>
      </c>
      <c r="F273" s="43">
        <f t="shared" si="1241"/>
        <v>0.89038007863695934</v>
      </c>
      <c r="G273" s="44">
        <f t="shared" si="1241"/>
        <v>0.88767884428392818</v>
      </c>
      <c r="H273" s="42">
        <f t="shared" si="1241"/>
        <v>0.88565573770491801</v>
      </c>
      <c r="I273" s="42">
        <f t="shared" si="1241"/>
        <v>0.86653426017874879</v>
      </c>
      <c r="J273" s="42">
        <f t="shared" si="1241"/>
        <v>0.86098265895953763</v>
      </c>
      <c r="K273" s="42">
        <f t="shared" si="1241"/>
        <v>0.86143424433543569</v>
      </c>
      <c r="L273" s="44">
        <f t="shared" si="1241"/>
        <v>0.86835319278948975</v>
      </c>
      <c r="M273" s="42">
        <f t="shared" si="1241"/>
        <v>0.85448291676221044</v>
      </c>
      <c r="N273" s="42">
        <f t="shared" si="1241"/>
        <v>0.84560439560439571</v>
      </c>
      <c r="O273" s="42">
        <f t="shared" si="1241"/>
        <v>0.87404814004376352</v>
      </c>
      <c r="P273" s="42">
        <f t="shared" si="1241"/>
        <v>0.87199491202035206</v>
      </c>
      <c r="Q273" s="44">
        <f t="shared" si="1241"/>
        <v>0.8618783303730021</v>
      </c>
      <c r="R273" s="42">
        <f t="shared" si="1241"/>
        <v>0.86632857897517157</v>
      </c>
      <c r="S273" s="42">
        <f t="shared" si="1241"/>
        <v>0.86584942282153443</v>
      </c>
      <c r="T273" s="42">
        <f t="shared" si="1241"/>
        <v>0.8626322555127065</v>
      </c>
      <c r="U273" s="42">
        <f t="shared" si="1241"/>
        <v>0.86282732631172077</v>
      </c>
      <c r="V273" s="44">
        <f t="shared" si="1241"/>
        <v>0.86435693423305449</v>
      </c>
      <c r="W273" s="42">
        <f t="shared" si="1241"/>
        <v>0.84700471426928836</v>
      </c>
      <c r="X273" s="42">
        <f t="shared" si="1241"/>
        <v>0.87940357701254623</v>
      </c>
      <c r="Y273" s="42">
        <f t="shared" si="1241"/>
        <v>0.87076456080440123</v>
      </c>
      <c r="Z273" s="42">
        <f t="shared" si="1241"/>
        <v>0.87227340494667216</v>
      </c>
      <c r="AA273" s="44">
        <f t="shared" si="1241"/>
        <v>0.86738848399282631</v>
      </c>
      <c r="AB273" s="42">
        <f t="shared" si="1241"/>
        <v>0.84435557749964285</v>
      </c>
      <c r="AC273" s="42">
        <f t="shared" si="1241"/>
        <v>0.84711736552168926</v>
      </c>
      <c r="AD273" s="42">
        <f t="shared" si="1241"/>
        <v>0.85935919493251767</v>
      </c>
      <c r="AE273" s="42">
        <f t="shared" si="1241"/>
        <v>0.87160477515304347</v>
      </c>
      <c r="AF273" s="44">
        <f t="shared" si="1241"/>
        <v>0.85570883615331195</v>
      </c>
      <c r="AG273" s="42">
        <f t="shared" si="1241"/>
        <v>0.84226492699844768</v>
      </c>
      <c r="AH273" s="42">
        <f t="shared" si="1241"/>
        <v>0.86338491634333381</v>
      </c>
      <c r="AI273" s="42">
        <f t="shared" si="1241"/>
        <v>0.88377734043223877</v>
      </c>
      <c r="AJ273" s="42">
        <f t="shared" si="1241"/>
        <v>0.87725456400159796</v>
      </c>
      <c r="AK273" s="44">
        <f t="shared" si="1241"/>
        <v>0.86697987620691686</v>
      </c>
      <c r="AL273" s="42">
        <f t="shared" si="1241"/>
        <v>0.82777245668592125</v>
      </c>
      <c r="AM273" s="42">
        <f t="shared" si="1241"/>
        <v>0.84434369500586748</v>
      </c>
      <c r="AN273" s="42">
        <f t="shared" si="1241"/>
        <v>0.83791937423762386</v>
      </c>
      <c r="AO273" s="42">
        <f t="shared" si="1241"/>
        <v>0.8559582261125297</v>
      </c>
      <c r="AP273" s="44">
        <f t="shared" si="1241"/>
        <v>0.84171955829194456</v>
      </c>
      <c r="AQ273" s="42">
        <f t="shared" ca="1" si="1241"/>
        <v>0.83230666054838331</v>
      </c>
      <c r="AR273" s="42">
        <f t="shared" ca="1" si="1241"/>
        <v>0.83494608316389829</v>
      </c>
      <c r="AS273" s="42">
        <f t="shared" ca="1" si="1241"/>
        <v>0.82073529760613673</v>
      </c>
      <c r="AT273" s="42">
        <f t="shared" ca="1" si="1241"/>
        <v>0.84817775913396465</v>
      </c>
      <c r="AU273" s="44">
        <f t="shared" ca="1" si="1241"/>
        <v>0.83421299302099816</v>
      </c>
      <c r="AV273" s="73">
        <f t="shared" ca="1" si="1241"/>
        <v>0.82828310972750674</v>
      </c>
      <c r="AW273" s="73">
        <f t="shared" ca="1" si="1241"/>
        <v>0.8183284691093714</v>
      </c>
    </row>
    <row r="274" spans="2:49" s="52" customFormat="1">
      <c r="B274" s="91" t="s">
        <v>254</v>
      </c>
      <c r="C274" s="101">
        <f>C256/C254</f>
        <v>0.65998104864181939</v>
      </c>
      <c r="D274" s="101">
        <f t="shared" ref="D274:AE274" si="1242">D256/D254</f>
        <v>0.66037446286065071</v>
      </c>
      <c r="E274" s="101">
        <f t="shared" si="1242"/>
        <v>0.66607799852832972</v>
      </c>
      <c r="F274" s="101">
        <f t="shared" si="1242"/>
        <v>0.66887036504742747</v>
      </c>
      <c r="G274" s="102">
        <f t="shared" si="1242"/>
        <v>0.66396000150370293</v>
      </c>
      <c r="H274" s="103">
        <f t="shared" si="1242"/>
        <v>0.66704225352112678</v>
      </c>
      <c r="I274" s="103">
        <f t="shared" si="1242"/>
        <v>0.65491047205642983</v>
      </c>
      <c r="J274" s="103">
        <f t="shared" si="1242"/>
        <v>0.65167652859960556</v>
      </c>
      <c r="K274" s="103">
        <f t="shared" si="1242"/>
        <v>0.6531266017426961</v>
      </c>
      <c r="L274" s="102">
        <f t="shared" ref="L274" si="1243">L256/L254</f>
        <v>0.65650413306114253</v>
      </c>
      <c r="M274" s="103">
        <f t="shared" si="1242"/>
        <v>0.65025252525252519</v>
      </c>
      <c r="N274" s="103">
        <f t="shared" si="1242"/>
        <v>0.64136904761904767</v>
      </c>
      <c r="O274" s="103">
        <f t="shared" si="1242"/>
        <v>0.65656087162482235</v>
      </c>
      <c r="P274" s="103">
        <f t="shared" si="1242"/>
        <v>0.65476599153221204</v>
      </c>
      <c r="Q274" s="102">
        <f t="shared" ref="Q274" si="1244">Q256/Q254</f>
        <v>0.65088793077456519</v>
      </c>
      <c r="R274" s="103">
        <f t="shared" si="1242"/>
        <v>0.64376872711130839</v>
      </c>
      <c r="S274" s="103">
        <f t="shared" si="1242"/>
        <v>0.6437238269086224</v>
      </c>
      <c r="T274" s="103">
        <f t="shared" si="1242"/>
        <v>0.64159751037344404</v>
      </c>
      <c r="U274" s="103">
        <f t="shared" si="1242"/>
        <v>0.63406259197488468</v>
      </c>
      <c r="V274" s="102">
        <f t="shared" ref="V274" si="1245">V256/V254</f>
        <v>0.64061640066042924</v>
      </c>
      <c r="W274" s="103">
        <f t="shared" si="1242"/>
        <v>0.63109604069013669</v>
      </c>
      <c r="X274" s="103">
        <f t="shared" si="1242"/>
        <v>0.645396356474643</v>
      </c>
      <c r="Y274" s="103">
        <f t="shared" si="1242"/>
        <v>0.63811459543166849</v>
      </c>
      <c r="Z274" s="103">
        <f t="shared" si="1242"/>
        <v>0.6354457159342245</v>
      </c>
      <c r="AA274" s="102">
        <f t="shared" ref="AA274" si="1246">AA256/AA254</f>
        <v>0.63752352552978275</v>
      </c>
      <c r="AB274" s="103">
        <f t="shared" si="1242"/>
        <v>0.62770270270270268</v>
      </c>
      <c r="AC274" s="103">
        <f t="shared" si="1242"/>
        <v>0.62980631619120309</v>
      </c>
      <c r="AD274" s="103">
        <f t="shared" si="1242"/>
        <v>0.62924184350752554</v>
      </c>
      <c r="AE274" s="103">
        <f t="shared" si="1242"/>
        <v>0.63464509679178405</v>
      </c>
      <c r="AF274" s="102">
        <f t="shared" ref="AF274:AJ274" si="1247">AF256/AF254</f>
        <v>0.63040361063444672</v>
      </c>
      <c r="AG274" s="103">
        <f t="shared" si="1247"/>
        <v>0.62607126747857467</v>
      </c>
      <c r="AH274" s="103">
        <f t="shared" si="1247"/>
        <v>0.63717207647843488</v>
      </c>
      <c r="AI274" s="103">
        <f t="shared" si="1247"/>
        <v>0.64525967235970727</v>
      </c>
      <c r="AJ274" s="103">
        <f t="shared" si="1247"/>
        <v>0.64657051819553912</v>
      </c>
      <c r="AK274" s="102">
        <f t="shared" ref="AK274:AP274" si="1248">AK256/AK254</f>
        <v>0.638961777311292</v>
      </c>
      <c r="AL274" s="103">
        <f t="shared" si="1248"/>
        <v>0.63141589215439997</v>
      </c>
      <c r="AM274" s="103">
        <f t="shared" si="1248"/>
        <v>0.63699080157687249</v>
      </c>
      <c r="AN274" s="103">
        <f t="shared" si="1248"/>
        <v>0.63012724255117358</v>
      </c>
      <c r="AO274" s="103">
        <f t="shared" si="1248"/>
        <v>0.64675406232828325</v>
      </c>
      <c r="AP274" s="102">
        <f t="shared" si="1248"/>
        <v>0.63640403142735968</v>
      </c>
      <c r="AQ274" s="103">
        <f t="shared" ref="AQ274:AU274" ca="1" si="1249">AQ256/AQ254</f>
        <v>0.63141589215439997</v>
      </c>
      <c r="AR274" s="103">
        <f t="shared" ca="1" si="1249"/>
        <v>0.63699080157687249</v>
      </c>
      <c r="AS274" s="103">
        <f t="shared" ca="1" si="1249"/>
        <v>0.63012724255117358</v>
      </c>
      <c r="AT274" s="103">
        <f t="shared" ca="1" si="1249"/>
        <v>0.64675406232828325</v>
      </c>
      <c r="AU274" s="102">
        <f t="shared" ca="1" si="1249"/>
        <v>0.63645703314605717</v>
      </c>
      <c r="AV274" s="147">
        <f t="shared" ref="AV274:AW274" ca="1" si="1250">AV256/AV254</f>
        <v>0.63645703314605717</v>
      </c>
      <c r="AW274" s="147">
        <f t="shared" ca="1" si="1250"/>
        <v>0.63645703314605717</v>
      </c>
    </row>
    <row r="275" spans="2:49">
      <c r="B275" s="11"/>
      <c r="C275" s="85"/>
      <c r="D275" s="85"/>
      <c r="E275" s="85"/>
      <c r="F275" s="85"/>
      <c r="G275" s="86"/>
      <c r="H275" s="82"/>
      <c r="I275" s="82"/>
      <c r="J275" s="82"/>
      <c r="K275" s="82"/>
      <c r="L275" s="86"/>
      <c r="M275" s="82"/>
      <c r="N275" s="82"/>
      <c r="O275" s="82"/>
      <c r="P275" s="82"/>
      <c r="Q275" s="86"/>
      <c r="R275" s="82"/>
      <c r="S275" s="82"/>
      <c r="T275" s="82"/>
      <c r="U275" s="82"/>
      <c r="V275" s="86"/>
      <c r="W275" s="82"/>
      <c r="X275" s="82"/>
      <c r="Y275" s="82"/>
      <c r="Z275" s="82"/>
      <c r="AA275" s="86"/>
      <c r="AB275" s="82"/>
      <c r="AC275" s="82"/>
      <c r="AD275" s="82"/>
      <c r="AE275" s="82"/>
      <c r="AF275" s="86"/>
      <c r="AG275" s="82"/>
      <c r="AH275" s="82"/>
    </row>
    <row r="276" spans="2:49">
      <c r="B276" s="54" t="s">
        <v>255</v>
      </c>
      <c r="C276" s="68">
        <v>-102</v>
      </c>
      <c r="D276" s="68">
        <v>-105.1</v>
      </c>
      <c r="E276" s="68">
        <v>-112.2</v>
      </c>
      <c r="F276" s="68">
        <v>-114.7</v>
      </c>
      <c r="G276" s="99">
        <f>SUM(C276:F276)</f>
        <v>-434</v>
      </c>
      <c r="H276" s="3">
        <v>-124</v>
      </c>
      <c r="I276" s="3">
        <v>-127.2</v>
      </c>
      <c r="J276" s="3">
        <v>-116.4</v>
      </c>
      <c r="K276" s="3">
        <v>-125</v>
      </c>
      <c r="L276" s="99">
        <f>SUM(H276:K276)</f>
        <v>-492.6</v>
      </c>
      <c r="M276" s="3">
        <v>-134.5</v>
      </c>
      <c r="N276" s="3">
        <v>-135.9</v>
      </c>
      <c r="O276" s="3">
        <v>-141.4</v>
      </c>
      <c r="P276" s="3">
        <v>-148.6</v>
      </c>
      <c r="Q276" s="99">
        <f>SUM(M276:P276)</f>
        <v>-560.4</v>
      </c>
      <c r="R276" s="3">
        <v>-186.4</v>
      </c>
      <c r="S276" s="3">
        <v>-172</v>
      </c>
      <c r="T276" s="3">
        <v>-172.4</v>
      </c>
      <c r="U276" s="3">
        <v>-175.5</v>
      </c>
      <c r="V276" s="99">
        <f>SUM(R276:U276)</f>
        <v>-706.3</v>
      </c>
      <c r="W276" s="3">
        <v>-190.1</v>
      </c>
      <c r="X276" s="3">
        <v>-198.1</v>
      </c>
      <c r="Y276" s="3">
        <v>-199.5</v>
      </c>
      <c r="Z276" s="3">
        <v>-206.3</v>
      </c>
      <c r="AA276" s="99">
        <f>SUM(W276:Z276)</f>
        <v>-794</v>
      </c>
      <c r="AB276" s="3">
        <v>-215</v>
      </c>
      <c r="AC276" s="3">
        <v>-219.2</v>
      </c>
      <c r="AD276" s="3">
        <v>-201.6</v>
      </c>
      <c r="AE276" s="3">
        <v>-203.8</v>
      </c>
      <c r="AF276" s="99">
        <f>SUM(AB276:AE276)</f>
        <v>-839.59999999999991</v>
      </c>
      <c r="AG276" s="3">
        <v>-202.9</v>
      </c>
      <c r="AH276" s="3">
        <v>-205.9</v>
      </c>
      <c r="AI276" s="3">
        <v>-205.1</v>
      </c>
      <c r="AJ276" s="3">
        <v>-200.5</v>
      </c>
      <c r="AK276" s="99">
        <f>SUM(AG276:AJ276)</f>
        <v>-814.4</v>
      </c>
      <c r="AL276" s="3">
        <v>-205.3</v>
      </c>
      <c r="AM276" s="3">
        <v>-214.3</v>
      </c>
      <c r="AN276" s="3">
        <v>-210.5</v>
      </c>
      <c r="AO276" s="3">
        <v>-211.4</v>
      </c>
      <c r="AP276" s="14">
        <f t="shared" ref="AP276:AV276" ca="1" si="1251">AP279-AP278-AP277</f>
        <v>-829.30000000000007</v>
      </c>
      <c r="AQ276" s="15">
        <f t="shared" ref="AQ276:AU276" si="1252">AQ279-AQ278-AQ277</f>
        <v>-210.73600000000002</v>
      </c>
      <c r="AR276" s="15">
        <f t="shared" si="1252"/>
        <v>-212.899</v>
      </c>
      <c r="AS276" s="15">
        <f t="shared" si="1252"/>
        <v>-212.07500000000002</v>
      </c>
      <c r="AT276" s="15">
        <f t="shared" si="1252"/>
        <v>-212.69300000000001</v>
      </c>
      <c r="AU276" s="14">
        <f t="shared" si="1252"/>
        <v>-848.40300000000002</v>
      </c>
      <c r="AV276" s="14">
        <f t="shared" si="1251"/>
        <v>-867.12309000000005</v>
      </c>
      <c r="AW276" s="14">
        <f t="shared" ref="AW276" si="1253">AW279-AW278-AW277</f>
        <v>-886.27014270000018</v>
      </c>
    </row>
    <row r="277" spans="2:49">
      <c r="B277" s="54" t="s">
        <v>243</v>
      </c>
      <c r="C277" s="3">
        <v>13.7</v>
      </c>
      <c r="D277" s="3">
        <v>13.6</v>
      </c>
      <c r="E277" s="3">
        <v>14.5</v>
      </c>
      <c r="F277" s="3">
        <v>16</v>
      </c>
      <c r="G277" s="14">
        <f>SUM(C277:F277)</f>
        <v>57.8</v>
      </c>
      <c r="H277" s="3">
        <v>20</v>
      </c>
      <c r="I277" s="3">
        <v>20.3</v>
      </c>
      <c r="J277" s="3">
        <v>10.6</v>
      </c>
      <c r="K277" s="3">
        <v>19.399999999999999</v>
      </c>
      <c r="L277" s="14">
        <f>SUM(H277:K277)</f>
        <v>70.3</v>
      </c>
      <c r="M277" s="3">
        <v>21.1</v>
      </c>
      <c r="N277" s="3">
        <v>22</v>
      </c>
      <c r="O277" s="3">
        <v>22.5</v>
      </c>
      <c r="P277" s="3">
        <v>24.6</v>
      </c>
      <c r="Q277" s="14">
        <f>SUM(M277:P277)</f>
        <v>90.199999999999989</v>
      </c>
      <c r="R277" s="3">
        <v>27</v>
      </c>
      <c r="S277" s="3">
        <v>27.9</v>
      </c>
      <c r="T277" s="3">
        <v>27.3</v>
      </c>
      <c r="U277" s="3">
        <v>27.8</v>
      </c>
      <c r="V277" s="14">
        <f>SUM(R277:U277)</f>
        <v>110</v>
      </c>
      <c r="W277" s="3">
        <v>32.9</v>
      </c>
      <c r="X277" s="3">
        <v>35.1</v>
      </c>
      <c r="Y277" s="3">
        <v>34.4</v>
      </c>
      <c r="Z277" s="3">
        <v>37.9</v>
      </c>
      <c r="AA277" s="14">
        <f>SUM(W277:Z277)</f>
        <v>140.30000000000001</v>
      </c>
      <c r="AB277" s="3">
        <v>39</v>
      </c>
      <c r="AC277" s="3">
        <v>42</v>
      </c>
      <c r="AD277" s="3">
        <v>42.2</v>
      </c>
      <c r="AE277" s="3">
        <v>39.200000000000003</v>
      </c>
      <c r="AF277" s="14">
        <f t="shared" ref="AF277" si="1254">SUM(AB277:AE277)</f>
        <v>162.4</v>
      </c>
      <c r="AG277" s="3">
        <v>37.5</v>
      </c>
      <c r="AH277" s="3">
        <v>39.299999999999997</v>
      </c>
      <c r="AI277" s="3">
        <v>38.6</v>
      </c>
      <c r="AJ277" s="3">
        <v>39.799999999999997</v>
      </c>
      <c r="AK277" s="14">
        <f t="shared" ref="AK277:AK278" si="1255">SUM(AG277:AJ277)</f>
        <v>155.19999999999999</v>
      </c>
      <c r="AL277" s="3">
        <v>41.2</v>
      </c>
      <c r="AM277" s="3">
        <v>43.3</v>
      </c>
      <c r="AN277" s="3">
        <v>42.5</v>
      </c>
      <c r="AO277" s="3">
        <v>43.1</v>
      </c>
      <c r="AP277" s="51">
        <f>SUM(AL277:AO277)</f>
        <v>170.1</v>
      </c>
      <c r="AQ277" s="3">
        <f>AL277*1.03</f>
        <v>42.436000000000007</v>
      </c>
      <c r="AR277" s="3">
        <f>AM277*1.03</f>
        <v>44.598999999999997</v>
      </c>
      <c r="AS277" s="3">
        <f>AN277*1.03</f>
        <v>43.774999999999999</v>
      </c>
      <c r="AT277" s="3">
        <f t="shared" ref="AT277" si="1256">AO277*1.03</f>
        <v>44.393000000000001</v>
      </c>
      <c r="AU277" s="51">
        <f>SUM(AQ277:AT277)</f>
        <v>175.203</v>
      </c>
      <c r="AV277" s="4">
        <f t="shared" ref="AV277:AW277" si="1257">AU277*1.03</f>
        <v>180.45909</v>
      </c>
      <c r="AW277" s="4">
        <f t="shared" si="1257"/>
        <v>185.87286270000001</v>
      </c>
    </row>
    <row r="278" spans="2:49">
      <c r="B278" s="54" t="s">
        <v>244</v>
      </c>
      <c r="C278" s="3">
        <v>0</v>
      </c>
      <c r="D278" s="3">
        <v>0</v>
      </c>
      <c r="E278" s="3">
        <v>0</v>
      </c>
      <c r="F278" s="3">
        <v>0</v>
      </c>
      <c r="G278" s="99">
        <f t="shared" ref="G278" si="1258">SUM(C278:F278)</f>
        <v>0</v>
      </c>
      <c r="H278" s="3">
        <v>0</v>
      </c>
      <c r="I278" s="3">
        <v>0</v>
      </c>
      <c r="J278" s="3">
        <v>0</v>
      </c>
      <c r="K278" s="3">
        <v>0</v>
      </c>
      <c r="L278" s="99">
        <f t="shared" ref="L278" si="1259">SUM(H278:K278)</f>
        <v>0</v>
      </c>
      <c r="M278" s="3">
        <v>1.5</v>
      </c>
      <c r="N278" s="3">
        <v>1.1000000000000001</v>
      </c>
      <c r="O278" s="3">
        <v>0.6</v>
      </c>
      <c r="P278" s="3">
        <v>0</v>
      </c>
      <c r="Q278" s="99">
        <f t="shared" ref="Q278" si="1260">SUM(M278:P278)</f>
        <v>3.2</v>
      </c>
      <c r="R278" s="3">
        <v>29.2</v>
      </c>
      <c r="S278" s="3">
        <v>4.5</v>
      </c>
      <c r="T278" s="3">
        <v>4.5999999999999996</v>
      </c>
      <c r="U278" s="3">
        <v>5.8</v>
      </c>
      <c r="V278" s="99">
        <f t="shared" ref="V278" si="1261">SUM(R278:U278)</f>
        <v>44.1</v>
      </c>
      <c r="W278" s="3">
        <v>4.2</v>
      </c>
      <c r="X278" s="3">
        <v>4.3</v>
      </c>
      <c r="Y278" s="3">
        <v>5.4</v>
      </c>
      <c r="Z278" s="3">
        <v>5.2</v>
      </c>
      <c r="AA278" s="99">
        <f t="shared" ref="AA278" si="1262">SUM(W278:Z278)</f>
        <v>19.100000000000001</v>
      </c>
      <c r="AB278" s="3">
        <v>0</v>
      </c>
      <c r="AC278" s="3">
        <v>0</v>
      </c>
      <c r="AD278" s="3">
        <v>0</v>
      </c>
      <c r="AE278" s="3">
        <v>0</v>
      </c>
      <c r="AF278" s="99">
        <f t="shared" ref="AF278" si="1263">SUM(AB278:AE278)</f>
        <v>0</v>
      </c>
      <c r="AG278" s="3">
        <v>0</v>
      </c>
      <c r="AH278" s="3">
        <v>0</v>
      </c>
      <c r="AI278" s="3">
        <v>0</v>
      </c>
      <c r="AJ278" s="3">
        <v>0</v>
      </c>
      <c r="AK278" s="99">
        <f t="shared" si="1255"/>
        <v>0</v>
      </c>
      <c r="AL278" s="3">
        <v>0</v>
      </c>
      <c r="AM278" s="3">
        <v>0</v>
      </c>
      <c r="AN278" s="3">
        <v>0</v>
      </c>
      <c r="AO278" s="3">
        <v>0</v>
      </c>
      <c r="AP278" s="99">
        <f t="shared" ref="AP278" si="1264">SUM(AL278:AO278)</f>
        <v>0</v>
      </c>
      <c r="AQ278" s="3">
        <v>0</v>
      </c>
      <c r="AR278" s="3">
        <v>0</v>
      </c>
      <c r="AS278" s="3">
        <v>0</v>
      </c>
      <c r="AT278" s="3">
        <v>0</v>
      </c>
      <c r="AU278" s="51">
        <f>SUM(AQ278:AT278)</f>
        <v>0</v>
      </c>
      <c r="AV278" s="4">
        <v>0</v>
      </c>
      <c r="AW278" s="4">
        <v>0</v>
      </c>
    </row>
    <row r="279" spans="2:49" s="124" customFormat="1">
      <c r="B279" s="131" t="s">
        <v>256</v>
      </c>
      <c r="C279" s="196">
        <f>SUM(C276:C278)</f>
        <v>-88.3</v>
      </c>
      <c r="D279" s="196">
        <f t="shared" ref="D279:AH279" si="1265">SUM(D276:D278)</f>
        <v>-91.5</v>
      </c>
      <c r="E279" s="196">
        <f t="shared" si="1265"/>
        <v>-97.7</v>
      </c>
      <c r="F279" s="196">
        <f t="shared" si="1265"/>
        <v>-98.7</v>
      </c>
      <c r="G279" s="197">
        <f t="shared" si="1265"/>
        <v>-376.2</v>
      </c>
      <c r="H279" s="155">
        <f t="shared" si="1265"/>
        <v>-104</v>
      </c>
      <c r="I279" s="155">
        <f t="shared" si="1265"/>
        <v>-106.9</v>
      </c>
      <c r="J279" s="155">
        <f t="shared" si="1265"/>
        <v>-105.80000000000001</v>
      </c>
      <c r="K279" s="155">
        <f t="shared" si="1265"/>
        <v>-105.6</v>
      </c>
      <c r="L279" s="197">
        <f t="shared" si="1265"/>
        <v>-422.3</v>
      </c>
      <c r="M279" s="155">
        <f t="shared" si="1265"/>
        <v>-111.9</v>
      </c>
      <c r="N279" s="155">
        <f t="shared" si="1265"/>
        <v>-112.80000000000001</v>
      </c>
      <c r="O279" s="155">
        <f t="shared" si="1265"/>
        <v>-118.30000000000001</v>
      </c>
      <c r="P279" s="155">
        <f t="shared" si="1265"/>
        <v>-124</v>
      </c>
      <c r="Q279" s="197">
        <f t="shared" si="1265"/>
        <v>-467</v>
      </c>
      <c r="R279" s="155">
        <f t="shared" si="1265"/>
        <v>-130.20000000000002</v>
      </c>
      <c r="S279" s="155">
        <f t="shared" si="1265"/>
        <v>-139.6</v>
      </c>
      <c r="T279" s="155">
        <f t="shared" si="1265"/>
        <v>-140.5</v>
      </c>
      <c r="U279" s="155">
        <f t="shared" si="1265"/>
        <v>-141.89999999999998</v>
      </c>
      <c r="V279" s="197">
        <f t="shared" si="1265"/>
        <v>-552.19999999999993</v>
      </c>
      <c r="W279" s="155">
        <f t="shared" si="1265"/>
        <v>-153</v>
      </c>
      <c r="X279" s="155">
        <f t="shared" si="1265"/>
        <v>-158.69999999999999</v>
      </c>
      <c r="Y279" s="155">
        <f t="shared" si="1265"/>
        <v>-159.69999999999999</v>
      </c>
      <c r="Z279" s="155">
        <f t="shared" si="1265"/>
        <v>-163.20000000000002</v>
      </c>
      <c r="AA279" s="197">
        <f t="shared" si="1265"/>
        <v>-634.6</v>
      </c>
      <c r="AB279" s="155">
        <f t="shared" si="1265"/>
        <v>-176</v>
      </c>
      <c r="AC279" s="155">
        <f t="shared" si="1265"/>
        <v>-177.2</v>
      </c>
      <c r="AD279" s="155">
        <f t="shared" si="1265"/>
        <v>-159.39999999999998</v>
      </c>
      <c r="AE279" s="155">
        <f t="shared" si="1265"/>
        <v>-164.60000000000002</v>
      </c>
      <c r="AF279" s="197">
        <f t="shared" si="1265"/>
        <v>-677.19999999999993</v>
      </c>
      <c r="AG279" s="155">
        <f t="shared" si="1265"/>
        <v>-165.4</v>
      </c>
      <c r="AH279" s="155">
        <f t="shared" si="1265"/>
        <v>-166.60000000000002</v>
      </c>
      <c r="AI279" s="155">
        <f t="shared" ref="AI279:AL279" si="1266">SUM(AI276:AI278)</f>
        <v>-166.5</v>
      </c>
      <c r="AJ279" s="155">
        <f t="shared" si="1266"/>
        <v>-160.69999999999999</v>
      </c>
      <c r="AK279" s="197">
        <f t="shared" si="1266"/>
        <v>-659.2</v>
      </c>
      <c r="AL279" s="155">
        <f t="shared" si="1266"/>
        <v>-164.10000000000002</v>
      </c>
      <c r="AM279" s="155">
        <f t="shared" ref="AM279:AP279" si="1267">SUM(AM276:AM278)</f>
        <v>-171</v>
      </c>
      <c r="AN279" s="155">
        <f t="shared" si="1267"/>
        <v>-168</v>
      </c>
      <c r="AO279" s="155">
        <f t="shared" si="1267"/>
        <v>-168.3</v>
      </c>
      <c r="AP279" s="197">
        <f t="shared" ca="1" si="1267"/>
        <v>-659.2</v>
      </c>
      <c r="AQ279" s="191">
        <f>AO279*(1+AQ281)</f>
        <v>-168.3</v>
      </c>
      <c r="AR279" s="191">
        <f t="shared" ref="AR279" si="1268">AQ279*(1+AR281)</f>
        <v>-168.3</v>
      </c>
      <c r="AS279" s="191">
        <f t="shared" ref="AS279" si="1269">AR279*(1+AS281)</f>
        <v>-168.3</v>
      </c>
      <c r="AT279" s="191">
        <f t="shared" ref="AT279" si="1270">AS279*(1+AT281)</f>
        <v>-168.3</v>
      </c>
      <c r="AU279" s="198">
        <f>SUM(AQ279:AT279)</f>
        <v>-673.2</v>
      </c>
      <c r="AV279" s="198">
        <f t="shared" ref="AV279:AW279" si="1271">AU279*(1+AV280)</f>
        <v>-686.6640000000001</v>
      </c>
      <c r="AW279" s="198">
        <f t="shared" si="1271"/>
        <v>-700.39728000000014</v>
      </c>
    </row>
    <row r="280" spans="2:49">
      <c r="B280" s="11" t="s">
        <v>187</v>
      </c>
      <c r="C280" s="85" t="s">
        <v>212</v>
      </c>
      <c r="D280" s="85" t="s">
        <v>212</v>
      </c>
      <c r="E280" s="85" t="s">
        <v>212</v>
      </c>
      <c r="F280" s="85" t="s">
        <v>212</v>
      </c>
      <c r="G280" s="86" t="s">
        <v>212</v>
      </c>
      <c r="H280" s="82">
        <f t="shared" ref="H280" si="1272">H279/C279-1</f>
        <v>0.17780294450736123</v>
      </c>
      <c r="I280" s="82">
        <f t="shared" ref="I280" si="1273">I279/D279-1</f>
        <v>0.1683060109289618</v>
      </c>
      <c r="J280" s="82">
        <f t="shared" ref="J280" si="1274">J279/E279-1</f>
        <v>8.2906857727738092E-2</v>
      </c>
      <c r="K280" s="82">
        <f t="shared" ref="K280" si="1275">K279/F279-1</f>
        <v>6.990881458966558E-2</v>
      </c>
      <c r="L280" s="73">
        <f t="shared" ref="L280" si="1276">L279/G279-1</f>
        <v>0.12254120148857006</v>
      </c>
      <c r="M280" s="82">
        <f t="shared" ref="M280" si="1277">M279/H279-1</f>
        <v>7.5961538461538414E-2</v>
      </c>
      <c r="N280" s="82">
        <f t="shared" ref="N280" si="1278">N279/I279-1</f>
        <v>5.5191768007483599E-2</v>
      </c>
      <c r="O280" s="82">
        <f t="shared" ref="O280" si="1279">O279/J279-1</f>
        <v>0.11814744801512278</v>
      </c>
      <c r="P280" s="82">
        <f t="shared" ref="P280" si="1280">P279/K279-1</f>
        <v>0.17424242424242431</v>
      </c>
      <c r="Q280" s="73">
        <f t="shared" ref="Q280" si="1281">Q279/L279-1</f>
        <v>0.10584892256689549</v>
      </c>
      <c r="R280" s="82">
        <f t="shared" ref="R280" si="1282">R279/M279-1</f>
        <v>0.16353887399463818</v>
      </c>
      <c r="S280" s="82">
        <f t="shared" ref="S280" si="1283">S279/N279-1</f>
        <v>0.23758865248226924</v>
      </c>
      <c r="T280" s="82">
        <f t="shared" ref="T280" si="1284">T279/O279-1</f>
        <v>0.18765849535080292</v>
      </c>
      <c r="U280" s="82">
        <f t="shared" ref="U280" si="1285">U279/P279-1</f>
        <v>0.14435483870967714</v>
      </c>
      <c r="V280" s="73">
        <f t="shared" ref="V280" si="1286">V279/Q279-1</f>
        <v>0.18244111349036385</v>
      </c>
      <c r="W280" s="82">
        <f t="shared" ref="W280" si="1287">W279/R279-1</f>
        <v>0.1751152073732718</v>
      </c>
      <c r="X280" s="82">
        <f t="shared" ref="X280" si="1288">X279/S279-1</f>
        <v>0.13681948424068757</v>
      </c>
      <c r="Y280" s="82">
        <f t="shared" ref="Y280" si="1289">Y279/T279-1</f>
        <v>0.1366548042704625</v>
      </c>
      <c r="Z280" s="82">
        <f t="shared" ref="Z280" si="1290">Z279/U279-1</f>
        <v>0.1501057082452435</v>
      </c>
      <c r="AA280" s="73">
        <f t="shared" ref="AA280" si="1291">AA279/V279-1</f>
        <v>0.14922129663165529</v>
      </c>
      <c r="AB280" s="82">
        <f t="shared" ref="AB280" si="1292">AB279/W279-1</f>
        <v>0.15032679738562083</v>
      </c>
      <c r="AC280" s="82">
        <f t="shared" ref="AC280" si="1293">AC279/X279-1</f>
        <v>0.1165721487082545</v>
      </c>
      <c r="AD280" s="82">
        <f t="shared" ref="AD280" si="1294">AD279/Y279-1</f>
        <v>-1.8785222291798354E-3</v>
      </c>
      <c r="AE280" s="82">
        <f t="shared" ref="AE280" si="1295">AE279/Z279-1</f>
        <v>8.5784313725489891E-3</v>
      </c>
      <c r="AF280" s="73">
        <f t="shared" ref="AF280" si="1296">AF279/AA279-1</f>
        <v>6.7128900094547639E-2</v>
      </c>
      <c r="AG280" s="82">
        <f t="shared" ref="AG280" si="1297">AG279/AB279-1</f>
        <v>-6.0227272727272685E-2</v>
      </c>
      <c r="AH280" s="82">
        <f>AH279/AC279-1</f>
        <v>-5.9819413092550566E-2</v>
      </c>
      <c r="AI280" s="82">
        <f t="shared" ref="AI280" si="1298">AI279/AD279-1</f>
        <v>4.4542032622333805E-2</v>
      </c>
      <c r="AJ280" s="82">
        <f t="shared" ref="AJ280" si="1299">AJ279/AE279-1</f>
        <v>-2.369380315917391E-2</v>
      </c>
      <c r="AK280" s="73">
        <f t="shared" ref="AK280:AM280" si="1300">AK279/AF279-1</f>
        <v>-2.6580035440047056E-2</v>
      </c>
      <c r="AL280" s="82">
        <f t="shared" si="1300"/>
        <v>-7.8597339782344733E-3</v>
      </c>
      <c r="AM280" s="82">
        <f t="shared" si="1300"/>
        <v>2.6410564225690214E-2</v>
      </c>
      <c r="AN280" s="82">
        <f>AN279/AI279-1</f>
        <v>9.009009009008917E-3</v>
      </c>
      <c r="AO280" s="82">
        <f t="shared" ref="AO280" si="1301">AO279/AJ279-1</f>
        <v>4.7293092719352892E-2</v>
      </c>
      <c r="AP280" s="73">
        <f t="shared" ref="AP280" ca="1" si="1302">AP279/AK279-1</f>
        <v>0</v>
      </c>
      <c r="AQ280" s="82">
        <f>AQ279/AL279-1</f>
        <v>2.5594149908592323E-2</v>
      </c>
      <c r="AR280" s="82">
        <f>AR279/AM279-1</f>
        <v>-1.5789473684210464E-2</v>
      </c>
      <c r="AS280" s="82">
        <f>AS279/AN279-1</f>
        <v>1.7857142857142794E-3</v>
      </c>
      <c r="AT280" s="82">
        <f t="shared" ref="AT280" si="1303">AT279/AO279-1</f>
        <v>0</v>
      </c>
      <c r="AU280" s="73">
        <f t="shared" ref="AU280" ca="1" si="1304">AU279/AP279-1</f>
        <v>2.123786407766981E-2</v>
      </c>
      <c r="AV280" s="36">
        <v>0.02</v>
      </c>
      <c r="AW280" s="36">
        <v>0.02</v>
      </c>
    </row>
    <row r="281" spans="2:49">
      <c r="B281" s="11" t="s">
        <v>188</v>
      </c>
      <c r="C281" s="85" t="s">
        <v>212</v>
      </c>
      <c r="D281" s="82">
        <f>D279/C279-1</f>
        <v>3.6240090600226482E-2</v>
      </c>
      <c r="E281" s="82">
        <f t="shared" ref="E281" si="1305">E279/D279-1</f>
        <v>6.7759562841530174E-2</v>
      </c>
      <c r="F281" s="82">
        <f t="shared" ref="F281" si="1306">F279/E279-1</f>
        <v>1.0235414534288667E-2</v>
      </c>
      <c r="G281" s="86" t="s">
        <v>212</v>
      </c>
      <c r="H281" s="82">
        <f>H279/F279-1</f>
        <v>5.3698074974670718E-2</v>
      </c>
      <c r="I281" s="82">
        <f>I279/H279-1</f>
        <v>2.7884615384615508E-2</v>
      </c>
      <c r="J281" s="82">
        <f t="shared" ref="J281" si="1307">J279/I279-1</f>
        <v>-1.0289990645462987E-2</v>
      </c>
      <c r="K281" s="82">
        <f t="shared" ref="K281" si="1308">K279/J279-1</f>
        <v>-1.890359168242095E-3</v>
      </c>
      <c r="L281" s="86" t="s">
        <v>212</v>
      </c>
      <c r="M281" s="82">
        <f>M279/K279-1</f>
        <v>5.965909090909105E-2</v>
      </c>
      <c r="N281" s="82">
        <f>N279/M279-1</f>
        <v>8.0428954423592547E-3</v>
      </c>
      <c r="O281" s="82">
        <f t="shared" ref="O281" si="1309">O279/N279-1</f>
        <v>4.8758865248226924E-2</v>
      </c>
      <c r="P281" s="82">
        <f t="shared" ref="P281" si="1310">P279/O279-1</f>
        <v>4.8182586644125003E-2</v>
      </c>
      <c r="Q281" s="86" t="s">
        <v>212</v>
      </c>
      <c r="R281" s="82">
        <f>R279/P279-1</f>
        <v>5.0000000000000044E-2</v>
      </c>
      <c r="S281" s="82">
        <f>S279/R279-1</f>
        <v>7.219662058371723E-2</v>
      </c>
      <c r="T281" s="82">
        <f t="shared" ref="T281" si="1311">T279/S279-1</f>
        <v>6.4469914040115039E-3</v>
      </c>
      <c r="U281" s="82">
        <f t="shared" ref="U281" si="1312">U279/T279-1</f>
        <v>9.9644128113878239E-3</v>
      </c>
      <c r="V281" s="86" t="s">
        <v>212</v>
      </c>
      <c r="W281" s="82">
        <f>W279/U279-1</f>
        <v>7.8224101479915653E-2</v>
      </c>
      <c r="X281" s="82">
        <f>X279/W279-1</f>
        <v>3.7254901960784181E-2</v>
      </c>
      <c r="Y281" s="82">
        <f t="shared" ref="Y281" si="1313">Y279/X279-1</f>
        <v>6.301197227473132E-3</v>
      </c>
      <c r="Z281" s="82">
        <f t="shared" ref="Z281" si="1314">Z279/Y279-1</f>
        <v>2.1916092673763377E-2</v>
      </c>
      <c r="AA281" s="86" t="s">
        <v>212</v>
      </c>
      <c r="AB281" s="82">
        <f>AB279/Z279-1</f>
        <v>7.8431372549019551E-2</v>
      </c>
      <c r="AC281" s="82">
        <f>AC279/AB279-1</f>
        <v>6.8181818181818343E-3</v>
      </c>
      <c r="AD281" s="82">
        <f t="shared" ref="AD281" si="1315">AD279/AC279-1</f>
        <v>-0.10045146726862308</v>
      </c>
      <c r="AE281" s="82">
        <f t="shared" ref="AE281" si="1316">AE279/AD279-1</f>
        <v>3.2622333751568755E-2</v>
      </c>
      <c r="AF281" s="86" t="s">
        <v>212</v>
      </c>
      <c r="AG281" s="82">
        <f>AG279/AE279-1</f>
        <v>4.8602673147022379E-3</v>
      </c>
      <c r="AH281" s="82">
        <f>AH279/AG279-1</f>
        <v>7.2551390568320606E-3</v>
      </c>
      <c r="AI281" s="82">
        <f t="shared" ref="AI281" si="1317">AI279/AH279-1</f>
        <v>-6.0024009603854012E-4</v>
      </c>
      <c r="AJ281" s="82">
        <f t="shared" ref="AJ281" si="1318">AJ279/AI279-1</f>
        <v>-3.4834834834834849E-2</v>
      </c>
      <c r="AK281" s="86" t="s">
        <v>212</v>
      </c>
      <c r="AL281" s="82">
        <f>AL279/AJ279-1</f>
        <v>2.115743621655275E-2</v>
      </c>
      <c r="AM281" s="82">
        <f>AM279/AL279-1</f>
        <v>4.2047531992687182E-2</v>
      </c>
      <c r="AN281" s="82">
        <f>AN279/AM279-1</f>
        <v>-1.7543859649122862E-2</v>
      </c>
      <c r="AO281" s="82">
        <f t="shared" ref="AO281" si="1319">AO279/AN279-1</f>
        <v>1.7857142857142794E-3</v>
      </c>
      <c r="AP281" s="86" t="s">
        <v>212</v>
      </c>
      <c r="AQ281" s="35">
        <v>0</v>
      </c>
      <c r="AR281" s="35">
        <v>0</v>
      </c>
      <c r="AS281" s="35">
        <v>0</v>
      </c>
      <c r="AT281" s="35">
        <v>0</v>
      </c>
      <c r="AU281" s="86" t="s">
        <v>212</v>
      </c>
      <c r="AV281" s="86" t="s">
        <v>212</v>
      </c>
      <c r="AW281" s="86" t="s">
        <v>212</v>
      </c>
    </row>
    <row r="282" spans="2:49">
      <c r="B282" s="11"/>
      <c r="C282" s="85"/>
      <c r="D282" s="85"/>
      <c r="E282" s="85"/>
      <c r="F282" s="85"/>
      <c r="G282" s="86"/>
      <c r="H282" s="82"/>
      <c r="I282" s="82"/>
      <c r="J282" s="82"/>
      <c r="K282" s="82"/>
      <c r="L282" s="86"/>
      <c r="M282" s="82"/>
      <c r="N282" s="82"/>
      <c r="O282" s="82"/>
      <c r="P282" s="82"/>
      <c r="Q282" s="86"/>
      <c r="R282" s="82"/>
      <c r="S282" s="82"/>
      <c r="T282" s="82"/>
      <c r="U282" s="82"/>
      <c r="V282" s="86"/>
      <c r="W282" s="82"/>
      <c r="X282" s="82"/>
      <c r="Y282" s="82"/>
      <c r="Z282" s="82"/>
      <c r="AA282" s="86"/>
      <c r="AB282" s="82"/>
      <c r="AC282" s="82"/>
      <c r="AD282" s="82"/>
      <c r="AE282" s="82"/>
      <c r="AF282" s="86"/>
      <c r="AG282" s="82"/>
      <c r="AH282" s="82"/>
      <c r="AI282" s="82"/>
    </row>
    <row r="283" spans="2:49">
      <c r="B283" s="54" t="s">
        <v>257</v>
      </c>
      <c r="C283" s="68">
        <v>-74.5</v>
      </c>
      <c r="D283" s="68">
        <v>-67.400000000000006</v>
      </c>
      <c r="E283" s="68">
        <v>-70.099999999999994</v>
      </c>
      <c r="F283" s="68">
        <v>-79.400000000000006</v>
      </c>
      <c r="G283" s="99">
        <f>SUM(C283:F283)</f>
        <v>-291.39999999999998</v>
      </c>
      <c r="H283" s="3">
        <v>-90.3</v>
      </c>
      <c r="I283" s="3">
        <v>-90.3</v>
      </c>
      <c r="J283" s="3">
        <v>-79.599999999999994</v>
      </c>
      <c r="K283" s="3">
        <v>-85.4</v>
      </c>
      <c r="L283" s="99">
        <f>SUM(H283:K283)</f>
        <v>-345.6</v>
      </c>
      <c r="M283" s="3">
        <v>-93.1</v>
      </c>
      <c r="N283" s="3">
        <v>-104.4</v>
      </c>
      <c r="O283" s="3">
        <v>-115.4</v>
      </c>
      <c r="P283" s="3">
        <v>-125.6</v>
      </c>
      <c r="Q283" s="99">
        <f>SUM(M283:P283)</f>
        <v>-438.5</v>
      </c>
      <c r="R283" s="3">
        <v>-132.69999999999999</v>
      </c>
      <c r="S283" s="3">
        <v>-126.5</v>
      </c>
      <c r="T283" s="3">
        <v>-124</v>
      </c>
      <c r="U283" s="3">
        <v>-120.7</v>
      </c>
      <c r="V283" s="99">
        <f>SUM(R283:U283)</f>
        <v>-503.9</v>
      </c>
      <c r="W283" s="3">
        <v>-116.3</v>
      </c>
      <c r="X283" s="3">
        <v>-100.7</v>
      </c>
      <c r="Y283" s="3">
        <v>-100.4</v>
      </c>
      <c r="Z283" s="3">
        <v>-94.9</v>
      </c>
      <c r="AA283" s="99">
        <f>SUM(W283:Z283)</f>
        <v>-412.29999999999995</v>
      </c>
      <c r="AB283" s="3">
        <v>-92.4</v>
      </c>
      <c r="AC283" s="3">
        <v>-89.5</v>
      </c>
      <c r="AD283" s="3">
        <v>-86.4</v>
      </c>
      <c r="AE283" s="3">
        <v>-84.6</v>
      </c>
      <c r="AF283" s="99">
        <f>SUM(AB283:AE283)</f>
        <v>-352.9</v>
      </c>
      <c r="AG283" s="3">
        <v>-87.5</v>
      </c>
      <c r="AH283" s="3">
        <v>-93.2</v>
      </c>
      <c r="AI283" s="3">
        <v>-84.4</v>
      </c>
      <c r="AJ283" s="3">
        <v>-91.8</v>
      </c>
      <c r="AK283" s="99">
        <f>SUM(AG283:AJ283)</f>
        <v>-356.90000000000003</v>
      </c>
      <c r="AL283" s="3">
        <v>-100.1</v>
      </c>
      <c r="AM283" s="3">
        <v>-93.4</v>
      </c>
      <c r="AN283" s="3">
        <v>-92</v>
      </c>
      <c r="AO283" s="3">
        <v>-89.6</v>
      </c>
      <c r="AP283" s="14">
        <f t="shared" ref="AP283:AV283" ca="1" si="1320">AP286-AP285-AP284</f>
        <v>-356.00000000000006</v>
      </c>
      <c r="AQ283" s="15">
        <f t="shared" ref="AQ283:AU283" si="1321">AQ286-AQ285-AQ284</f>
        <v>-95.750999999999991</v>
      </c>
      <c r="AR283" s="15">
        <f t="shared" si="1321"/>
        <v>-96.201999999999998</v>
      </c>
      <c r="AS283" s="15">
        <f t="shared" si="1321"/>
        <v>-94.76</v>
      </c>
      <c r="AT283" s="15">
        <f t="shared" si="1321"/>
        <v>-92.287999999999997</v>
      </c>
      <c r="AU283" s="14">
        <f t="shared" si="1321"/>
        <v>-379.00099999999992</v>
      </c>
      <c r="AV283" s="14">
        <f t="shared" si="1320"/>
        <v>-390.37102999999996</v>
      </c>
      <c r="AW283" s="14">
        <f t="shared" ref="AW283" si="1322">AW286-AW285-AW284</f>
        <v>-402.08216089999996</v>
      </c>
    </row>
    <row r="284" spans="2:49">
      <c r="B284" s="54" t="s">
        <v>243</v>
      </c>
      <c r="C284" s="3">
        <v>2.9</v>
      </c>
      <c r="D284" s="3">
        <v>2.1</v>
      </c>
      <c r="E284" s="3">
        <v>2.4</v>
      </c>
      <c r="F284" s="3">
        <v>2.9</v>
      </c>
      <c r="G284" s="14">
        <f>SUM(C284:F284)</f>
        <v>10.3</v>
      </c>
      <c r="H284" s="3">
        <v>4.3</v>
      </c>
      <c r="I284" s="3">
        <v>4.0999999999999996</v>
      </c>
      <c r="J284" s="3">
        <v>2.2999999999999998</v>
      </c>
      <c r="K284" s="3">
        <v>4.7</v>
      </c>
      <c r="L284" s="14">
        <f>SUM(H284:K284)</f>
        <v>15.399999999999999</v>
      </c>
      <c r="M284" s="3">
        <v>4.5999999999999996</v>
      </c>
      <c r="N284" s="3">
        <v>5.4</v>
      </c>
      <c r="O284" s="3">
        <v>5.7</v>
      </c>
      <c r="P284" s="3">
        <v>6</v>
      </c>
      <c r="Q284" s="14">
        <f>SUM(M284:P284)</f>
        <v>21.7</v>
      </c>
      <c r="R284" s="3">
        <v>6.2</v>
      </c>
      <c r="S284" s="3">
        <v>7</v>
      </c>
      <c r="T284" s="3">
        <v>5.6</v>
      </c>
      <c r="U284" s="3">
        <v>6</v>
      </c>
      <c r="V284" s="14">
        <f>SUM(R284:U284)</f>
        <v>24.799999999999997</v>
      </c>
      <c r="W284" s="3">
        <v>7</v>
      </c>
      <c r="X284" s="3">
        <v>7.5</v>
      </c>
      <c r="Y284" s="3">
        <v>7.2</v>
      </c>
      <c r="Z284" s="3">
        <v>7.4</v>
      </c>
      <c r="AA284" s="14">
        <f>SUM(W284:Z284)</f>
        <v>29.1</v>
      </c>
      <c r="AB284" s="3">
        <v>6.6</v>
      </c>
      <c r="AC284" s="3">
        <v>7.3</v>
      </c>
      <c r="AD284" s="3">
        <v>7.1</v>
      </c>
      <c r="AE284" s="3">
        <v>6.9</v>
      </c>
      <c r="AF284" s="14">
        <f t="shared" ref="AF284" si="1323">SUM(AB284:AE284)</f>
        <v>27.9</v>
      </c>
      <c r="AG284" s="3">
        <v>7.3</v>
      </c>
      <c r="AH284" s="3">
        <v>7.9</v>
      </c>
      <c r="AI284" s="3">
        <v>7.7</v>
      </c>
      <c r="AJ284" s="3">
        <v>8</v>
      </c>
      <c r="AK284" s="14">
        <f t="shared" ref="AK284:AK285" si="1324">SUM(AG284:AJ284)</f>
        <v>30.9</v>
      </c>
      <c r="AL284" s="3">
        <v>8.1999999999999993</v>
      </c>
      <c r="AM284" s="3">
        <v>8.5</v>
      </c>
      <c r="AN284" s="3">
        <v>8.3000000000000007</v>
      </c>
      <c r="AO284" s="3">
        <v>5</v>
      </c>
      <c r="AP284" s="14">
        <f t="shared" ref="AP284:AP285" si="1325">SUM(AL284:AO284)</f>
        <v>30</v>
      </c>
      <c r="AQ284" s="3">
        <f>AL284*1.03</f>
        <v>8.4459999999999997</v>
      </c>
      <c r="AR284" s="3">
        <f>AM284*1.03</f>
        <v>8.7550000000000008</v>
      </c>
      <c r="AS284" s="3">
        <f>AN284*1.03</f>
        <v>8.5490000000000013</v>
      </c>
      <c r="AT284" s="3">
        <f t="shared" ref="AT284" si="1326">AO284*1.03</f>
        <v>5.15</v>
      </c>
      <c r="AU284" s="14">
        <f t="shared" ref="AU284:AU285" si="1327">SUM(AQ284:AT284)</f>
        <v>30.9</v>
      </c>
      <c r="AV284" s="4">
        <f t="shared" ref="AV284:AW284" si="1328">AU284*1.03</f>
        <v>31.826999999999998</v>
      </c>
      <c r="AW284" s="4">
        <f t="shared" si="1328"/>
        <v>32.78181</v>
      </c>
    </row>
    <row r="285" spans="2:49">
      <c r="B285" s="54" t="s">
        <v>244</v>
      </c>
      <c r="C285" s="3">
        <v>0</v>
      </c>
      <c r="D285" s="3">
        <v>0</v>
      </c>
      <c r="E285" s="3">
        <v>0</v>
      </c>
      <c r="F285" s="3">
        <v>0</v>
      </c>
      <c r="G285" s="99">
        <f t="shared" ref="G285" si="1329">SUM(C285:F285)</f>
        <v>0</v>
      </c>
      <c r="H285" s="3">
        <v>0</v>
      </c>
      <c r="I285" s="3">
        <v>0</v>
      </c>
      <c r="J285" s="3">
        <v>0</v>
      </c>
      <c r="K285" s="3">
        <v>0</v>
      </c>
      <c r="L285" s="99">
        <f t="shared" ref="L285" si="1330">SUM(H285:K285)</f>
        <v>0</v>
      </c>
      <c r="M285" s="3">
        <v>0</v>
      </c>
      <c r="N285" s="3">
        <v>0</v>
      </c>
      <c r="O285" s="3">
        <v>0</v>
      </c>
      <c r="P285" s="3">
        <v>0</v>
      </c>
      <c r="Q285" s="99">
        <f t="shared" ref="Q285" si="1331">SUM(M285:P285)</f>
        <v>0</v>
      </c>
      <c r="R285" s="3">
        <v>0</v>
      </c>
      <c r="S285" s="3">
        <v>0</v>
      </c>
      <c r="T285" s="3">
        <v>0</v>
      </c>
      <c r="U285" s="3">
        <v>0.1</v>
      </c>
      <c r="V285" s="99">
        <f t="shared" ref="V285" si="1332">SUM(R285:U285)</f>
        <v>0.1</v>
      </c>
      <c r="W285" s="3">
        <v>0</v>
      </c>
      <c r="X285" s="3">
        <v>0.1</v>
      </c>
      <c r="Y285" s="3">
        <v>0.1</v>
      </c>
      <c r="Z285" s="3">
        <v>0</v>
      </c>
      <c r="AA285" s="99">
        <f t="shared" ref="AA285" si="1333">SUM(W285:Z285)</f>
        <v>0.2</v>
      </c>
      <c r="AB285" s="3">
        <v>0</v>
      </c>
      <c r="AC285" s="3">
        <v>0</v>
      </c>
      <c r="AD285" s="3">
        <v>0</v>
      </c>
      <c r="AE285" s="3">
        <v>0</v>
      </c>
      <c r="AF285" s="99">
        <f t="shared" ref="AF285" si="1334">SUM(AB285:AE285)</f>
        <v>0</v>
      </c>
      <c r="AG285" s="3">
        <v>0</v>
      </c>
      <c r="AH285" s="3">
        <v>0</v>
      </c>
      <c r="AI285" s="3">
        <v>0</v>
      </c>
      <c r="AJ285" s="3">
        <v>0</v>
      </c>
      <c r="AK285" s="99">
        <f t="shared" si="1324"/>
        <v>0</v>
      </c>
      <c r="AL285" s="3">
        <v>0</v>
      </c>
      <c r="AM285" s="3">
        <v>0</v>
      </c>
      <c r="AN285" s="3">
        <v>0</v>
      </c>
      <c r="AO285" s="3">
        <v>0</v>
      </c>
      <c r="AP285" s="99">
        <f t="shared" si="1325"/>
        <v>0</v>
      </c>
      <c r="AQ285" s="3">
        <v>0</v>
      </c>
      <c r="AR285" s="3">
        <v>0</v>
      </c>
      <c r="AS285" s="3">
        <v>0</v>
      </c>
      <c r="AT285" s="3">
        <v>0</v>
      </c>
      <c r="AU285" s="99">
        <f t="shared" si="1327"/>
        <v>0</v>
      </c>
      <c r="AV285" s="4">
        <v>0</v>
      </c>
      <c r="AW285" s="4">
        <v>0</v>
      </c>
    </row>
    <row r="286" spans="2:49" s="124" customFormat="1">
      <c r="B286" s="131" t="s">
        <v>258</v>
      </c>
      <c r="C286" s="196">
        <f>SUM(C283:C285)</f>
        <v>-71.599999999999994</v>
      </c>
      <c r="D286" s="196">
        <f t="shared" ref="D286" si="1335">SUM(D283:D285)</f>
        <v>-65.300000000000011</v>
      </c>
      <c r="E286" s="196">
        <f t="shared" ref="E286" si="1336">SUM(E283:E285)</f>
        <v>-67.699999999999989</v>
      </c>
      <c r="F286" s="196">
        <f t="shared" ref="F286" si="1337">SUM(F283:F285)</f>
        <v>-76.5</v>
      </c>
      <c r="G286" s="197">
        <f t="shared" ref="G286" si="1338">SUM(G283:G285)</f>
        <v>-281.09999999999997</v>
      </c>
      <c r="H286" s="155">
        <f t="shared" ref="H286" si="1339">SUM(H283:H285)</f>
        <v>-86</v>
      </c>
      <c r="I286" s="155">
        <f t="shared" ref="I286" si="1340">SUM(I283:I285)</f>
        <v>-86.2</v>
      </c>
      <c r="J286" s="155">
        <f t="shared" ref="J286" si="1341">SUM(J283:J285)</f>
        <v>-77.3</v>
      </c>
      <c r="K286" s="155">
        <f t="shared" ref="K286" si="1342">SUM(K283:K285)</f>
        <v>-80.7</v>
      </c>
      <c r="L286" s="197">
        <f t="shared" ref="L286" si="1343">SUM(L283:L285)</f>
        <v>-330.20000000000005</v>
      </c>
      <c r="M286" s="155">
        <f t="shared" ref="M286" si="1344">SUM(M283:M285)</f>
        <v>-88.5</v>
      </c>
      <c r="N286" s="155">
        <f t="shared" ref="N286" si="1345">SUM(N283:N285)</f>
        <v>-99</v>
      </c>
      <c r="O286" s="155">
        <f t="shared" ref="O286" si="1346">SUM(O283:O285)</f>
        <v>-109.7</v>
      </c>
      <c r="P286" s="155">
        <f t="shared" ref="P286" si="1347">SUM(P283:P285)</f>
        <v>-119.6</v>
      </c>
      <c r="Q286" s="197">
        <f t="shared" ref="Q286" si="1348">SUM(Q283:Q285)</f>
        <v>-416.8</v>
      </c>
      <c r="R286" s="155">
        <f t="shared" ref="R286" si="1349">SUM(R283:R285)</f>
        <v>-126.49999999999999</v>
      </c>
      <c r="S286" s="155">
        <f t="shared" ref="S286" si="1350">SUM(S283:S285)</f>
        <v>-119.5</v>
      </c>
      <c r="T286" s="155">
        <f t="shared" ref="T286" si="1351">SUM(T283:T285)</f>
        <v>-118.4</v>
      </c>
      <c r="U286" s="155">
        <f t="shared" ref="U286" si="1352">SUM(U283:U285)</f>
        <v>-114.60000000000001</v>
      </c>
      <c r="V286" s="197">
        <f t="shared" ref="V286" si="1353">SUM(V283:V285)</f>
        <v>-478.99999999999994</v>
      </c>
      <c r="W286" s="155">
        <f t="shared" ref="W286" si="1354">SUM(W283:W285)</f>
        <v>-109.3</v>
      </c>
      <c r="X286" s="155">
        <f t="shared" ref="X286" si="1355">SUM(X283:X285)</f>
        <v>-93.100000000000009</v>
      </c>
      <c r="Y286" s="155">
        <f t="shared" ref="Y286" si="1356">SUM(Y283:Y285)</f>
        <v>-93.100000000000009</v>
      </c>
      <c r="Z286" s="155">
        <f t="shared" ref="Z286" si="1357">SUM(Z283:Z285)</f>
        <v>-87.5</v>
      </c>
      <c r="AA286" s="197">
        <f t="shared" ref="AA286" si="1358">SUM(AA283:AA285)</f>
        <v>-382.99999999999994</v>
      </c>
      <c r="AB286" s="155">
        <f t="shared" ref="AB286" si="1359">SUM(AB283:AB285)</f>
        <v>-85.800000000000011</v>
      </c>
      <c r="AC286" s="155">
        <f t="shared" ref="AC286" si="1360">SUM(AC283:AC285)</f>
        <v>-82.2</v>
      </c>
      <c r="AD286" s="155">
        <f t="shared" ref="AD286" si="1361">SUM(AD283:AD285)</f>
        <v>-79.300000000000011</v>
      </c>
      <c r="AE286" s="155">
        <f t="shared" ref="AE286" si="1362">SUM(AE283:AE285)</f>
        <v>-77.699999999999989</v>
      </c>
      <c r="AF286" s="197">
        <f t="shared" ref="AF286" si="1363">SUM(AF283:AF285)</f>
        <v>-325</v>
      </c>
      <c r="AG286" s="155">
        <f t="shared" ref="AG286" si="1364">SUM(AG283:AG285)</f>
        <v>-80.2</v>
      </c>
      <c r="AH286" s="155">
        <f t="shared" ref="AH286:AL286" si="1365">SUM(AH283:AH285)</f>
        <v>-85.3</v>
      </c>
      <c r="AI286" s="155">
        <f t="shared" si="1365"/>
        <v>-76.7</v>
      </c>
      <c r="AJ286" s="155">
        <f t="shared" si="1365"/>
        <v>-83.8</v>
      </c>
      <c r="AK286" s="197">
        <f t="shared" si="1365"/>
        <v>-326.00000000000006</v>
      </c>
      <c r="AL286" s="155">
        <f t="shared" si="1365"/>
        <v>-91.899999999999991</v>
      </c>
      <c r="AM286" s="155">
        <f t="shared" ref="AM286:AP286" si="1366">SUM(AM283:AM285)</f>
        <v>-84.9</v>
      </c>
      <c r="AN286" s="155">
        <f t="shared" si="1366"/>
        <v>-83.7</v>
      </c>
      <c r="AO286" s="155">
        <f t="shared" si="1366"/>
        <v>-84.6</v>
      </c>
      <c r="AP286" s="197">
        <f t="shared" ca="1" si="1366"/>
        <v>-326.00000000000006</v>
      </c>
      <c r="AQ286" s="122">
        <f>AL286*(1+AQ287)</f>
        <v>-87.304999999999993</v>
      </c>
      <c r="AR286" s="122">
        <f t="shared" ref="AR286" si="1367">AM286*(1+AR287)</f>
        <v>-87.447000000000003</v>
      </c>
      <c r="AS286" s="122">
        <f t="shared" ref="AS286" si="1368">AN286*(1+AS287)</f>
        <v>-86.210999999999999</v>
      </c>
      <c r="AT286" s="122">
        <f t="shared" ref="AT286" si="1369">AO286*(1+AT287)</f>
        <v>-87.137999999999991</v>
      </c>
      <c r="AU286" s="123">
        <f t="shared" ref="AU286" si="1370">-AU300</f>
        <v>-348.10099999999994</v>
      </c>
      <c r="AV286" s="123">
        <f>AU286*(1+AV287)</f>
        <v>-358.54402999999996</v>
      </c>
      <c r="AW286" s="123">
        <f>AV286*(1+AW287)</f>
        <v>-369.30035089999996</v>
      </c>
    </row>
    <row r="287" spans="2:49">
      <c r="B287" s="11" t="s">
        <v>187</v>
      </c>
      <c r="C287" s="85" t="s">
        <v>212</v>
      </c>
      <c r="D287" s="85" t="s">
        <v>212</v>
      </c>
      <c r="E287" s="85" t="s">
        <v>212</v>
      </c>
      <c r="F287" s="85" t="s">
        <v>212</v>
      </c>
      <c r="G287" s="86" t="s">
        <v>212</v>
      </c>
      <c r="H287" s="82">
        <f t="shared" ref="H287" si="1371">H286/C286-1</f>
        <v>0.2011173184357542</v>
      </c>
      <c r="I287" s="82">
        <f t="shared" ref="I287" si="1372">I286/D286-1</f>
        <v>0.32006125574272559</v>
      </c>
      <c r="J287" s="82">
        <f t="shared" ref="J287" si="1373">J286/E286-1</f>
        <v>0.14180206794682437</v>
      </c>
      <c r="K287" s="82">
        <f t="shared" ref="K287" si="1374">K286/F286-1</f>
        <v>5.4901960784313752E-2</v>
      </c>
      <c r="L287" s="73">
        <f t="shared" ref="L287" si="1375">L286/G286-1</f>
        <v>0.17467093561010349</v>
      </c>
      <c r="M287" s="82">
        <f t="shared" ref="M287" si="1376">M286/H286-1</f>
        <v>2.9069767441860517E-2</v>
      </c>
      <c r="N287" s="82">
        <f t="shared" ref="N287" si="1377">N286/I286-1</f>
        <v>0.14849187935034802</v>
      </c>
      <c r="O287" s="82">
        <f t="shared" ref="O287" si="1378">O286/J286-1</f>
        <v>0.41914618369987067</v>
      </c>
      <c r="P287" s="82">
        <f t="shared" ref="P287" si="1379">P286/K286-1</f>
        <v>0.48203221809169761</v>
      </c>
      <c r="Q287" s="73">
        <f t="shared" ref="Q287" si="1380">Q286/L286-1</f>
        <v>0.26226529376135654</v>
      </c>
      <c r="R287" s="82">
        <f t="shared" ref="R287" si="1381">R286/M286-1</f>
        <v>0.42937853107344615</v>
      </c>
      <c r="S287" s="82">
        <f t="shared" ref="S287" si="1382">S286/N286-1</f>
        <v>0.20707070707070696</v>
      </c>
      <c r="T287" s="82">
        <f t="shared" ref="T287" si="1383">T286/O286-1</f>
        <v>7.9307201458523213E-2</v>
      </c>
      <c r="U287" s="82">
        <f t="shared" ref="U287" si="1384">U286/P286-1</f>
        <v>-4.1806020066889493E-2</v>
      </c>
      <c r="V287" s="73">
        <f t="shared" ref="V287" si="1385">V286/Q286-1</f>
        <v>0.14923224568138171</v>
      </c>
      <c r="W287" s="82">
        <f t="shared" ref="W287" si="1386">W286/R286-1</f>
        <v>-0.1359683794466402</v>
      </c>
      <c r="X287" s="82">
        <f t="shared" ref="X287" si="1387">X286/S286-1</f>
        <v>-0.22092050209205016</v>
      </c>
      <c r="Y287" s="82">
        <f t="shared" ref="Y287" si="1388">Y286/T286-1</f>
        <v>-0.21368243243243235</v>
      </c>
      <c r="Z287" s="82">
        <f t="shared" ref="Z287" si="1389">Z286/U286-1</f>
        <v>-0.23647469458987791</v>
      </c>
      <c r="AA287" s="73">
        <f t="shared" ref="AA287" si="1390">AA286/V286-1</f>
        <v>-0.20041753653444683</v>
      </c>
      <c r="AB287" s="82">
        <f t="shared" ref="AB287" si="1391">AB286/W286-1</f>
        <v>-0.21500457456541611</v>
      </c>
      <c r="AC287" s="82">
        <f t="shared" ref="AC287" si="1392">AC286/X286-1</f>
        <v>-0.11707841031149302</v>
      </c>
      <c r="AD287" s="82">
        <f t="shared" ref="AD287" si="1393">AD286/Y286-1</f>
        <v>-0.14822771213748653</v>
      </c>
      <c r="AE287" s="82">
        <f t="shared" ref="AE287" si="1394">AE286/Z286-1</f>
        <v>-0.1120000000000001</v>
      </c>
      <c r="AF287" s="73">
        <f t="shared" ref="AF287" si="1395">AF286/AA286-1</f>
        <v>-0.15143603133159256</v>
      </c>
      <c r="AG287" s="82">
        <f t="shared" ref="AG287" si="1396">AG286/AB286-1</f>
        <v>-6.5268065268065389E-2</v>
      </c>
      <c r="AH287" s="82">
        <f t="shared" ref="AH287:AI287" si="1397">AH286/AC286-1</f>
        <v>3.7712895377128852E-2</v>
      </c>
      <c r="AI287" s="82">
        <f t="shared" si="1397"/>
        <v>-3.2786885245901787E-2</v>
      </c>
      <c r="AJ287" s="82">
        <f t="shared" ref="AJ287" si="1398">AJ286/AE286-1</f>
        <v>7.850707850707872E-2</v>
      </c>
      <c r="AK287" s="73">
        <f t="shared" ref="AK287:AN287" si="1399">AK286/AF286-1</f>
        <v>3.0769230769231992E-3</v>
      </c>
      <c r="AL287" s="82">
        <f t="shared" si="1399"/>
        <v>0.14588528678304225</v>
      </c>
      <c r="AM287" s="82">
        <f t="shared" si="1399"/>
        <v>-4.6893317702226822E-3</v>
      </c>
      <c r="AN287" s="82">
        <f t="shared" si="1399"/>
        <v>9.1264667535853938E-2</v>
      </c>
      <c r="AO287" s="82">
        <f t="shared" ref="AO287" si="1400">AO286/AJ286-1</f>
        <v>9.5465393794749165E-3</v>
      </c>
      <c r="AP287" s="73">
        <f t="shared" ref="AP287" ca="1" si="1401">AP286/AK286-1</f>
        <v>0</v>
      </c>
      <c r="AQ287" s="35">
        <v>-0.05</v>
      </c>
      <c r="AR287" s="35">
        <v>0.03</v>
      </c>
      <c r="AS287" s="35">
        <v>0.03</v>
      </c>
      <c r="AT287" s="35">
        <v>0.03</v>
      </c>
      <c r="AU287" s="73">
        <f t="shared" ref="AU287" ca="1" si="1402">AU286/AP286-1</f>
        <v>6.7794478527607005E-2</v>
      </c>
      <c r="AV287" s="36">
        <v>0.03</v>
      </c>
      <c r="AW287" s="36">
        <v>0.03</v>
      </c>
    </row>
    <row r="288" spans="2:49">
      <c r="B288" s="11" t="s">
        <v>188</v>
      </c>
      <c r="C288" s="85" t="s">
        <v>212</v>
      </c>
      <c r="D288" s="82">
        <f>D286/C286-1</f>
        <v>-8.798882681564224E-2</v>
      </c>
      <c r="E288" s="82">
        <f t="shared" ref="E288" si="1403">E286/D286-1</f>
        <v>3.675344563552807E-2</v>
      </c>
      <c r="F288" s="82">
        <f t="shared" ref="F288" si="1404">F286/E286-1</f>
        <v>0.12998522895125575</v>
      </c>
      <c r="G288" s="86" t="s">
        <v>212</v>
      </c>
      <c r="H288" s="82">
        <f>H286/F286-1</f>
        <v>0.12418300653594772</v>
      </c>
      <c r="I288" s="82">
        <f>I286/H286-1</f>
        <v>2.3255813953488857E-3</v>
      </c>
      <c r="J288" s="82">
        <f t="shared" ref="J288" si="1405">J286/I286-1</f>
        <v>-0.10324825986078889</v>
      </c>
      <c r="K288" s="82">
        <f t="shared" ref="K288" si="1406">K286/J286-1</f>
        <v>4.3984476067270517E-2</v>
      </c>
      <c r="L288" s="86" t="s">
        <v>212</v>
      </c>
      <c r="M288" s="82">
        <f>M286/K286-1</f>
        <v>9.665427509293667E-2</v>
      </c>
      <c r="N288" s="82">
        <f>N286/M286-1</f>
        <v>0.11864406779661008</v>
      </c>
      <c r="O288" s="82">
        <f t="shared" ref="O288" si="1407">O286/N286-1</f>
        <v>0.108080808080808</v>
      </c>
      <c r="P288" s="82">
        <f t="shared" ref="P288" si="1408">P286/O286-1</f>
        <v>9.0246125797629917E-2</v>
      </c>
      <c r="Q288" s="86" t="s">
        <v>212</v>
      </c>
      <c r="R288" s="82">
        <f>R286/P286-1</f>
        <v>5.7692307692307709E-2</v>
      </c>
      <c r="S288" s="82">
        <f>S286/R286-1</f>
        <v>-5.5335968379446543E-2</v>
      </c>
      <c r="T288" s="82">
        <f t="shared" ref="T288" si="1409">T286/S286-1</f>
        <v>-9.2050209205020161E-3</v>
      </c>
      <c r="U288" s="82">
        <f t="shared" ref="U288" si="1410">U286/T286-1</f>
        <v>-3.2094594594594517E-2</v>
      </c>
      <c r="V288" s="86" t="s">
        <v>212</v>
      </c>
      <c r="W288" s="82">
        <f>W286/U286-1</f>
        <v>-4.6247818499127513E-2</v>
      </c>
      <c r="X288" s="82">
        <f>X286/W286-1</f>
        <v>-0.14821591948764856</v>
      </c>
      <c r="Y288" s="82">
        <f t="shared" ref="Y288" si="1411">Y286/X286-1</f>
        <v>0</v>
      </c>
      <c r="Z288" s="82">
        <f t="shared" ref="Z288" si="1412">Z286/Y286-1</f>
        <v>-6.0150375939849732E-2</v>
      </c>
      <c r="AA288" s="86" t="s">
        <v>212</v>
      </c>
      <c r="AB288" s="82">
        <f>AB286/Z286-1</f>
        <v>-1.9428571428571351E-2</v>
      </c>
      <c r="AC288" s="82">
        <f>AC286/AB286-1</f>
        <v>-4.1958041958042092E-2</v>
      </c>
      <c r="AD288" s="82">
        <f t="shared" ref="AD288" si="1413">AD286/AC286-1</f>
        <v>-3.5279805352797955E-2</v>
      </c>
      <c r="AE288" s="82">
        <f t="shared" ref="AE288" si="1414">AE286/AD286-1</f>
        <v>-2.0176544766708937E-2</v>
      </c>
      <c r="AF288" s="86" t="s">
        <v>212</v>
      </c>
      <c r="AG288" s="82">
        <f>AG286/AE286-1</f>
        <v>3.2175032175032259E-2</v>
      </c>
      <c r="AH288" s="82">
        <f>AH286/AG286-1</f>
        <v>6.3591022443890255E-2</v>
      </c>
      <c r="AI288" s="82">
        <f t="shared" ref="AI288" si="1415">AI286/AH286-1</f>
        <v>-0.10082063305978894</v>
      </c>
      <c r="AJ288" s="82">
        <f t="shared" ref="AJ288" si="1416">AJ286/AI286-1</f>
        <v>9.2568448500651712E-2</v>
      </c>
      <c r="AK288" s="86" t="s">
        <v>212</v>
      </c>
      <c r="AL288" s="82">
        <f>AL286/AJ286-1</f>
        <v>9.6658711217183724E-2</v>
      </c>
      <c r="AM288" s="82">
        <f>AM286/AL286-1</f>
        <v>-7.6169749727965086E-2</v>
      </c>
      <c r="AN288" s="82">
        <f t="shared" ref="AN288" si="1417">AN286/AM286-1</f>
        <v>-1.4134275618374548E-2</v>
      </c>
      <c r="AO288" s="82">
        <f t="shared" ref="AO288" si="1418">AO286/AN286-1</f>
        <v>1.0752688172043001E-2</v>
      </c>
      <c r="AP288" s="86" t="s">
        <v>212</v>
      </c>
      <c r="AQ288" s="82">
        <f>AQ286/AO286-1</f>
        <v>3.1973995271867617E-2</v>
      </c>
      <c r="AR288" s="82">
        <f>AR286/AQ286-1</f>
        <v>1.6264818738904729E-3</v>
      </c>
      <c r="AS288" s="82">
        <f t="shared" ref="AS288" si="1419">AS286/AR286-1</f>
        <v>-1.4134275618374659E-2</v>
      </c>
      <c r="AT288" s="82">
        <f t="shared" ref="AT288" si="1420">AT286/AS286-1</f>
        <v>1.0752688172043001E-2</v>
      </c>
      <c r="AU288" s="86" t="s">
        <v>212</v>
      </c>
      <c r="AV288" s="86" t="s">
        <v>212</v>
      </c>
      <c r="AW288" s="86" t="s">
        <v>212</v>
      </c>
    </row>
    <row r="289" spans="2:49">
      <c r="B289" s="11"/>
      <c r="C289" s="85"/>
      <c r="D289" s="85"/>
      <c r="E289" s="85"/>
      <c r="F289" s="85"/>
      <c r="G289" s="86"/>
      <c r="H289" s="82"/>
      <c r="I289" s="82"/>
      <c r="J289" s="82"/>
      <c r="K289" s="82"/>
      <c r="L289" s="86"/>
      <c r="M289" s="82"/>
      <c r="N289" s="82"/>
      <c r="O289" s="82"/>
      <c r="P289" s="82"/>
      <c r="Q289" s="86"/>
      <c r="R289" s="82"/>
      <c r="S289" s="82"/>
      <c r="T289" s="82"/>
      <c r="U289" s="82"/>
      <c r="V289" s="86"/>
      <c r="W289" s="82"/>
      <c r="X289" s="82"/>
      <c r="Y289" s="82"/>
      <c r="Z289" s="82"/>
      <c r="AA289" s="86"/>
      <c r="AB289" s="82"/>
      <c r="AC289" s="82"/>
      <c r="AD289" s="82"/>
      <c r="AE289" s="82"/>
      <c r="AF289" s="86"/>
      <c r="AG289" s="82"/>
      <c r="AH289" s="82"/>
      <c r="AI289" s="82"/>
    </row>
    <row r="290" spans="2:49">
      <c r="B290" s="54" t="s">
        <v>259</v>
      </c>
      <c r="C290" s="85" t="s">
        <v>212</v>
      </c>
      <c r="D290" s="85" t="s">
        <v>212</v>
      </c>
      <c r="E290" s="85" t="s">
        <v>212</v>
      </c>
      <c r="F290" s="85" t="s">
        <v>212</v>
      </c>
      <c r="G290" s="86" t="s">
        <v>212</v>
      </c>
      <c r="H290" s="85" t="s">
        <v>212</v>
      </c>
      <c r="I290" s="85" t="s">
        <v>212</v>
      </c>
      <c r="J290" s="85" t="s">
        <v>212</v>
      </c>
      <c r="K290" s="85" t="s">
        <v>212</v>
      </c>
      <c r="L290" s="86" t="s">
        <v>212</v>
      </c>
      <c r="M290" s="85" t="s">
        <v>212</v>
      </c>
      <c r="N290" s="85" t="s">
        <v>212</v>
      </c>
      <c r="O290" s="85" t="s">
        <v>212</v>
      </c>
      <c r="P290" s="85" t="s">
        <v>212</v>
      </c>
      <c r="Q290" s="86" t="s">
        <v>212</v>
      </c>
      <c r="R290" s="85" t="s">
        <v>212</v>
      </c>
      <c r="S290" s="85" t="s">
        <v>212</v>
      </c>
      <c r="T290" s="85" t="s">
        <v>212</v>
      </c>
      <c r="U290" s="85" t="s">
        <v>212</v>
      </c>
      <c r="V290" s="86" t="s">
        <v>212</v>
      </c>
      <c r="W290" s="116">
        <v>20704</v>
      </c>
      <c r="X290" s="78">
        <f>W293</f>
        <v>20859</v>
      </c>
      <c r="Y290" s="78">
        <f t="shared" ref="Y290:Z290" si="1421">X293</f>
        <v>20876</v>
      </c>
      <c r="Z290" s="78">
        <f t="shared" si="1421"/>
        <v>20869</v>
      </c>
      <c r="AA290" s="114">
        <f>W290</f>
        <v>20704</v>
      </c>
      <c r="AB290" s="78">
        <f t="shared" ref="AB290:AE290" si="1422">AA293</f>
        <v>20897</v>
      </c>
      <c r="AC290" s="78">
        <f t="shared" si="1422"/>
        <v>20997</v>
      </c>
      <c r="AD290" s="78">
        <f t="shared" si="1422"/>
        <v>20985</v>
      </c>
      <c r="AE290" s="78">
        <f t="shared" si="1422"/>
        <v>21025</v>
      </c>
      <c r="AF290" s="114">
        <f>AB290</f>
        <v>20897</v>
      </c>
      <c r="AG290" s="78">
        <f t="shared" ref="AG290" si="1423">AF293</f>
        <v>21026</v>
      </c>
      <c r="AH290" s="78">
        <f t="shared" ref="AH290:AI290" si="1424">AG293</f>
        <v>20995</v>
      </c>
      <c r="AI290" s="78">
        <f t="shared" si="1424"/>
        <v>20866</v>
      </c>
      <c r="AJ290" s="78">
        <f t="shared" ref="AJ290" si="1425">AI293</f>
        <v>20725</v>
      </c>
      <c r="AK290" s="114">
        <f>AG290</f>
        <v>21026</v>
      </c>
      <c r="AL290" s="78">
        <f t="shared" ref="AL290" si="1426">AK293</f>
        <v>20511</v>
      </c>
      <c r="AM290" s="78">
        <f t="shared" ref="AM290" si="1427">AL293</f>
        <v>20484</v>
      </c>
      <c r="AN290" s="78">
        <f t="shared" ref="AN290" si="1428">AM293</f>
        <v>20409</v>
      </c>
      <c r="AO290" s="78">
        <f t="shared" ref="AO290" si="1429">AN293</f>
        <v>20413</v>
      </c>
      <c r="AP290" s="114">
        <f>AL290</f>
        <v>20511</v>
      </c>
      <c r="AQ290" s="78">
        <f t="shared" ref="AQ290" si="1430">AP293</f>
        <v>20422</v>
      </c>
      <c r="AR290" s="78">
        <f t="shared" ref="AR290" si="1431">AQ293</f>
        <v>20411.164428571428</v>
      </c>
      <c r="AS290" s="78">
        <f t="shared" ref="AS290" si="1432">AR293</f>
        <v>20416.115133928572</v>
      </c>
      <c r="AT290" s="78">
        <f t="shared" ref="AT290" si="1433">AS293</f>
        <v>20435.22465450149</v>
      </c>
      <c r="AU290" s="114">
        <f>AQ290</f>
        <v>20422</v>
      </c>
      <c r="AV290" s="31">
        <f t="shared" ref="AV290:AW290" si="1434">AU293</f>
        <v>20428.639087100542</v>
      </c>
      <c r="AW290" s="31">
        <f t="shared" si="1434"/>
        <v>20375.678686030926</v>
      </c>
    </row>
    <row r="291" spans="2:49">
      <c r="B291" s="54" t="s">
        <v>260</v>
      </c>
      <c r="C291" s="85" t="s">
        <v>212</v>
      </c>
      <c r="D291" s="85" t="s">
        <v>212</v>
      </c>
      <c r="E291" s="85" t="s">
        <v>212</v>
      </c>
      <c r="F291" s="85" t="s">
        <v>212</v>
      </c>
      <c r="G291" s="86" t="s">
        <v>212</v>
      </c>
      <c r="H291" s="85" t="s">
        <v>212</v>
      </c>
      <c r="I291" s="85" t="s">
        <v>212</v>
      </c>
      <c r="J291" s="85" t="s">
        <v>212</v>
      </c>
      <c r="K291" s="85" t="s">
        <v>212</v>
      </c>
      <c r="L291" s="86" t="s">
        <v>212</v>
      </c>
      <c r="M291" s="85" t="s">
        <v>212</v>
      </c>
      <c r="N291" s="85" t="s">
        <v>212</v>
      </c>
      <c r="O291" s="85" t="s">
        <v>212</v>
      </c>
      <c r="P291" s="85" t="s">
        <v>212</v>
      </c>
      <c r="Q291" s="86" t="s">
        <v>212</v>
      </c>
      <c r="R291" s="85" t="s">
        <v>212</v>
      </c>
      <c r="S291" s="85" t="s">
        <v>212</v>
      </c>
      <c r="T291" s="85" t="s">
        <v>212</v>
      </c>
      <c r="U291" s="85" t="s">
        <v>212</v>
      </c>
      <c r="V291" s="86" t="s">
        <v>212</v>
      </c>
      <c r="W291" s="78">
        <f>W293-W292-W290</f>
        <v>900.34400000000096</v>
      </c>
      <c r="X291" s="78">
        <f>X293-X292-X290</f>
        <v>767.92399999999907</v>
      </c>
      <c r="Y291" s="78">
        <f t="shared" ref="Y291:Z291" si="1435">Y293-Y292-Y290</f>
        <v>744.53600000000006</v>
      </c>
      <c r="Z291" s="78">
        <f t="shared" si="1435"/>
        <v>779.28399999999965</v>
      </c>
      <c r="AA291" s="115">
        <f>AA293-AA292-AA290</f>
        <v>3192.0879999999997</v>
      </c>
      <c r="AB291" s="78">
        <f t="shared" ref="AB291:AE291" si="1436">AB293-AB292-AB290</f>
        <v>883.63750000000073</v>
      </c>
      <c r="AC291" s="78">
        <f t="shared" si="1436"/>
        <v>775.38750000000073</v>
      </c>
      <c r="AD291" s="78">
        <f t="shared" si="1436"/>
        <v>826.9375</v>
      </c>
      <c r="AE291" s="78">
        <f t="shared" si="1436"/>
        <v>789.4375</v>
      </c>
      <c r="AF291" s="115">
        <f>AF293-AF292-AF290</f>
        <v>3275.4000000000015</v>
      </c>
      <c r="AG291" s="78">
        <f t="shared" ref="AG291:AJ291" si="1437">AG293-AG292-AG290</f>
        <v>789.01399999999921</v>
      </c>
      <c r="AH291" s="78">
        <f t="shared" si="1437"/>
        <v>705.55125000000044</v>
      </c>
      <c r="AI291" s="78">
        <f t="shared" si="1437"/>
        <v>704.07300000000032</v>
      </c>
      <c r="AJ291" s="78">
        <f t="shared" si="1437"/>
        <v>656.45000000000073</v>
      </c>
      <c r="AK291" s="115">
        <f>AK293-AK292-AK290</f>
        <v>2855.0882500000007</v>
      </c>
      <c r="AL291" s="78">
        <f t="shared" ref="AL291:AO291" si="1438">AL293-AL292-AL290</f>
        <v>834.46199999999953</v>
      </c>
      <c r="AM291" s="78">
        <f t="shared" si="1438"/>
        <v>785.32800000000134</v>
      </c>
      <c r="AN291" s="78">
        <f t="shared" si="1438"/>
        <v>799.95100000000093</v>
      </c>
      <c r="AO291" s="78">
        <f t="shared" si="1438"/>
        <v>774.48749999999927</v>
      </c>
      <c r="AP291" s="115">
        <f>AP293-AP292-AP290</f>
        <v>3194.2285000000011</v>
      </c>
      <c r="AQ291" s="78">
        <f>AQ286*1000/-AQ302</f>
        <v>754.98942857142822</v>
      </c>
      <c r="AR291" s="78">
        <f t="shared" ref="AR291:AT291" si="1439">AR286*1000/-AR302</f>
        <v>770.36937142857266</v>
      </c>
      <c r="AS291" s="78">
        <f t="shared" si="1439"/>
        <v>784.713838095239</v>
      </c>
      <c r="AT291" s="78">
        <f t="shared" si="1439"/>
        <v>759.73535714285629</v>
      </c>
      <c r="AU291" s="115">
        <f>AU293-AU292-AU290</f>
        <v>3069.8079952380976</v>
      </c>
      <c r="AV291" s="31">
        <f t="shared" ref="AV291:AW291" si="1440">AV286*1000/-AV302</f>
        <v>3011.3354619954675</v>
      </c>
      <c r="AW291" s="31">
        <f t="shared" si="1440"/>
        <v>2953.9766912907917</v>
      </c>
    </row>
    <row r="292" spans="2:49">
      <c r="B292" s="54" t="s">
        <v>261</v>
      </c>
      <c r="C292" s="85" t="s">
        <v>212</v>
      </c>
      <c r="D292" s="85" t="s">
        <v>212</v>
      </c>
      <c r="E292" s="85" t="s">
        <v>212</v>
      </c>
      <c r="F292" s="85" t="s">
        <v>212</v>
      </c>
      <c r="G292" s="86" t="s">
        <v>212</v>
      </c>
      <c r="H292" s="85" t="s">
        <v>212</v>
      </c>
      <c r="I292" s="85" t="s">
        <v>212</v>
      </c>
      <c r="J292" s="85" t="s">
        <v>212</v>
      </c>
      <c r="K292" s="85" t="s">
        <v>212</v>
      </c>
      <c r="L292" s="86" t="s">
        <v>212</v>
      </c>
      <c r="M292" s="85" t="s">
        <v>212</v>
      </c>
      <c r="N292" s="85" t="s">
        <v>212</v>
      </c>
      <c r="O292" s="85" t="s">
        <v>212</v>
      </c>
      <c r="P292" s="85" t="s">
        <v>212</v>
      </c>
      <c r="Q292" s="86" t="s">
        <v>212</v>
      </c>
      <c r="R292" s="85" t="s">
        <v>212</v>
      </c>
      <c r="S292" s="85" t="s">
        <v>212</v>
      </c>
      <c r="T292" s="85" t="s">
        <v>212</v>
      </c>
      <c r="U292" s="85" t="s">
        <v>212</v>
      </c>
      <c r="V292" s="86" t="s">
        <v>212</v>
      </c>
      <c r="W292" s="78">
        <f>-W290*W297*W9</f>
        <v>-745.34400000000005</v>
      </c>
      <c r="X292" s="78">
        <f>-X290*X297*X9</f>
        <v>-750.92399999999998</v>
      </c>
      <c r="Y292" s="78">
        <f>-Y290*Y297*Y9</f>
        <v>-751.53600000000006</v>
      </c>
      <c r="Z292" s="78">
        <f>-Z290*Z297*Z9</f>
        <v>-751.28399999999999</v>
      </c>
      <c r="AA292" s="115">
        <f>SUM(W292:Z292)</f>
        <v>-2999.0880000000002</v>
      </c>
      <c r="AB292" s="78">
        <f>-AB290*AB297*AB9</f>
        <v>-783.63750000000005</v>
      </c>
      <c r="AC292" s="78">
        <f>-AC290*AC297*AC9</f>
        <v>-787.38750000000005</v>
      </c>
      <c r="AD292" s="78">
        <f>-AD290*AD297*AD9</f>
        <v>-786.9375</v>
      </c>
      <c r="AE292" s="78">
        <f>-AE290*AE297*AE9</f>
        <v>-788.4375</v>
      </c>
      <c r="AF292" s="115">
        <f>SUM(AB292:AE292)</f>
        <v>-3146.4</v>
      </c>
      <c r="AG292" s="78">
        <f>-AG290*AG297*AG9</f>
        <v>-820.0139999999999</v>
      </c>
      <c r="AH292" s="78">
        <f>-AH290*AH297*AH9</f>
        <v>-834.55124999999998</v>
      </c>
      <c r="AI292" s="78">
        <f>-AI290*AI297*AI9</f>
        <v>-845.07299999999987</v>
      </c>
      <c r="AJ292" s="78">
        <f>-AJ290*AJ297*AJ9</f>
        <v>-870.45</v>
      </c>
      <c r="AK292" s="115">
        <f>SUM(AG292:AJ292)</f>
        <v>-3370.0882499999998</v>
      </c>
      <c r="AL292" s="78">
        <f>-AL290*AL297*AL9</f>
        <v>-861.46199999999999</v>
      </c>
      <c r="AM292" s="78">
        <f>-AM290*AM297*AM9</f>
        <v>-860.32799999999986</v>
      </c>
      <c r="AN292" s="78">
        <f>-AN290*AN297*AN9</f>
        <v>-795.95100000000002</v>
      </c>
      <c r="AO292" s="78">
        <f>-AO290*AO297*AO9</f>
        <v>-765.48750000000007</v>
      </c>
      <c r="AP292" s="115">
        <f>SUM(AL292:AO292)</f>
        <v>-3283.2285000000002</v>
      </c>
      <c r="AQ292" s="78">
        <f>-AQ290*AQ297*AQ9</f>
        <v>-765.82500000000005</v>
      </c>
      <c r="AR292" s="78">
        <f>-AR290*AR297*AR9</f>
        <v>-765.41866607142856</v>
      </c>
      <c r="AS292" s="78">
        <f>-AS290*AS297*AS9</f>
        <v>-765.60431752232148</v>
      </c>
      <c r="AT292" s="78">
        <f>-AT290*AT297*AT9</f>
        <v>-766.32092454380586</v>
      </c>
      <c r="AU292" s="115">
        <f>SUM(AQ292:AT292)</f>
        <v>-3063.1689081375562</v>
      </c>
      <c r="AV292" s="31">
        <f>-AV290*AV297*AV9</f>
        <v>-3064.2958630650814</v>
      </c>
      <c r="AW292" s="31">
        <f>-AW290*AW297*AW9</f>
        <v>-3056.351802904639</v>
      </c>
    </row>
    <row r="293" spans="2:49" s="52" customFormat="1">
      <c r="B293" s="91" t="s">
        <v>262</v>
      </c>
      <c r="C293" s="92" t="s">
        <v>212</v>
      </c>
      <c r="D293" s="92" t="s">
        <v>212</v>
      </c>
      <c r="E293" s="92" t="s">
        <v>212</v>
      </c>
      <c r="F293" s="92" t="s">
        <v>212</v>
      </c>
      <c r="G293" s="89" t="s">
        <v>212</v>
      </c>
      <c r="H293" s="92" t="s">
        <v>212</v>
      </c>
      <c r="I293" s="92" t="s">
        <v>212</v>
      </c>
      <c r="J293" s="92" t="s">
        <v>212</v>
      </c>
      <c r="K293" s="92" t="s">
        <v>212</v>
      </c>
      <c r="L293" s="89" t="s">
        <v>212</v>
      </c>
      <c r="M293" s="92" t="s">
        <v>212</v>
      </c>
      <c r="N293" s="92" t="s">
        <v>212</v>
      </c>
      <c r="O293" s="92" t="s">
        <v>212</v>
      </c>
      <c r="P293" s="92" t="s">
        <v>212</v>
      </c>
      <c r="Q293" s="89" t="s">
        <v>212</v>
      </c>
      <c r="R293" s="92" t="s">
        <v>212</v>
      </c>
      <c r="S293" s="92" t="s">
        <v>212</v>
      </c>
      <c r="T293" s="92" t="s">
        <v>212</v>
      </c>
      <c r="U293" s="92" t="s">
        <v>212</v>
      </c>
      <c r="V293" s="89" t="s">
        <v>212</v>
      </c>
      <c r="W293" s="112">
        <f t="shared" ref="W293:AN293" si="1441">W55</f>
        <v>20859</v>
      </c>
      <c r="X293" s="112">
        <f t="shared" si="1441"/>
        <v>20876</v>
      </c>
      <c r="Y293" s="112">
        <f t="shared" si="1441"/>
        <v>20869</v>
      </c>
      <c r="Z293" s="112">
        <f t="shared" si="1441"/>
        <v>20897</v>
      </c>
      <c r="AA293" s="113">
        <f t="shared" si="1441"/>
        <v>20897</v>
      </c>
      <c r="AB293" s="112">
        <f t="shared" si="1441"/>
        <v>20997</v>
      </c>
      <c r="AC293" s="112">
        <f t="shared" si="1441"/>
        <v>20985</v>
      </c>
      <c r="AD293" s="112">
        <f t="shared" si="1441"/>
        <v>21025</v>
      </c>
      <c r="AE293" s="112">
        <f t="shared" si="1441"/>
        <v>21026</v>
      </c>
      <c r="AF293" s="113">
        <f t="shared" si="1441"/>
        <v>21026</v>
      </c>
      <c r="AG293" s="112">
        <f t="shared" si="1441"/>
        <v>20995</v>
      </c>
      <c r="AH293" s="112">
        <f t="shared" si="1441"/>
        <v>20866</v>
      </c>
      <c r="AI293" s="112">
        <f t="shared" si="1441"/>
        <v>20725</v>
      </c>
      <c r="AJ293" s="112">
        <f t="shared" si="1441"/>
        <v>20511</v>
      </c>
      <c r="AK293" s="113">
        <f t="shared" si="1441"/>
        <v>20511</v>
      </c>
      <c r="AL293" s="112">
        <f t="shared" si="1441"/>
        <v>20484</v>
      </c>
      <c r="AM293" s="112">
        <f t="shared" si="1441"/>
        <v>20409</v>
      </c>
      <c r="AN293" s="112">
        <f t="shared" si="1441"/>
        <v>20413</v>
      </c>
      <c r="AO293" s="112">
        <f t="shared" ref="AO293:AP293" si="1442">AO55</f>
        <v>20422</v>
      </c>
      <c r="AP293" s="113">
        <f t="shared" si="1442"/>
        <v>20422</v>
      </c>
      <c r="AQ293" s="112">
        <f>SUM(AQ290:AQ292)</f>
        <v>20411.164428571428</v>
      </c>
      <c r="AR293" s="112">
        <f t="shared" ref="AR293:AT293" si="1443">SUM(AR290:AR292)</f>
        <v>20416.115133928572</v>
      </c>
      <c r="AS293" s="112">
        <f t="shared" si="1443"/>
        <v>20435.22465450149</v>
      </c>
      <c r="AT293" s="112">
        <f t="shared" si="1443"/>
        <v>20428.639087100542</v>
      </c>
      <c r="AU293" s="113">
        <f>AT293</f>
        <v>20428.639087100542</v>
      </c>
      <c r="AV293" s="186">
        <f t="shared" ref="AV293:AW293" si="1444">SUM(AV290:AV292)</f>
        <v>20375.678686030926</v>
      </c>
      <c r="AW293" s="186">
        <f t="shared" si="1444"/>
        <v>20273.303574417077</v>
      </c>
    </row>
    <row r="294" spans="2:49">
      <c r="B294" s="11" t="s">
        <v>187</v>
      </c>
      <c r="C294" s="85" t="s">
        <v>212</v>
      </c>
      <c r="D294" s="85" t="s">
        <v>212</v>
      </c>
      <c r="E294" s="85" t="s">
        <v>212</v>
      </c>
      <c r="F294" s="85" t="s">
        <v>212</v>
      </c>
      <c r="G294" s="86" t="s">
        <v>212</v>
      </c>
      <c r="H294" s="85" t="s">
        <v>212</v>
      </c>
      <c r="I294" s="85" t="s">
        <v>212</v>
      </c>
      <c r="J294" s="85" t="s">
        <v>212</v>
      </c>
      <c r="K294" s="85" t="s">
        <v>212</v>
      </c>
      <c r="L294" s="86" t="s">
        <v>212</v>
      </c>
      <c r="M294" s="85" t="s">
        <v>212</v>
      </c>
      <c r="N294" s="85" t="s">
        <v>212</v>
      </c>
      <c r="O294" s="85" t="s">
        <v>212</v>
      </c>
      <c r="P294" s="85" t="s">
        <v>212</v>
      </c>
      <c r="Q294" s="86" t="s">
        <v>212</v>
      </c>
      <c r="R294" s="85" t="s">
        <v>212</v>
      </c>
      <c r="S294" s="85" t="s">
        <v>212</v>
      </c>
      <c r="T294" s="85" t="s">
        <v>212</v>
      </c>
      <c r="U294" s="85" t="s">
        <v>212</v>
      </c>
      <c r="V294" s="86" t="s">
        <v>212</v>
      </c>
      <c r="W294" s="85" t="s">
        <v>212</v>
      </c>
      <c r="X294" s="85" t="s">
        <v>212</v>
      </c>
      <c r="Y294" s="85" t="s">
        <v>212</v>
      </c>
      <c r="Z294" s="85" t="s">
        <v>212</v>
      </c>
      <c r="AA294" s="86" t="s">
        <v>212</v>
      </c>
      <c r="AB294" s="82">
        <f t="shared" ref="AB294" si="1445">AB293/W293-1</f>
        <v>6.6158492736947405E-3</v>
      </c>
      <c r="AC294" s="82">
        <f t="shared" ref="AC294" si="1446">AC293/X293-1</f>
        <v>5.2213067637478794E-3</v>
      </c>
      <c r="AD294" s="82">
        <f t="shared" ref="AD294" si="1447">AD293/Y293-1</f>
        <v>7.4752024533997208E-3</v>
      </c>
      <c r="AE294" s="82">
        <f t="shared" ref="AE294" si="1448">AE293/Z293-1</f>
        <v>6.1731348997464686E-3</v>
      </c>
      <c r="AF294" s="73">
        <f t="shared" ref="AF294" si="1449">AF293/AA293-1</f>
        <v>6.1731348997464686E-3</v>
      </c>
      <c r="AG294" s="82">
        <f t="shared" ref="AG294" si="1450">AG293/AB293-1</f>
        <v>-9.5251702624143952E-5</v>
      </c>
      <c r="AH294" s="82">
        <f t="shared" ref="AH294:AI294" si="1451">AH293/AC293-1</f>
        <v>-5.6707171789373012E-3</v>
      </c>
      <c r="AI294" s="82">
        <f t="shared" si="1451"/>
        <v>-1.4268727705113005E-2</v>
      </c>
      <c r="AJ294" s="82">
        <f t="shared" ref="AJ294" si="1452">AJ293/AE293-1</f>
        <v>-2.4493484257585796E-2</v>
      </c>
      <c r="AK294" s="73">
        <f t="shared" ref="AK294:AL294" si="1453">AK293/AF293-1</f>
        <v>-2.4493484257585796E-2</v>
      </c>
      <c r="AL294" s="82">
        <f t="shared" si="1453"/>
        <v>-2.4339128363896179E-2</v>
      </c>
      <c r="AM294" s="82">
        <f>AM293/AH293-1</f>
        <v>-2.1901658199942498E-2</v>
      </c>
      <c r="AN294" s="82">
        <f>AN293/AI293-1</f>
        <v>-1.5054282267792485E-2</v>
      </c>
      <c r="AO294" s="82">
        <f t="shared" ref="AO294" si="1454">AO293/AJ293-1</f>
        <v>-4.3391350982400212E-3</v>
      </c>
      <c r="AP294" s="73">
        <f t="shared" ref="AP294" si="1455">AP293/AK293-1</f>
        <v>-4.3391350982400212E-3</v>
      </c>
      <c r="AQ294" s="82">
        <f>AQ293/AL293-1</f>
        <v>-3.5557299076631743E-3</v>
      </c>
      <c r="AR294" s="82">
        <f>AR293/AM293-1</f>
        <v>3.4862726878204242E-4</v>
      </c>
      <c r="AS294" s="82">
        <f>AS293/AN293-1</f>
        <v>1.08875003681419E-3</v>
      </c>
      <c r="AT294" s="82">
        <f t="shared" ref="AT294" si="1456">AT293/AO293-1</f>
        <v>3.250948536157594E-4</v>
      </c>
      <c r="AU294" s="73">
        <f t="shared" ref="AU294" si="1457">AU293/AP293-1</f>
        <v>3.250948536157594E-4</v>
      </c>
      <c r="AV294" s="73">
        <f t="shared" ref="AV294:AW294" si="1458">AV293/AM293-1</f>
        <v>-1.6326774447094072E-3</v>
      </c>
      <c r="AW294" s="73">
        <f t="shared" si="1458"/>
        <v>-6.8435029433656647E-3</v>
      </c>
    </row>
    <row r="295" spans="2:49">
      <c r="B295" s="54"/>
      <c r="C295" s="85"/>
      <c r="D295" s="85"/>
      <c r="E295" s="85"/>
      <c r="F295" s="85"/>
      <c r="G295" s="86"/>
      <c r="H295" s="82"/>
      <c r="I295" s="82"/>
      <c r="J295" s="82"/>
      <c r="K295" s="82"/>
      <c r="L295" s="86"/>
      <c r="M295" s="82"/>
      <c r="N295" s="82"/>
      <c r="O295" s="82"/>
      <c r="P295" s="82"/>
      <c r="Q295" s="86"/>
      <c r="R295" s="82"/>
      <c r="S295" s="82"/>
      <c r="T295" s="82"/>
      <c r="U295" s="82"/>
      <c r="V295" s="208"/>
      <c r="W295" s="82"/>
      <c r="X295" s="82"/>
      <c r="Y295" s="82"/>
      <c r="Z295" s="82"/>
      <c r="AA295" s="208"/>
      <c r="AB295" s="82"/>
      <c r="AC295" s="82"/>
      <c r="AD295" s="82"/>
      <c r="AE295" s="82"/>
      <c r="AF295" s="208"/>
      <c r="AG295" s="82"/>
      <c r="AH295" s="82"/>
      <c r="AI295" s="82"/>
      <c r="AJ295" s="82"/>
      <c r="AK295" s="208"/>
      <c r="AL295" s="82"/>
      <c r="AM295" s="82"/>
      <c r="AN295" s="82"/>
      <c r="AO295" s="82"/>
      <c r="AP295" s="86"/>
      <c r="AQ295" s="82"/>
      <c r="AR295" s="82"/>
      <c r="AS295" s="82"/>
      <c r="AT295" s="82"/>
      <c r="AU295" s="86"/>
    </row>
    <row r="296" spans="2:49">
      <c r="B296" s="54" t="s">
        <v>267</v>
      </c>
      <c r="C296" s="85" t="s">
        <v>212</v>
      </c>
      <c r="D296" s="85" t="s">
        <v>212</v>
      </c>
      <c r="E296" s="85" t="s">
        <v>212</v>
      </c>
      <c r="F296" s="85" t="s">
        <v>212</v>
      </c>
      <c r="G296" s="86" t="s">
        <v>212</v>
      </c>
      <c r="H296" s="85" t="s">
        <v>212</v>
      </c>
      <c r="I296" s="85" t="s">
        <v>212</v>
      </c>
      <c r="J296" s="85" t="s">
        <v>212</v>
      </c>
      <c r="K296" s="85" t="s">
        <v>212</v>
      </c>
      <c r="L296" s="86" t="s">
        <v>212</v>
      </c>
      <c r="M296" s="85" t="s">
        <v>212</v>
      </c>
      <c r="N296" s="85" t="s">
        <v>212</v>
      </c>
      <c r="O296" s="85" t="s">
        <v>212</v>
      </c>
      <c r="P296" s="85" t="s">
        <v>212</v>
      </c>
      <c r="Q296" s="86" t="s">
        <v>212</v>
      </c>
      <c r="R296" s="85" t="s">
        <v>212</v>
      </c>
      <c r="S296" s="85" t="s">
        <v>212</v>
      </c>
      <c r="T296" s="85" t="s">
        <v>212</v>
      </c>
      <c r="U296" s="85" t="s">
        <v>212</v>
      </c>
      <c r="V296" s="86" t="s">
        <v>212</v>
      </c>
      <c r="W296" s="85" t="s">
        <v>212</v>
      </c>
      <c r="X296" s="85" t="s">
        <v>212</v>
      </c>
      <c r="Y296" s="85" t="s">
        <v>212</v>
      </c>
      <c r="Z296" s="85" t="s">
        <v>212</v>
      </c>
      <c r="AA296" s="86" t="s">
        <v>212</v>
      </c>
      <c r="AB296" s="82">
        <f>AB291/W291-1</f>
        <v>-1.8555685382476317E-2</v>
      </c>
      <c r="AC296" s="82">
        <f>AC291/X291-1</f>
        <v>9.7190607403878637E-3</v>
      </c>
      <c r="AD296" s="82">
        <f t="shared" ref="AD296:AF296" si="1459">AD291/Y291-1</f>
        <v>0.11067497072001875</v>
      </c>
      <c r="AE296" s="82">
        <f t="shared" si="1459"/>
        <v>1.3029267892065377E-2</v>
      </c>
      <c r="AF296" s="44">
        <f t="shared" si="1459"/>
        <v>2.6099531090622019E-2</v>
      </c>
      <c r="AG296" s="82">
        <f t="shared" ref="AG296:AN296" si="1460">AG291/AB291-1</f>
        <v>-0.10708407010793619</v>
      </c>
      <c r="AH296" s="82">
        <f t="shared" si="1460"/>
        <v>-9.0066257193983978E-2</v>
      </c>
      <c r="AI296" s="82">
        <f t="shared" si="1460"/>
        <v>-0.14857773410928843</v>
      </c>
      <c r="AJ296" s="82">
        <f t="shared" si="1460"/>
        <v>-0.1684585543504068</v>
      </c>
      <c r="AK296" s="44">
        <f t="shared" si="1460"/>
        <v>-0.12832379251389159</v>
      </c>
      <c r="AL296" s="82">
        <f t="shared" si="1460"/>
        <v>5.7601005812318196E-2</v>
      </c>
      <c r="AM296" s="82">
        <f t="shared" si="1460"/>
        <v>0.11307009944352142</v>
      </c>
      <c r="AN296" s="82">
        <f t="shared" si="1460"/>
        <v>0.13617622036351418</v>
      </c>
      <c r="AO296" s="82">
        <f t="shared" ref="AO296" si="1461">AO291/AJ291-1</f>
        <v>0.17981186685962136</v>
      </c>
      <c r="AP296" s="44">
        <f t="shared" ref="AP296" si="1462">AP291/AK291-1</f>
        <v>0.11878450692373521</v>
      </c>
      <c r="AQ296" s="82">
        <f t="shared" ref="AQ296" si="1463">AQ291/AL291-1</f>
        <v>-9.5238095238095122E-2</v>
      </c>
      <c r="AR296" s="82">
        <f t="shared" ref="AR296" si="1464">AR291/AM291-1</f>
        <v>-1.9047619047619202E-2</v>
      </c>
      <c r="AS296" s="82">
        <f t="shared" ref="AS296" si="1465">AS291/AN291-1</f>
        <v>-1.9047619047619091E-2</v>
      </c>
      <c r="AT296" s="82">
        <f t="shared" ref="AT296" si="1466">AT291/AO291-1</f>
        <v>-1.9047619047619202E-2</v>
      </c>
      <c r="AU296" s="44">
        <f t="shared" ref="AU296" si="1467">AU291/AP291-1</f>
        <v>-3.8951660709903302E-2</v>
      </c>
      <c r="AV296" s="73">
        <f>AV291/AU291-1</f>
        <v>-1.904761904761898E-2</v>
      </c>
      <c r="AW296" s="73">
        <f>AW291/AV291-1</f>
        <v>-1.9047619047619091E-2</v>
      </c>
    </row>
    <row r="297" spans="2:49">
      <c r="B297" s="54" t="s">
        <v>266</v>
      </c>
      <c r="C297" s="85" t="s">
        <v>212</v>
      </c>
      <c r="D297" s="85" t="s">
        <v>212</v>
      </c>
      <c r="E297" s="85" t="s">
        <v>212</v>
      </c>
      <c r="F297" s="85" t="s">
        <v>212</v>
      </c>
      <c r="G297" s="86" t="s">
        <v>212</v>
      </c>
      <c r="H297" s="85" t="s">
        <v>212</v>
      </c>
      <c r="I297" s="85" t="s">
        <v>212</v>
      </c>
      <c r="J297" s="85" t="s">
        <v>212</v>
      </c>
      <c r="K297" s="85" t="s">
        <v>212</v>
      </c>
      <c r="L297" s="86" t="s">
        <v>212</v>
      </c>
      <c r="M297" s="85" t="s">
        <v>212</v>
      </c>
      <c r="N297" s="85" t="s">
        <v>212</v>
      </c>
      <c r="O297" s="85" t="s">
        <v>212</v>
      </c>
      <c r="P297" s="85" t="s">
        <v>212</v>
      </c>
      <c r="Q297" s="86" t="s">
        <v>212</v>
      </c>
      <c r="R297" s="85" t="s">
        <v>212</v>
      </c>
      <c r="S297" s="85" t="s">
        <v>212</v>
      </c>
      <c r="T297" s="85" t="s">
        <v>212</v>
      </c>
      <c r="U297" s="85" t="s">
        <v>212</v>
      </c>
      <c r="V297" s="86" t="s">
        <v>212</v>
      </c>
      <c r="W297" s="35">
        <v>1.2E-2</v>
      </c>
      <c r="X297" s="35">
        <v>1.2E-2</v>
      </c>
      <c r="Y297" s="35">
        <v>1.2E-2</v>
      </c>
      <c r="Z297" s="35">
        <v>1.2E-2</v>
      </c>
      <c r="AA297" s="86" t="s">
        <v>212</v>
      </c>
      <c r="AB297" s="35">
        <v>1.2500000000000001E-2</v>
      </c>
      <c r="AC297" s="35">
        <v>1.2500000000000001E-2</v>
      </c>
      <c r="AD297" s="35">
        <v>1.2500000000000001E-2</v>
      </c>
      <c r="AE297" s="35">
        <v>1.2500000000000001E-2</v>
      </c>
      <c r="AF297" s="44">
        <f>-AF292/12/AF290</f>
        <v>1.2547255586926353E-2</v>
      </c>
      <c r="AG297" s="35">
        <v>1.2999999999999999E-2</v>
      </c>
      <c r="AH297" s="35">
        <v>1.325E-2</v>
      </c>
      <c r="AI297" s="35">
        <v>1.35E-2</v>
      </c>
      <c r="AJ297" s="35">
        <v>1.4E-2</v>
      </c>
      <c r="AK297" s="44">
        <f>-AK292/12/AK290</f>
        <v>1.3356829044991915E-2</v>
      </c>
      <c r="AL297" s="35">
        <v>1.3999999999999999E-2</v>
      </c>
      <c r="AM297" s="35">
        <v>1.3999999999999999E-2</v>
      </c>
      <c r="AN297" s="35">
        <v>1.2999999999999999E-2</v>
      </c>
      <c r="AO297" s="35">
        <v>1.2500000000000001E-2</v>
      </c>
      <c r="AP297" s="44">
        <f>-AP292/12/AP290</f>
        <v>1.3339299644093413E-2</v>
      </c>
      <c r="AQ297" s="35">
        <v>1.2500000000000001E-2</v>
      </c>
      <c r="AR297" s="35">
        <v>1.2500000000000001E-2</v>
      </c>
      <c r="AS297" s="35">
        <v>1.2500000000000001E-2</v>
      </c>
      <c r="AT297" s="35">
        <v>1.2500000000000001E-2</v>
      </c>
      <c r="AU297" s="44">
        <f>-AU292/12/AU290</f>
        <v>1.2499465070910277E-2</v>
      </c>
      <c r="AV297" s="36">
        <v>1.2500000000000001E-2</v>
      </c>
      <c r="AW297" s="36">
        <v>1.2500000000000001E-2</v>
      </c>
    </row>
    <row r="298" spans="2:49">
      <c r="B298" s="54" t="s">
        <v>367</v>
      </c>
      <c r="C298" s="85" t="s">
        <v>212</v>
      </c>
      <c r="D298" s="85" t="s">
        <v>212</v>
      </c>
      <c r="E298" s="85" t="s">
        <v>212</v>
      </c>
      <c r="F298" s="85" t="s">
        <v>212</v>
      </c>
      <c r="G298" s="86" t="s">
        <v>212</v>
      </c>
      <c r="H298" s="85" t="s">
        <v>212</v>
      </c>
      <c r="I298" s="85" t="s">
        <v>212</v>
      </c>
      <c r="J298" s="85" t="s">
        <v>212</v>
      </c>
      <c r="K298" s="85" t="s">
        <v>212</v>
      </c>
      <c r="L298" s="86" t="s">
        <v>212</v>
      </c>
      <c r="M298" s="85" t="s">
        <v>212</v>
      </c>
      <c r="N298" s="85" t="s">
        <v>212</v>
      </c>
      <c r="O298" s="85" t="s">
        <v>212</v>
      </c>
      <c r="P298" s="85" t="s">
        <v>212</v>
      </c>
      <c r="Q298" s="86" t="s">
        <v>212</v>
      </c>
      <c r="R298" s="85" t="s">
        <v>212</v>
      </c>
      <c r="S298" s="85" t="s">
        <v>212</v>
      </c>
      <c r="T298" s="85" t="s">
        <v>212</v>
      </c>
      <c r="U298" s="85" t="s">
        <v>212</v>
      </c>
      <c r="V298" s="86" t="s">
        <v>212</v>
      </c>
      <c r="W298" s="42">
        <f>1-(-W292*4/W290)</f>
        <v>0.85599999999999998</v>
      </c>
      <c r="X298" s="42">
        <f t="shared" ref="X298:Z298" si="1468">1-(-X292*4/X290)</f>
        <v>0.85599999999999998</v>
      </c>
      <c r="Y298" s="42">
        <f t="shared" si="1468"/>
        <v>0.85599999999999998</v>
      </c>
      <c r="Z298" s="42">
        <f t="shared" si="1468"/>
        <v>0.85599999999999998</v>
      </c>
      <c r="AA298" s="44">
        <f>1-(-AA292/AVERAGE(AA293,AA290))</f>
        <v>0.85581654287156561</v>
      </c>
      <c r="AB298" s="42">
        <f>1-(-AB292*4/AB290)</f>
        <v>0.85</v>
      </c>
      <c r="AC298" s="42">
        <f t="shared" ref="AC298:AE298" si="1469">1-(-AC292*4/AC290)</f>
        <v>0.85</v>
      </c>
      <c r="AD298" s="42">
        <f t="shared" si="1469"/>
        <v>0.85</v>
      </c>
      <c r="AE298" s="42">
        <f t="shared" si="1469"/>
        <v>0.85</v>
      </c>
      <c r="AF298" s="44">
        <f>1-(-AF292/AVERAGE(AF293,AF290))</f>
        <v>0.84989623834172168</v>
      </c>
      <c r="AG298" s="42">
        <f>1-(-AG292*4/AG290)</f>
        <v>0.84400000000000008</v>
      </c>
      <c r="AH298" s="42">
        <f t="shared" ref="AH298:AJ298" si="1470">1-(-AH292*4/AH290)</f>
        <v>0.84099999999999997</v>
      </c>
      <c r="AI298" s="42">
        <f t="shared" si="1470"/>
        <v>0.83800000000000008</v>
      </c>
      <c r="AJ298" s="42">
        <f t="shared" si="1470"/>
        <v>0.83199999999999996</v>
      </c>
      <c r="AK298" s="44">
        <f>1-(-AK292/AVERAGE(AK293,AK290))</f>
        <v>0.83773078219418828</v>
      </c>
      <c r="AL298" s="42">
        <f>1-(-AL292*4/AL290)</f>
        <v>0.83199999999999996</v>
      </c>
      <c r="AM298" s="42">
        <f t="shared" ref="AM298:AO298" si="1471">1-(-AM292*4/AM290)</f>
        <v>0.83200000000000007</v>
      </c>
      <c r="AN298" s="42">
        <f t="shared" si="1471"/>
        <v>0.84399999999999997</v>
      </c>
      <c r="AO298" s="42">
        <f t="shared" si="1471"/>
        <v>0.85</v>
      </c>
      <c r="AP298" s="44">
        <f>1-(-AP292/AVERAGE(AP293,AP290))</f>
        <v>0.83958036303227224</v>
      </c>
      <c r="AQ298" s="42">
        <f>1-(-AQ292*4/AQ290)</f>
        <v>0.85</v>
      </c>
      <c r="AR298" s="42">
        <f t="shared" ref="AR298:AT298" si="1472">1-(-AR292*4/AR290)</f>
        <v>0.85</v>
      </c>
      <c r="AS298" s="42">
        <f t="shared" si="1472"/>
        <v>0.85</v>
      </c>
      <c r="AT298" s="42">
        <f t="shared" si="1472"/>
        <v>0.85</v>
      </c>
      <c r="AU298" s="44">
        <f>1-(-AU292/AVERAGE(AU293,AU290))</f>
        <v>0.85003079625724554</v>
      </c>
      <c r="AV298" s="44">
        <f>1-(-AV292/AVERAGE(AV293,AV290))</f>
        <v>0.84980531324639186</v>
      </c>
      <c r="AW298" s="44">
        <f>1-(-AW292/AVERAGE(AW293,AW290))</f>
        <v>0.84962222260218745</v>
      </c>
    </row>
    <row r="299" spans="2:49">
      <c r="B299" s="54"/>
      <c r="C299" s="85"/>
      <c r="D299" s="85"/>
      <c r="E299" s="85"/>
      <c r="F299" s="85"/>
      <c r="G299" s="86"/>
      <c r="H299" s="82"/>
      <c r="I299" s="82"/>
      <c r="J299" s="82"/>
      <c r="K299" s="82"/>
      <c r="L299" s="86"/>
      <c r="M299" s="82"/>
      <c r="N299" s="82"/>
      <c r="O299" s="82"/>
      <c r="P299" s="82"/>
      <c r="Q299" s="86"/>
      <c r="R299" s="82"/>
      <c r="S299" s="82"/>
      <c r="T299" s="82"/>
      <c r="U299" s="82"/>
      <c r="V299" s="86"/>
      <c r="W299" s="82"/>
      <c r="X299" s="82"/>
      <c r="Y299" s="82"/>
      <c r="Z299" s="82"/>
      <c r="AA299" s="86"/>
      <c r="AB299" s="82"/>
      <c r="AC299" s="82"/>
      <c r="AD299" s="82"/>
      <c r="AE299" s="82"/>
      <c r="AF299" s="86"/>
      <c r="AG299" s="82"/>
      <c r="AH299" s="82"/>
    </row>
    <row r="300" spans="2:49">
      <c r="B300" s="54" t="s">
        <v>263</v>
      </c>
      <c r="C300" s="95">
        <f t="shared" ref="C300:W300" si="1473">-C286</f>
        <v>71.599999999999994</v>
      </c>
      <c r="D300" s="95">
        <f t="shared" si="1473"/>
        <v>65.300000000000011</v>
      </c>
      <c r="E300" s="95">
        <f t="shared" si="1473"/>
        <v>67.699999999999989</v>
      </c>
      <c r="F300" s="95">
        <f t="shared" si="1473"/>
        <v>76.5</v>
      </c>
      <c r="G300" s="99">
        <f t="shared" si="1473"/>
        <v>281.09999999999997</v>
      </c>
      <c r="H300" s="27">
        <f t="shared" si="1473"/>
        <v>86</v>
      </c>
      <c r="I300" s="27">
        <f t="shared" si="1473"/>
        <v>86.2</v>
      </c>
      <c r="J300" s="27">
        <f t="shared" si="1473"/>
        <v>77.3</v>
      </c>
      <c r="K300" s="27">
        <f t="shared" si="1473"/>
        <v>80.7</v>
      </c>
      <c r="L300" s="99">
        <f t="shared" si="1473"/>
        <v>330.20000000000005</v>
      </c>
      <c r="M300" s="27">
        <f t="shared" si="1473"/>
        <v>88.5</v>
      </c>
      <c r="N300" s="27">
        <f t="shared" si="1473"/>
        <v>99</v>
      </c>
      <c r="O300" s="27">
        <f t="shared" si="1473"/>
        <v>109.7</v>
      </c>
      <c r="P300" s="27">
        <f t="shared" si="1473"/>
        <v>119.6</v>
      </c>
      <c r="Q300" s="99">
        <f t="shared" si="1473"/>
        <v>416.8</v>
      </c>
      <c r="R300" s="27">
        <f t="shared" si="1473"/>
        <v>126.49999999999999</v>
      </c>
      <c r="S300" s="27">
        <f t="shared" si="1473"/>
        <v>119.5</v>
      </c>
      <c r="T300" s="27">
        <f t="shared" si="1473"/>
        <v>118.4</v>
      </c>
      <c r="U300" s="27">
        <f t="shared" si="1473"/>
        <v>114.60000000000001</v>
      </c>
      <c r="V300" s="99">
        <f t="shared" si="1473"/>
        <v>478.99999999999994</v>
      </c>
      <c r="W300" s="27">
        <f t="shared" si="1473"/>
        <v>109.3</v>
      </c>
      <c r="X300" s="27">
        <f>-X286</f>
        <v>93.100000000000009</v>
      </c>
      <c r="Y300" s="27">
        <f t="shared" ref="Y300:AF300" si="1474">-Y286</f>
        <v>93.100000000000009</v>
      </c>
      <c r="Z300" s="27">
        <f t="shared" si="1474"/>
        <v>87.5</v>
      </c>
      <c r="AA300" s="99">
        <f t="shared" si="1474"/>
        <v>382.99999999999994</v>
      </c>
      <c r="AB300" s="27">
        <f t="shared" si="1474"/>
        <v>85.800000000000011</v>
      </c>
      <c r="AC300" s="27">
        <f t="shared" si="1474"/>
        <v>82.2</v>
      </c>
      <c r="AD300" s="27">
        <f t="shared" si="1474"/>
        <v>79.300000000000011</v>
      </c>
      <c r="AE300" s="27">
        <f t="shared" si="1474"/>
        <v>77.699999999999989</v>
      </c>
      <c r="AF300" s="99">
        <f t="shared" si="1474"/>
        <v>325</v>
      </c>
      <c r="AG300" s="27">
        <f t="shared" ref="AG300:AK300" si="1475">-AG286</f>
        <v>80.2</v>
      </c>
      <c r="AH300" s="27">
        <f t="shared" si="1475"/>
        <v>85.3</v>
      </c>
      <c r="AI300" s="27">
        <f t="shared" si="1475"/>
        <v>76.7</v>
      </c>
      <c r="AJ300" s="27">
        <f t="shared" si="1475"/>
        <v>83.8</v>
      </c>
      <c r="AK300" s="99">
        <f t="shared" si="1475"/>
        <v>326.00000000000006</v>
      </c>
      <c r="AL300" s="27">
        <f t="shared" ref="AL300:AP300" si="1476">-AL286</f>
        <v>91.899999999999991</v>
      </c>
      <c r="AM300" s="27">
        <f t="shared" si="1476"/>
        <v>84.9</v>
      </c>
      <c r="AN300" s="27">
        <f t="shared" si="1476"/>
        <v>83.7</v>
      </c>
      <c r="AO300" s="27">
        <f t="shared" si="1476"/>
        <v>84.6</v>
      </c>
      <c r="AP300" s="99">
        <f t="shared" ca="1" si="1476"/>
        <v>326.00000000000006</v>
      </c>
      <c r="AQ300" s="27">
        <f t="shared" ref="AQ300:AT300" si="1477">AQ302*AQ301/1000</f>
        <v>87.304999999999978</v>
      </c>
      <c r="AR300" s="27">
        <f t="shared" si="1477"/>
        <v>87.447000000000003</v>
      </c>
      <c r="AS300" s="27">
        <f t="shared" si="1477"/>
        <v>86.210999999999999</v>
      </c>
      <c r="AT300" s="27">
        <f t="shared" si="1477"/>
        <v>87.137999999999991</v>
      </c>
      <c r="AU300" s="99">
        <f>SUM(AQ300:AT300)</f>
        <v>348.10099999999994</v>
      </c>
      <c r="AV300" s="99">
        <f t="shared" ref="AV300:AW300" si="1478">AV302*AV301/1000</f>
        <v>358.54402999999996</v>
      </c>
      <c r="AW300" s="99">
        <f t="shared" si="1478"/>
        <v>369.30035089999996</v>
      </c>
    </row>
    <row r="301" spans="2:49">
      <c r="B301" s="54" t="s">
        <v>264</v>
      </c>
      <c r="C301" s="85" t="s">
        <v>212</v>
      </c>
      <c r="D301" s="85" t="s">
        <v>212</v>
      </c>
      <c r="E301" s="85" t="s">
        <v>212</v>
      </c>
      <c r="F301" s="85" t="s">
        <v>212</v>
      </c>
      <c r="G301" s="86" t="s">
        <v>212</v>
      </c>
      <c r="H301" s="85" t="s">
        <v>212</v>
      </c>
      <c r="I301" s="85" t="s">
        <v>212</v>
      </c>
      <c r="J301" s="85" t="s">
        <v>212</v>
      </c>
      <c r="K301" s="85" t="s">
        <v>212</v>
      </c>
      <c r="L301" s="86" t="s">
        <v>212</v>
      </c>
      <c r="M301" s="85" t="s">
        <v>212</v>
      </c>
      <c r="N301" s="85" t="s">
        <v>212</v>
      </c>
      <c r="O301" s="85" t="s">
        <v>212</v>
      </c>
      <c r="P301" s="85" t="s">
        <v>212</v>
      </c>
      <c r="Q301" s="86" t="s">
        <v>212</v>
      </c>
      <c r="R301" s="85" t="s">
        <v>212</v>
      </c>
      <c r="S301" s="85" t="s">
        <v>212</v>
      </c>
      <c r="T301" s="85" t="s">
        <v>212</v>
      </c>
      <c r="U301" s="85" t="s">
        <v>212</v>
      </c>
      <c r="V301" s="86" t="s">
        <v>212</v>
      </c>
      <c r="W301" s="78">
        <f>W291</f>
        <v>900.34400000000096</v>
      </c>
      <c r="X301" s="78">
        <f>X291</f>
        <v>767.92399999999907</v>
      </c>
      <c r="Y301" s="78">
        <f t="shared" ref="Y301:AA301" si="1479">Y291</f>
        <v>744.53600000000006</v>
      </c>
      <c r="Z301" s="78">
        <f t="shared" si="1479"/>
        <v>779.28399999999965</v>
      </c>
      <c r="AA301" s="115">
        <f t="shared" si="1479"/>
        <v>3192.0879999999997</v>
      </c>
      <c r="AB301" s="78">
        <f t="shared" ref="AB301:AE301" si="1480">AB291</f>
        <v>883.63750000000073</v>
      </c>
      <c r="AC301" s="78">
        <f t="shared" si="1480"/>
        <v>775.38750000000073</v>
      </c>
      <c r="AD301" s="78">
        <f t="shared" si="1480"/>
        <v>826.9375</v>
      </c>
      <c r="AE301" s="78">
        <f t="shared" si="1480"/>
        <v>789.4375</v>
      </c>
      <c r="AF301" s="115">
        <f t="shared" ref="AF301:AJ301" si="1481">AF291</f>
        <v>3275.4000000000015</v>
      </c>
      <c r="AG301" s="78">
        <f t="shared" si="1481"/>
        <v>789.01399999999921</v>
      </c>
      <c r="AH301" s="78">
        <f t="shared" si="1481"/>
        <v>705.55125000000044</v>
      </c>
      <c r="AI301" s="78">
        <f t="shared" si="1481"/>
        <v>704.07300000000032</v>
      </c>
      <c r="AJ301" s="78">
        <f t="shared" si="1481"/>
        <v>656.45000000000073</v>
      </c>
      <c r="AK301" s="115">
        <f t="shared" ref="AK301:AO301" si="1482">AK291</f>
        <v>2855.0882500000007</v>
      </c>
      <c r="AL301" s="78">
        <f t="shared" si="1482"/>
        <v>834.46199999999953</v>
      </c>
      <c r="AM301" s="78">
        <f t="shared" si="1482"/>
        <v>785.32800000000134</v>
      </c>
      <c r="AN301" s="78">
        <f t="shared" si="1482"/>
        <v>799.95100000000093</v>
      </c>
      <c r="AO301" s="78">
        <f t="shared" si="1482"/>
        <v>774.48749999999927</v>
      </c>
      <c r="AP301" s="115">
        <f t="shared" ref="AP301" si="1483">AP291</f>
        <v>3194.2285000000011</v>
      </c>
      <c r="AQ301" s="78">
        <f t="shared" ref="AQ301:AU301" si="1484">AQ291</f>
        <v>754.98942857142822</v>
      </c>
      <c r="AR301" s="78">
        <f t="shared" si="1484"/>
        <v>770.36937142857266</v>
      </c>
      <c r="AS301" s="78">
        <f t="shared" si="1484"/>
        <v>784.713838095239</v>
      </c>
      <c r="AT301" s="78">
        <f t="shared" si="1484"/>
        <v>759.73535714285629</v>
      </c>
      <c r="AU301" s="115">
        <f t="shared" si="1484"/>
        <v>3069.8079952380976</v>
      </c>
      <c r="AV301" s="115">
        <f t="shared" ref="AV301:AW301" si="1485">AV291</f>
        <v>3011.3354619954675</v>
      </c>
      <c r="AW301" s="115">
        <f t="shared" si="1485"/>
        <v>2953.9766912907917</v>
      </c>
    </row>
    <row r="302" spans="2:49" s="124" customFormat="1">
      <c r="B302" s="131" t="s">
        <v>265</v>
      </c>
      <c r="C302" s="158" t="s">
        <v>212</v>
      </c>
      <c r="D302" s="158" t="s">
        <v>212</v>
      </c>
      <c r="E302" s="158" t="s">
        <v>212</v>
      </c>
      <c r="F302" s="158" t="s">
        <v>212</v>
      </c>
      <c r="G302" s="159" t="s">
        <v>212</v>
      </c>
      <c r="H302" s="158" t="s">
        <v>212</v>
      </c>
      <c r="I302" s="158" t="s">
        <v>212</v>
      </c>
      <c r="J302" s="158" t="s">
        <v>212</v>
      </c>
      <c r="K302" s="158" t="s">
        <v>212</v>
      </c>
      <c r="L302" s="159" t="s">
        <v>212</v>
      </c>
      <c r="M302" s="158" t="s">
        <v>212</v>
      </c>
      <c r="N302" s="158" t="s">
        <v>212</v>
      </c>
      <c r="O302" s="158" t="s">
        <v>212</v>
      </c>
      <c r="P302" s="158" t="s">
        <v>212</v>
      </c>
      <c r="Q302" s="159" t="s">
        <v>212</v>
      </c>
      <c r="R302" s="158" t="s">
        <v>212</v>
      </c>
      <c r="S302" s="158" t="s">
        <v>212</v>
      </c>
      <c r="T302" s="158" t="s">
        <v>212</v>
      </c>
      <c r="U302" s="158" t="s">
        <v>212</v>
      </c>
      <c r="V302" s="159" t="s">
        <v>212</v>
      </c>
      <c r="W302" s="160">
        <f>W300*1000/W301</f>
        <v>121.39804341451699</v>
      </c>
      <c r="X302" s="160">
        <f>X300*1000/X301</f>
        <v>121.23595564144385</v>
      </c>
      <c r="Y302" s="160">
        <f t="shared" ref="Y302:Z302" si="1486">Y300*1000/Y301</f>
        <v>125.04432290715292</v>
      </c>
      <c r="Z302" s="160">
        <f t="shared" si="1486"/>
        <v>112.28255680855764</v>
      </c>
      <c r="AA302" s="161">
        <f t="shared" ref="AA302:AF302" si="1487">AA300*1000/AA301</f>
        <v>119.98416083767114</v>
      </c>
      <c r="AB302" s="160">
        <f t="shared" si="1487"/>
        <v>97.09864056244777</v>
      </c>
      <c r="AC302" s="160">
        <f t="shared" si="1487"/>
        <v>106.01151037384524</v>
      </c>
      <c r="AD302" s="160">
        <f t="shared" si="1487"/>
        <v>95.89600181392187</v>
      </c>
      <c r="AE302" s="160">
        <f t="shared" si="1487"/>
        <v>98.42451112342647</v>
      </c>
      <c r="AF302" s="161">
        <f t="shared" si="1487"/>
        <v>99.224522195762304</v>
      </c>
      <c r="AG302" s="160">
        <f t="shared" ref="AG302:AK302" si="1488">AG300*1000/AG301</f>
        <v>101.64585165789211</v>
      </c>
      <c r="AH302" s="160">
        <f t="shared" si="1488"/>
        <v>120.89837556095316</v>
      </c>
      <c r="AI302" s="160">
        <f t="shared" si="1488"/>
        <v>108.93756755336445</v>
      </c>
      <c r="AJ302" s="160">
        <f t="shared" si="1488"/>
        <v>127.65633330794411</v>
      </c>
      <c r="AK302" s="161">
        <f t="shared" si="1488"/>
        <v>114.18210978242091</v>
      </c>
      <c r="AL302" s="160">
        <f t="shared" ref="AL302:AP302" si="1489">AL300*1000/AL301</f>
        <v>110.13083879194023</v>
      </c>
      <c r="AM302" s="160">
        <f t="shared" si="1489"/>
        <v>108.10769512865943</v>
      </c>
      <c r="AN302" s="160">
        <f t="shared" si="1489"/>
        <v>104.63140867378115</v>
      </c>
      <c r="AO302" s="160">
        <f t="shared" si="1489"/>
        <v>109.23352539582638</v>
      </c>
      <c r="AP302" s="161">
        <f t="shared" ca="1" si="1489"/>
        <v>102.05907310638545</v>
      </c>
      <c r="AQ302" s="193">
        <f>AL302*1.05</f>
        <v>115.63738073153725</v>
      </c>
      <c r="AR302" s="193">
        <f t="shared" ref="AR302:AT302" si="1490">AM302*1.05</f>
        <v>113.51307988509241</v>
      </c>
      <c r="AS302" s="193">
        <f t="shared" si="1490"/>
        <v>109.86297910747021</v>
      </c>
      <c r="AT302" s="193">
        <f t="shared" si="1490"/>
        <v>114.6952016656177</v>
      </c>
      <c r="AU302" s="161">
        <f t="shared" ref="AU302" si="1491">AU300*1000/AU301</f>
        <v>113.3950398656776</v>
      </c>
      <c r="AV302" s="194">
        <f>AU302*1.05</f>
        <v>119.06479185896148</v>
      </c>
      <c r="AW302" s="194">
        <f>AV302*1.05</f>
        <v>125.01803145190956</v>
      </c>
    </row>
    <row r="303" spans="2:49">
      <c r="B303" s="11" t="s">
        <v>187</v>
      </c>
      <c r="C303" s="85" t="s">
        <v>212</v>
      </c>
      <c r="D303" s="85" t="s">
        <v>212</v>
      </c>
      <c r="E303" s="85" t="s">
        <v>212</v>
      </c>
      <c r="F303" s="85" t="s">
        <v>212</v>
      </c>
      <c r="G303" s="86" t="s">
        <v>212</v>
      </c>
      <c r="H303" s="85" t="s">
        <v>212</v>
      </c>
      <c r="I303" s="85" t="s">
        <v>212</v>
      </c>
      <c r="J303" s="85" t="s">
        <v>212</v>
      </c>
      <c r="K303" s="85" t="s">
        <v>212</v>
      </c>
      <c r="L303" s="86" t="s">
        <v>212</v>
      </c>
      <c r="M303" s="85" t="s">
        <v>212</v>
      </c>
      <c r="N303" s="85" t="s">
        <v>212</v>
      </c>
      <c r="O303" s="85" t="s">
        <v>212</v>
      </c>
      <c r="P303" s="85" t="s">
        <v>212</v>
      </c>
      <c r="Q303" s="86" t="s">
        <v>212</v>
      </c>
      <c r="R303" s="85" t="s">
        <v>212</v>
      </c>
      <c r="S303" s="85" t="s">
        <v>212</v>
      </c>
      <c r="T303" s="85" t="s">
        <v>212</v>
      </c>
      <c r="U303" s="85" t="s">
        <v>212</v>
      </c>
      <c r="V303" s="86" t="s">
        <v>212</v>
      </c>
      <c r="W303" s="85" t="s">
        <v>212</v>
      </c>
      <c r="X303" s="85" t="s">
        <v>212</v>
      </c>
      <c r="Y303" s="85" t="s">
        <v>212</v>
      </c>
      <c r="Z303" s="85" t="s">
        <v>212</v>
      </c>
      <c r="AA303" s="86" t="s">
        <v>212</v>
      </c>
      <c r="AB303" s="43">
        <f t="shared" ref="AB303" si="1492">AB302/W302-1</f>
        <v>-0.20016305179728666</v>
      </c>
      <c r="AC303" s="42">
        <f t="shared" ref="AC303" si="1493">AC302/X302-1</f>
        <v>-0.12557698074839285</v>
      </c>
      <c r="AD303" s="42">
        <f t="shared" ref="AD303" si="1494">AD302/Y302-1</f>
        <v>-0.23310391400075048</v>
      </c>
      <c r="AE303" s="42">
        <f t="shared" ref="AE303" si="1495">AE302/Z302-1</f>
        <v>-0.12342118027076299</v>
      </c>
      <c r="AF303" s="44">
        <f t="shared" ref="AF303" si="1496">AF302/AA302-1</f>
        <v>-0.17301982609183675</v>
      </c>
      <c r="AG303" s="43">
        <f t="shared" ref="AG303" si="1497">AG302/AB302-1</f>
        <v>4.6830842008749318E-2</v>
      </c>
      <c r="AH303" s="42">
        <f t="shared" ref="AH303:AI303" si="1498">AH302/AC302-1</f>
        <v>0.14042687567236789</v>
      </c>
      <c r="AI303" s="42">
        <f t="shared" si="1498"/>
        <v>0.13599697060101246</v>
      </c>
      <c r="AJ303" s="42">
        <f t="shared" ref="AJ303" si="1499">AJ302/AE302-1</f>
        <v>0.2969973825713017</v>
      </c>
      <c r="AK303" s="44">
        <f t="shared" ref="AK303:AL303" si="1500">AK302/AF302-1</f>
        <v>0.15074486886566651</v>
      </c>
      <c r="AL303" s="43">
        <f t="shared" si="1500"/>
        <v>8.3475980530970606E-2</v>
      </c>
      <c r="AM303" s="42">
        <f>AM302/AH302-1</f>
        <v>-0.10579695858564342</v>
      </c>
      <c r="AN303" s="42">
        <f>AN302/AI302-1</f>
        <v>-3.9528685799541718E-2</v>
      </c>
      <c r="AO303" s="42">
        <f t="shared" ref="AO303" si="1501">AO302/AJ302-1</f>
        <v>-0.14431565935453106</v>
      </c>
      <c r="AP303" s="44">
        <f t="shared" ref="AP303" ca="1" si="1502">AP302/AK302-1</f>
        <v>-0.10617282076094448</v>
      </c>
      <c r="AQ303" s="43">
        <f>AQ302/AL302-1</f>
        <v>5.0000000000000044E-2</v>
      </c>
      <c r="AR303" s="42">
        <f>AR302/AM302-1</f>
        <v>5.0000000000000044E-2</v>
      </c>
      <c r="AS303" s="42">
        <f>AS302/AN302-1</f>
        <v>5.0000000000000044E-2</v>
      </c>
      <c r="AT303" s="42">
        <f t="shared" ref="AT303" si="1503">AT302/AO302-1</f>
        <v>5.0000000000000044E-2</v>
      </c>
      <c r="AU303" s="44">
        <f t="shared" ref="AU303" ca="1" si="1504">AU302/AP302-1</f>
        <v>0.11107260152633014</v>
      </c>
      <c r="AV303" s="44">
        <f>AV302/AU302-1</f>
        <v>5.0000000000000044E-2</v>
      </c>
      <c r="AW303" s="44">
        <f>AW302/AV302-1</f>
        <v>5.0000000000000044E-2</v>
      </c>
    </row>
    <row r="304" spans="2:49">
      <c r="B304" s="11"/>
      <c r="C304" s="85"/>
      <c r="D304" s="85"/>
      <c r="E304" s="85"/>
      <c r="F304" s="85"/>
      <c r="G304" s="86"/>
      <c r="H304" s="82"/>
      <c r="I304" s="82"/>
      <c r="J304" s="82"/>
      <c r="K304" s="82"/>
      <c r="L304" s="86"/>
      <c r="M304" s="82"/>
      <c r="N304" s="82"/>
      <c r="O304" s="82"/>
      <c r="P304" s="82"/>
      <c r="Q304" s="86"/>
      <c r="R304" s="82"/>
      <c r="S304" s="82"/>
      <c r="T304" s="82"/>
      <c r="U304" s="82"/>
      <c r="V304" s="86"/>
      <c r="W304" s="82"/>
      <c r="X304" s="82"/>
      <c r="Y304" s="82"/>
      <c r="Z304" s="82"/>
      <c r="AA304" s="86"/>
      <c r="AB304" s="82"/>
      <c r="AC304" s="82"/>
      <c r="AD304" s="82"/>
      <c r="AE304" s="82"/>
      <c r="AF304" s="86"/>
      <c r="AG304" s="82"/>
      <c r="AH304" s="82"/>
    </row>
    <row r="305" spans="2:49">
      <c r="B305" s="54" t="s">
        <v>268</v>
      </c>
      <c r="C305" s="68">
        <v>-80.400000000000006</v>
      </c>
      <c r="D305" s="68">
        <v>-76.3</v>
      </c>
      <c r="E305" s="68">
        <v>-81.8</v>
      </c>
      <c r="F305" s="68">
        <v>-84.6</v>
      </c>
      <c r="G305" s="99">
        <f>SUM(C305:F305)</f>
        <v>-323.10000000000002</v>
      </c>
      <c r="H305" s="3">
        <v>-90.3</v>
      </c>
      <c r="I305" s="3">
        <v>-87.6</v>
      </c>
      <c r="J305" s="3">
        <v>-86</v>
      </c>
      <c r="K305" s="3">
        <v>-84.8</v>
      </c>
      <c r="L305" s="99">
        <f>SUM(H305:K305)</f>
        <v>-348.7</v>
      </c>
      <c r="M305" s="3">
        <v>-85.2</v>
      </c>
      <c r="N305" s="3">
        <v>-83.8</v>
      </c>
      <c r="O305" s="3">
        <v>-73.599999999999994</v>
      </c>
      <c r="P305" s="3">
        <v>-74.3</v>
      </c>
      <c r="Q305" s="99">
        <f>SUM(M305:P305)</f>
        <v>-316.89999999999998</v>
      </c>
      <c r="R305" s="3">
        <v>-78.599999999999994</v>
      </c>
      <c r="S305" s="3">
        <v>-78.3</v>
      </c>
      <c r="T305" s="3">
        <v>-74</v>
      </c>
      <c r="U305" s="3">
        <v>-75.2</v>
      </c>
      <c r="V305" s="99">
        <f>SUM(R305:U305)</f>
        <v>-306.09999999999997</v>
      </c>
      <c r="W305" s="3">
        <v>-77.7</v>
      </c>
      <c r="X305" s="3">
        <v>-78.900000000000006</v>
      </c>
      <c r="Y305" s="3">
        <v>-74</v>
      </c>
      <c r="Z305" s="3">
        <v>-75.3</v>
      </c>
      <c r="AA305" s="99">
        <f>SUM(W305:Z305)</f>
        <v>-305.90000000000003</v>
      </c>
      <c r="AB305" s="3">
        <v>-76.8</v>
      </c>
      <c r="AC305" s="3">
        <v>-77.7</v>
      </c>
      <c r="AD305" s="3">
        <v>-75.7</v>
      </c>
      <c r="AE305" s="3">
        <v>-74.3</v>
      </c>
      <c r="AF305" s="99">
        <f>SUM(AB305:AE305)</f>
        <v>-304.5</v>
      </c>
      <c r="AG305" s="3">
        <v>-76.400000000000006</v>
      </c>
      <c r="AH305" s="3">
        <v>-73.3</v>
      </c>
      <c r="AI305" s="3">
        <v>-68.900000000000006</v>
      </c>
      <c r="AJ305" s="3">
        <v>-68.900000000000006</v>
      </c>
      <c r="AK305" s="99">
        <f>SUM(AG305:AJ305)</f>
        <v>-287.5</v>
      </c>
      <c r="AL305" s="3">
        <v>-71.099999999999994</v>
      </c>
      <c r="AM305" s="3">
        <v>-73.5</v>
      </c>
      <c r="AN305" s="3">
        <v>-72.599999999999994</v>
      </c>
      <c r="AO305" s="3">
        <v>-71.900000000000006</v>
      </c>
      <c r="AP305" s="14">
        <f t="shared" ref="AP305" ca="1" si="1505">AP308-AP307-AP306</f>
        <v>-287.89999999999998</v>
      </c>
      <c r="AQ305" s="15">
        <f t="shared" ref="AQ305:AU305" ca="1" si="1506">AQ308-AQ307-AQ306</f>
        <v>-69.453441800311452</v>
      </c>
      <c r="AR305" s="15">
        <f t="shared" ca="1" si="1506"/>
        <v>-72.70369727045599</v>
      </c>
      <c r="AS305" s="15">
        <f t="shared" ca="1" si="1506"/>
        <v>-72.179414119742802</v>
      </c>
      <c r="AT305" s="15">
        <f t="shared" ca="1" si="1506"/>
        <v>-72.750203445240714</v>
      </c>
      <c r="AU305" s="14">
        <f t="shared" ca="1" si="1506"/>
        <v>-287.08675663575099</v>
      </c>
      <c r="AV305" s="51">
        <f t="shared" ref="AV305:AW305" ca="1" si="1507">AV308-AV307-AV306</f>
        <v>-284.72015496940617</v>
      </c>
      <c r="AW305" s="51">
        <f t="shared" ca="1" si="1507"/>
        <v>-281.53359222623044</v>
      </c>
    </row>
    <row r="306" spans="2:49">
      <c r="B306" s="54" t="s">
        <v>243</v>
      </c>
      <c r="C306" s="3">
        <v>1.2</v>
      </c>
      <c r="D306" s="3">
        <v>1.3</v>
      </c>
      <c r="E306" s="3">
        <v>1.4</v>
      </c>
      <c r="F306" s="3">
        <v>2.2999999999999998</v>
      </c>
      <c r="G306" s="14">
        <f>SUM(C306:F306)</f>
        <v>6.1999999999999993</v>
      </c>
      <c r="H306" s="3">
        <v>2.6</v>
      </c>
      <c r="I306" s="3">
        <v>2.6</v>
      </c>
      <c r="J306" s="3">
        <v>1.5</v>
      </c>
      <c r="K306" s="3">
        <v>2.6</v>
      </c>
      <c r="L306" s="14">
        <f>SUM(H306:K306)</f>
        <v>9.3000000000000007</v>
      </c>
      <c r="M306" s="3">
        <v>2.6</v>
      </c>
      <c r="N306" s="3">
        <v>3.3</v>
      </c>
      <c r="O306" s="3">
        <v>2.6</v>
      </c>
      <c r="P306" s="3">
        <v>3.5</v>
      </c>
      <c r="Q306" s="14">
        <f>SUM(M306:P306)</f>
        <v>12</v>
      </c>
      <c r="R306" s="3">
        <v>3</v>
      </c>
      <c r="S306" s="3">
        <v>3.7</v>
      </c>
      <c r="T306" s="3">
        <v>3.5</v>
      </c>
      <c r="U306" s="3">
        <v>3.9</v>
      </c>
      <c r="V306" s="14">
        <f>SUM(R306:U306)</f>
        <v>14.1</v>
      </c>
      <c r="W306" s="3">
        <v>4.2</v>
      </c>
      <c r="X306" s="3">
        <v>5.5</v>
      </c>
      <c r="Y306" s="3">
        <v>4.9000000000000004</v>
      </c>
      <c r="Z306" s="3">
        <v>5.4</v>
      </c>
      <c r="AA306" s="14">
        <f>SUM(W306:Z306)</f>
        <v>20</v>
      </c>
      <c r="AB306" s="3">
        <v>5.4</v>
      </c>
      <c r="AC306" s="3">
        <v>6.5</v>
      </c>
      <c r="AD306" s="3">
        <v>6.1</v>
      </c>
      <c r="AE306" s="3">
        <v>6.1</v>
      </c>
      <c r="AF306" s="14">
        <f t="shared" ref="AF306" si="1508">SUM(AB306:AE306)</f>
        <v>24.1</v>
      </c>
      <c r="AG306" s="3">
        <v>5.8</v>
      </c>
      <c r="AH306" s="3">
        <v>5.7</v>
      </c>
      <c r="AI306" s="3">
        <v>4.9000000000000004</v>
      </c>
      <c r="AJ306" s="3">
        <v>5.2</v>
      </c>
      <c r="AK306" s="14">
        <f t="shared" ref="AK306" si="1509">SUM(AG306:AJ306)</f>
        <v>21.599999999999998</v>
      </c>
      <c r="AL306" s="3">
        <v>5.0999999999999996</v>
      </c>
      <c r="AM306" s="62">
        <v>5.7</v>
      </c>
      <c r="AN306" s="62">
        <v>5.4</v>
      </c>
      <c r="AO306" s="62">
        <v>5.8</v>
      </c>
      <c r="AP306" s="14">
        <f t="shared" ref="AP306" si="1510">SUM(AL306:AO306)</f>
        <v>22.000000000000004</v>
      </c>
      <c r="AQ306" s="62">
        <f>AL306*1.1</f>
        <v>5.61</v>
      </c>
      <c r="AR306" s="62">
        <f>AM306*1.1</f>
        <v>6.2700000000000005</v>
      </c>
      <c r="AS306" s="62">
        <f>AN306*1.1</f>
        <v>5.9400000000000013</v>
      </c>
      <c r="AT306" s="62">
        <f t="shared" ref="AT306" si="1511">AO306*1.1</f>
        <v>6.38</v>
      </c>
      <c r="AU306" s="14">
        <f t="shared" ref="AU306" si="1512">SUM(AQ306:AT306)</f>
        <v>24.2</v>
      </c>
      <c r="AV306" s="83">
        <f t="shared" ref="AV306:AW306" si="1513">AU306*1.05</f>
        <v>25.41</v>
      </c>
      <c r="AW306" s="83">
        <f t="shared" si="1513"/>
        <v>26.680500000000002</v>
      </c>
    </row>
    <row r="307" spans="2:49">
      <c r="B307" s="54" t="s">
        <v>244</v>
      </c>
      <c r="C307" s="68">
        <v>0</v>
      </c>
      <c r="D307" s="68">
        <v>0</v>
      </c>
      <c r="E307" s="68">
        <v>0</v>
      </c>
      <c r="F307" s="68">
        <v>0</v>
      </c>
      <c r="G307" s="99">
        <f>SUM(C307:F307)</f>
        <v>0</v>
      </c>
      <c r="H307" s="68">
        <v>0</v>
      </c>
      <c r="I307" s="68">
        <v>0</v>
      </c>
      <c r="J307" s="68">
        <v>0</v>
      </c>
      <c r="K307" s="68">
        <v>0</v>
      </c>
      <c r="L307" s="99">
        <f>SUM(H307:K307)</f>
        <v>0</v>
      </c>
      <c r="M307" s="3">
        <v>0.1</v>
      </c>
      <c r="N307" s="3">
        <v>-0.1</v>
      </c>
      <c r="O307" s="3">
        <v>0.3</v>
      </c>
      <c r="P307" s="3">
        <v>0</v>
      </c>
      <c r="Q307" s="99">
        <f>SUM(M307:P307)</f>
        <v>0.3</v>
      </c>
      <c r="R307" s="3">
        <v>1.4</v>
      </c>
      <c r="S307" s="3">
        <v>0</v>
      </c>
      <c r="T307" s="3">
        <v>0.1</v>
      </c>
      <c r="U307" s="3">
        <v>0.2</v>
      </c>
      <c r="V307" s="99">
        <f>SUM(R307:U307)</f>
        <v>1.7</v>
      </c>
      <c r="W307" s="3">
        <v>0.1</v>
      </c>
      <c r="X307" s="3">
        <v>0</v>
      </c>
      <c r="Y307" s="3">
        <v>0.2</v>
      </c>
      <c r="Z307" s="3">
        <v>0.1</v>
      </c>
      <c r="AA307" s="99">
        <f>SUM(W307:Z307)</f>
        <v>0.4</v>
      </c>
      <c r="AB307" s="3">
        <v>0</v>
      </c>
      <c r="AC307" s="3">
        <v>0</v>
      </c>
      <c r="AD307" s="3">
        <v>0</v>
      </c>
      <c r="AE307" s="3">
        <v>0</v>
      </c>
      <c r="AF307" s="99">
        <f>SUM(AB307:AE307)</f>
        <v>0</v>
      </c>
      <c r="AG307" s="3">
        <v>0</v>
      </c>
      <c r="AH307" s="3">
        <v>0</v>
      </c>
      <c r="AI307" s="3">
        <v>0</v>
      </c>
      <c r="AJ307" s="3">
        <v>0</v>
      </c>
      <c r="AK307" s="99">
        <f>SUM(AG307:AJ307)</f>
        <v>0</v>
      </c>
      <c r="AL307" s="3">
        <v>0</v>
      </c>
      <c r="AM307" s="3">
        <v>0</v>
      </c>
      <c r="AN307" s="3">
        <v>0</v>
      </c>
      <c r="AO307" s="3">
        <v>0</v>
      </c>
      <c r="AP307" s="99">
        <f>SUM(AL307:AO307)</f>
        <v>0</v>
      </c>
      <c r="AQ307" s="3">
        <v>0</v>
      </c>
      <c r="AR307" s="3">
        <v>0</v>
      </c>
      <c r="AS307" s="3">
        <v>0</v>
      </c>
      <c r="AT307" s="3">
        <v>0</v>
      </c>
      <c r="AU307" s="99">
        <f>SUM(AQ307:AT307)</f>
        <v>0</v>
      </c>
      <c r="AV307" s="83">
        <v>0</v>
      </c>
      <c r="AW307" s="83">
        <v>0</v>
      </c>
    </row>
    <row r="308" spans="2:49" s="124" customFormat="1">
      <c r="B308" s="131" t="s">
        <v>269</v>
      </c>
      <c r="C308" s="196">
        <f>SUM(C305:C307)</f>
        <v>-79.2</v>
      </c>
      <c r="D308" s="196">
        <f t="shared" ref="D308" si="1514">SUM(D305:D307)</f>
        <v>-75</v>
      </c>
      <c r="E308" s="196">
        <f t="shared" ref="E308" si="1515">SUM(E305:E307)</f>
        <v>-80.399999999999991</v>
      </c>
      <c r="F308" s="196">
        <f t="shared" ref="F308" si="1516">SUM(F305:F307)</f>
        <v>-82.3</v>
      </c>
      <c r="G308" s="197">
        <f t="shared" ref="G308" si="1517">SUM(G305:G307)</f>
        <v>-316.90000000000003</v>
      </c>
      <c r="H308" s="155">
        <f t="shared" ref="H308" si="1518">SUM(H305:H307)</f>
        <v>-87.7</v>
      </c>
      <c r="I308" s="155">
        <f t="shared" ref="I308" si="1519">SUM(I305:I307)</f>
        <v>-85</v>
      </c>
      <c r="J308" s="155">
        <f t="shared" ref="J308" si="1520">SUM(J305:J307)</f>
        <v>-84.5</v>
      </c>
      <c r="K308" s="155">
        <f t="shared" ref="K308" si="1521">SUM(K305:K307)</f>
        <v>-82.2</v>
      </c>
      <c r="L308" s="197">
        <f t="shared" ref="L308" si="1522">SUM(L305:L307)</f>
        <v>-339.4</v>
      </c>
      <c r="M308" s="155">
        <f t="shared" ref="M308" si="1523">SUM(M305:M307)</f>
        <v>-82.500000000000014</v>
      </c>
      <c r="N308" s="155">
        <f t="shared" ref="N308" si="1524">SUM(N305:N307)</f>
        <v>-80.599999999999994</v>
      </c>
      <c r="O308" s="155">
        <f t="shared" ref="O308" si="1525">SUM(O305:O307)</f>
        <v>-70.7</v>
      </c>
      <c r="P308" s="155">
        <f t="shared" ref="P308" si="1526">SUM(P305:P307)</f>
        <v>-70.8</v>
      </c>
      <c r="Q308" s="197">
        <f t="shared" ref="Q308" si="1527">SUM(Q305:Q307)</f>
        <v>-304.59999999999997</v>
      </c>
      <c r="R308" s="155">
        <f t="shared" ref="R308" si="1528">SUM(R305:R307)</f>
        <v>-74.199999999999989</v>
      </c>
      <c r="S308" s="155">
        <f t="shared" ref="S308" si="1529">SUM(S305:S307)</f>
        <v>-74.599999999999994</v>
      </c>
      <c r="T308" s="155">
        <f t="shared" ref="T308" si="1530">SUM(T305:T307)</f>
        <v>-70.400000000000006</v>
      </c>
      <c r="U308" s="155">
        <f t="shared" ref="U308" si="1531">SUM(U305:U307)</f>
        <v>-71.099999999999994</v>
      </c>
      <c r="V308" s="197">
        <f t="shared" ref="V308" si="1532">SUM(V305:V307)</f>
        <v>-290.29999999999995</v>
      </c>
      <c r="W308" s="155">
        <f t="shared" ref="W308" si="1533">SUM(W305:W307)</f>
        <v>-73.400000000000006</v>
      </c>
      <c r="X308" s="155">
        <f t="shared" ref="X308" si="1534">SUM(X305:X307)</f>
        <v>-73.400000000000006</v>
      </c>
      <c r="Y308" s="155">
        <f t="shared" ref="Y308" si="1535">SUM(Y305:Y307)</f>
        <v>-68.899999999999991</v>
      </c>
      <c r="Z308" s="155">
        <f t="shared" ref="Z308" si="1536">SUM(Z305:Z307)</f>
        <v>-69.8</v>
      </c>
      <c r="AA308" s="197">
        <f t="shared" ref="AA308" si="1537">SUM(AA305:AA307)</f>
        <v>-285.50000000000006</v>
      </c>
      <c r="AB308" s="155">
        <f t="shared" ref="AB308" si="1538">SUM(AB305:AB307)</f>
        <v>-71.399999999999991</v>
      </c>
      <c r="AC308" s="155">
        <f t="shared" ref="AC308" si="1539">SUM(AC305:AC307)</f>
        <v>-71.2</v>
      </c>
      <c r="AD308" s="155">
        <f t="shared" ref="AD308" si="1540">SUM(AD305:AD307)</f>
        <v>-69.600000000000009</v>
      </c>
      <c r="AE308" s="155">
        <f t="shared" ref="AE308" si="1541">SUM(AE305:AE307)</f>
        <v>-68.2</v>
      </c>
      <c r="AF308" s="197">
        <f t="shared" ref="AF308" si="1542">SUM(AF305:AF307)</f>
        <v>-280.39999999999998</v>
      </c>
      <c r="AG308" s="155">
        <f t="shared" ref="AG308" si="1543">SUM(AG305:AG307)</f>
        <v>-70.600000000000009</v>
      </c>
      <c r="AH308" s="155">
        <f t="shared" ref="AH308:AL308" si="1544">SUM(AH305:AH307)</f>
        <v>-67.599999999999994</v>
      </c>
      <c r="AI308" s="155">
        <f t="shared" si="1544"/>
        <v>-64</v>
      </c>
      <c r="AJ308" s="155">
        <f t="shared" si="1544"/>
        <v>-63.7</v>
      </c>
      <c r="AK308" s="197">
        <f t="shared" si="1544"/>
        <v>-265.89999999999998</v>
      </c>
      <c r="AL308" s="155">
        <f t="shared" si="1544"/>
        <v>-66</v>
      </c>
      <c r="AM308" s="155">
        <f t="shared" ref="AM308:AP308" si="1545">SUM(AM305:AM307)</f>
        <v>-67.8</v>
      </c>
      <c r="AN308" s="155">
        <f t="shared" si="1545"/>
        <v>-67.199999999999989</v>
      </c>
      <c r="AO308" s="155">
        <f t="shared" si="1545"/>
        <v>-66.100000000000009</v>
      </c>
      <c r="AP308" s="197">
        <f t="shared" ca="1" si="1545"/>
        <v>-265.89999999999998</v>
      </c>
      <c r="AQ308" s="191">
        <f ca="1">-AQ316*AQ51</f>
        <v>-63.843441800311446</v>
      </c>
      <c r="AR308" s="191">
        <f ca="1">-AR316*AR51</f>
        <v>-66.433697270455994</v>
      </c>
      <c r="AS308" s="191">
        <f ca="1">-AS316*AS51</f>
        <v>-66.239414119742804</v>
      </c>
      <c r="AT308" s="191">
        <f ca="1">-AT316*AT51</f>
        <v>-66.370203445240719</v>
      </c>
      <c r="AU308" s="198">
        <f ca="1">SUM(AQ308:AT308)</f>
        <v>-262.886756635751</v>
      </c>
      <c r="AV308" s="198">
        <f ca="1">-AV316*AV51</f>
        <v>-259.31015496940614</v>
      </c>
      <c r="AW308" s="198">
        <f ca="1">-AW316*AW51</f>
        <v>-254.85309222623042</v>
      </c>
    </row>
    <row r="309" spans="2:49">
      <c r="B309" s="11" t="s">
        <v>187</v>
      </c>
      <c r="C309" s="85" t="s">
        <v>212</v>
      </c>
      <c r="D309" s="85" t="s">
        <v>212</v>
      </c>
      <c r="E309" s="85" t="s">
        <v>212</v>
      </c>
      <c r="F309" s="85" t="s">
        <v>212</v>
      </c>
      <c r="G309" s="86" t="s">
        <v>212</v>
      </c>
      <c r="H309" s="82">
        <f t="shared" ref="H309" si="1546">H308/C308-1</f>
        <v>0.10732323232323226</v>
      </c>
      <c r="I309" s="82">
        <f t="shared" ref="I309" si="1547">I308/D308-1</f>
        <v>0.1333333333333333</v>
      </c>
      <c r="J309" s="82">
        <f t="shared" ref="J309" si="1548">J308/E308-1</f>
        <v>5.0995024875621908E-2</v>
      </c>
      <c r="K309" s="82">
        <f t="shared" ref="K309" si="1549">K308/F308-1</f>
        <v>-1.2150668286755595E-3</v>
      </c>
      <c r="L309" s="73">
        <f t="shared" ref="L309" si="1550">L308/G308-1</f>
        <v>7.1000315556957849E-2</v>
      </c>
      <c r="M309" s="82">
        <f t="shared" ref="M309" si="1551">M308/H308-1</f>
        <v>-5.9293044469783229E-2</v>
      </c>
      <c r="N309" s="82">
        <f t="shared" ref="N309" si="1552">N308/I308-1</f>
        <v>-5.1764705882353046E-2</v>
      </c>
      <c r="O309" s="82">
        <f t="shared" ref="O309" si="1553">O308/J308-1</f>
        <v>-0.16331360946745554</v>
      </c>
      <c r="P309" s="82">
        <f t="shared" ref="P309" si="1554">P308/K308-1</f>
        <v>-0.13868613138686137</v>
      </c>
      <c r="Q309" s="73">
        <f t="shared" ref="Q309" si="1555">Q308/L308-1</f>
        <v>-0.1025338833235121</v>
      </c>
      <c r="R309" s="82">
        <f t="shared" ref="R309" si="1556">R308/M308-1</f>
        <v>-0.10060606060606092</v>
      </c>
      <c r="S309" s="82">
        <f t="shared" ref="S309" si="1557">S308/N308-1</f>
        <v>-7.4441687344913188E-2</v>
      </c>
      <c r="T309" s="82">
        <f t="shared" ref="T309" si="1558">T308/O308-1</f>
        <v>-4.2432814710041677E-3</v>
      </c>
      <c r="U309" s="82">
        <f t="shared" ref="U309" si="1559">U308/P308-1</f>
        <v>4.237288135593209E-3</v>
      </c>
      <c r="V309" s="73">
        <f t="shared" ref="V309" si="1560">V308/Q308-1</f>
        <v>-4.6946815495732097E-2</v>
      </c>
      <c r="W309" s="82">
        <f t="shared" ref="W309" si="1561">W308/R308-1</f>
        <v>-1.0781671159029393E-2</v>
      </c>
      <c r="X309" s="82">
        <f t="shared" ref="X309" si="1562">X308/S308-1</f>
        <v>-1.6085790884718398E-2</v>
      </c>
      <c r="Y309" s="82">
        <f t="shared" ref="Y309" si="1563">Y308/T308-1</f>
        <v>-2.1306818181818343E-2</v>
      </c>
      <c r="Z309" s="82">
        <f t="shared" ref="Z309" si="1564">Z308/U308-1</f>
        <v>-1.828410689170179E-2</v>
      </c>
      <c r="AA309" s="73">
        <f t="shared" ref="AA309" si="1565">AA308/V308-1</f>
        <v>-1.6534619359283131E-2</v>
      </c>
      <c r="AB309" s="82">
        <f t="shared" ref="AB309" si="1566">AB308/W308-1</f>
        <v>-2.7247956403269935E-2</v>
      </c>
      <c r="AC309" s="82">
        <f t="shared" ref="AC309" si="1567">AC308/X308-1</f>
        <v>-2.9972752043596729E-2</v>
      </c>
      <c r="AD309" s="82">
        <f t="shared" ref="AD309" si="1568">AD308/Y308-1</f>
        <v>1.0159651669085834E-2</v>
      </c>
      <c r="AE309" s="82">
        <f t="shared" ref="AE309" si="1569">AE308/Z308-1</f>
        <v>-2.2922636103151817E-2</v>
      </c>
      <c r="AF309" s="73">
        <f t="shared" ref="AF309" si="1570">AF308/AA308-1</f>
        <v>-1.7863397548161353E-2</v>
      </c>
      <c r="AG309" s="82">
        <f t="shared" ref="AG309" si="1571">AG308/AB308-1</f>
        <v>-1.1204481792716825E-2</v>
      </c>
      <c r="AH309" s="82">
        <f t="shared" ref="AH309:AI309" si="1572">AH308/AC308-1</f>
        <v>-5.0561797752809112E-2</v>
      </c>
      <c r="AI309" s="82">
        <f t="shared" si="1572"/>
        <v>-8.0459770114942653E-2</v>
      </c>
      <c r="AJ309" s="82">
        <f t="shared" ref="AJ309" si="1573">AJ308/AE308-1</f>
        <v>-6.5982404692082164E-2</v>
      </c>
      <c r="AK309" s="73">
        <f t="shared" ref="AK309:AM309" si="1574">AK308/AF308-1</f>
        <v>-5.1711840228245376E-2</v>
      </c>
      <c r="AL309" s="82">
        <f t="shared" si="1574"/>
        <v>-6.5155807365439244E-2</v>
      </c>
      <c r="AM309" s="82">
        <f t="shared" si="1574"/>
        <v>2.9585798816569309E-3</v>
      </c>
      <c r="AN309" s="82">
        <f>AN308/AI308-1</f>
        <v>4.9999999999999822E-2</v>
      </c>
      <c r="AO309" s="82">
        <f t="shared" ref="AO309" si="1575">AO308/AJ308-1</f>
        <v>3.7676609105180559E-2</v>
      </c>
      <c r="AP309" s="73">
        <f t="shared" ref="AP309" ca="1" si="1576">AP308/AK308-1</f>
        <v>0</v>
      </c>
      <c r="AQ309" s="82">
        <f ca="1">AQ308/AL308-1</f>
        <v>-3.2675124237705355E-2</v>
      </c>
      <c r="AR309" s="82">
        <f ca="1">AR308/AM308-1</f>
        <v>-2.0151957662890907E-2</v>
      </c>
      <c r="AS309" s="82">
        <f ca="1">AS308/AN308-1</f>
        <v>-1.4294432741922436E-2</v>
      </c>
      <c r="AT309" s="82">
        <f t="shared" ref="AT309" ca="1" si="1577">AT308/AO308-1</f>
        <v>4.0877979612814475E-3</v>
      </c>
      <c r="AU309" s="73">
        <f t="shared" ref="AU309" ca="1" si="1578">AU308/AP308-1</f>
        <v>-1.1332242814024007E-2</v>
      </c>
      <c r="AV309" s="73">
        <f ca="1">AV308/AU308-1</f>
        <v>-1.3605104007960778E-2</v>
      </c>
      <c r="AW309" s="73">
        <f ca="1">AW308/AV308-1</f>
        <v>-1.7188153482464164E-2</v>
      </c>
    </row>
    <row r="310" spans="2:49">
      <c r="B310" s="11" t="s">
        <v>188</v>
      </c>
      <c r="C310" s="85" t="s">
        <v>212</v>
      </c>
      <c r="D310" s="82">
        <f>D308/C308-1</f>
        <v>-5.3030303030303094E-2</v>
      </c>
      <c r="E310" s="82">
        <f t="shared" ref="E310" si="1579">E308/D308-1</f>
        <v>7.1999999999999842E-2</v>
      </c>
      <c r="F310" s="82">
        <f t="shared" ref="F310" si="1580">F308/E308-1</f>
        <v>2.3631840796019876E-2</v>
      </c>
      <c r="G310" s="86" t="s">
        <v>212</v>
      </c>
      <c r="H310" s="82">
        <f>H308/F308-1</f>
        <v>6.5613608748481322E-2</v>
      </c>
      <c r="I310" s="82">
        <f>I308/H308-1</f>
        <v>-3.0786773090079822E-2</v>
      </c>
      <c r="J310" s="82">
        <f t="shared" ref="J310" si="1581">J308/I308-1</f>
        <v>-5.8823529411764497E-3</v>
      </c>
      <c r="K310" s="82">
        <f t="shared" ref="K310" si="1582">K308/J308-1</f>
        <v>-2.7218934911242609E-2</v>
      </c>
      <c r="L310" s="86" t="s">
        <v>212</v>
      </c>
      <c r="M310" s="82">
        <f>M308/K308-1</f>
        <v>3.6496350364965124E-3</v>
      </c>
      <c r="N310" s="82">
        <f>N308/M308-1</f>
        <v>-2.303030303030329E-2</v>
      </c>
      <c r="O310" s="82">
        <f t="shared" ref="O310" si="1583">O308/N308-1</f>
        <v>-0.12282878411910658</v>
      </c>
      <c r="P310" s="82">
        <f t="shared" ref="P310" si="1584">P308/O308-1</f>
        <v>1.4144271570013522E-3</v>
      </c>
      <c r="Q310" s="86" t="s">
        <v>212</v>
      </c>
      <c r="R310" s="82">
        <f>R308/P308-1</f>
        <v>4.8022598870056443E-2</v>
      </c>
      <c r="S310" s="82">
        <f>S308/R308-1</f>
        <v>5.3908355795149188E-3</v>
      </c>
      <c r="T310" s="82">
        <f t="shared" ref="T310" si="1585">T308/S308-1</f>
        <v>-5.6300268096514561E-2</v>
      </c>
      <c r="U310" s="82">
        <f t="shared" ref="U310" si="1586">U308/T308-1</f>
        <v>9.9431818181816567E-3</v>
      </c>
      <c r="V310" s="86" t="s">
        <v>212</v>
      </c>
      <c r="W310" s="82">
        <f>W308/U308-1</f>
        <v>3.2348804500703432E-2</v>
      </c>
      <c r="X310" s="82">
        <f>X308/W308-1</f>
        <v>0</v>
      </c>
      <c r="Y310" s="82">
        <f t="shared" ref="Y310" si="1587">Y308/X308-1</f>
        <v>-6.1307901907357132E-2</v>
      </c>
      <c r="Z310" s="82">
        <f t="shared" ref="Z310" si="1588">Z308/Y308-1</f>
        <v>1.3062409288824517E-2</v>
      </c>
      <c r="AA310" s="86" t="s">
        <v>212</v>
      </c>
      <c r="AB310" s="82">
        <f>AB308/Z308-1</f>
        <v>2.2922636103151817E-2</v>
      </c>
      <c r="AC310" s="82">
        <f>AC308/AB308-1</f>
        <v>-2.8011204481791507E-3</v>
      </c>
      <c r="AD310" s="82">
        <f t="shared" ref="AD310" si="1589">AD308/AC308-1</f>
        <v>-2.2471910112359494E-2</v>
      </c>
      <c r="AE310" s="82">
        <f t="shared" ref="AE310" si="1590">AE308/AD308-1</f>
        <v>-2.0114942528735691E-2</v>
      </c>
      <c r="AF310" s="86" t="s">
        <v>212</v>
      </c>
      <c r="AG310" s="82">
        <f>AG308/AE308-1</f>
        <v>3.5190615835777317E-2</v>
      </c>
      <c r="AH310" s="82">
        <f>AH308/AG308-1</f>
        <v>-4.2492917847025691E-2</v>
      </c>
      <c r="AI310" s="82">
        <f t="shared" ref="AI310" si="1591">AI308/AH308-1</f>
        <v>-5.3254437869822424E-2</v>
      </c>
      <c r="AJ310" s="82">
        <f t="shared" ref="AJ310" si="1592">AJ308/AI308-1</f>
        <v>-4.6874999999999556E-3</v>
      </c>
      <c r="AK310" s="86" t="s">
        <v>212</v>
      </c>
      <c r="AL310" s="82">
        <f>AL308/AJ308-1</f>
        <v>3.6106750392464582E-2</v>
      </c>
      <c r="AM310" s="82">
        <f>AM308/AL308-1</f>
        <v>2.7272727272727337E-2</v>
      </c>
      <c r="AN310" s="82">
        <f t="shared" ref="AN310" si="1593">AN308/AM308-1</f>
        <v>-8.8495575221240186E-3</v>
      </c>
      <c r="AO310" s="82">
        <f t="shared" ref="AO310" si="1594">AO308/AN308-1</f>
        <v>-1.6369047619047339E-2</v>
      </c>
      <c r="AP310" s="86" t="s">
        <v>212</v>
      </c>
      <c r="AQ310" s="82">
        <f ca="1">AQ308/AO308-1</f>
        <v>-3.4138550676075075E-2</v>
      </c>
      <c r="AR310" s="82">
        <f ca="1">AR308/AQ308-1</f>
        <v>4.0571989809796039E-2</v>
      </c>
      <c r="AS310" s="82">
        <f t="shared" ref="AS310" ca="1" si="1595">AS308/AR308-1</f>
        <v>-2.9244669301220494E-3</v>
      </c>
      <c r="AT310" s="82">
        <f t="shared" ref="AT310" ca="1" si="1596">AT308/AS308-1</f>
        <v>1.9744939963008967E-3</v>
      </c>
      <c r="AU310" s="86" t="s">
        <v>212</v>
      </c>
      <c r="AV310" s="86" t="s">
        <v>212</v>
      </c>
      <c r="AW310" s="86" t="s">
        <v>212</v>
      </c>
    </row>
    <row r="311" spans="2:49">
      <c r="B311" s="11"/>
      <c r="C311" s="85"/>
      <c r="D311" s="85"/>
      <c r="E311" s="85"/>
      <c r="F311" s="85"/>
      <c r="G311" s="86"/>
      <c r="H311" s="82"/>
      <c r="I311" s="82"/>
      <c r="J311" s="82"/>
      <c r="K311" s="82"/>
      <c r="L311" s="86"/>
      <c r="M311" s="82"/>
      <c r="N311" s="82"/>
      <c r="O311" s="82"/>
      <c r="P311" s="82"/>
      <c r="Q311" s="86"/>
      <c r="R311" s="82"/>
      <c r="S311" s="82"/>
      <c r="T311" s="82"/>
      <c r="U311" s="82"/>
      <c r="V311" s="86"/>
      <c r="W311" s="82"/>
      <c r="X311" s="82"/>
      <c r="Y311" s="82"/>
      <c r="Z311" s="82"/>
      <c r="AA311" s="86"/>
      <c r="AB311" s="82"/>
      <c r="AC311" s="82"/>
      <c r="AD311" s="82"/>
      <c r="AE311" s="82"/>
      <c r="AF311" s="86"/>
      <c r="AG311" s="82"/>
      <c r="AH311" s="82"/>
      <c r="AI311" s="82"/>
    </row>
    <row r="312" spans="2:49">
      <c r="B312" s="54" t="s">
        <v>270</v>
      </c>
      <c r="C312" s="43">
        <f t="shared" ref="C312:AW312" si="1597">-C308/C125</f>
        <v>0.12507896399241944</v>
      </c>
      <c r="D312" s="43">
        <f t="shared" si="1597"/>
        <v>0.1151012891344383</v>
      </c>
      <c r="E312" s="43">
        <f t="shared" si="1597"/>
        <v>0.1183222958057395</v>
      </c>
      <c r="F312" s="43">
        <f t="shared" si="1597"/>
        <v>0.11828111526300661</v>
      </c>
      <c r="G312" s="44">
        <f t="shared" si="1597"/>
        <v>0.11913085974211496</v>
      </c>
      <c r="H312" s="42">
        <f t="shared" si="1597"/>
        <v>0.12352112676056339</v>
      </c>
      <c r="I312" s="42">
        <f t="shared" si="1597"/>
        <v>0.11530113944655453</v>
      </c>
      <c r="J312" s="42">
        <f t="shared" si="1597"/>
        <v>0.1111111111111111</v>
      </c>
      <c r="K312" s="42">
        <f t="shared" si="1597"/>
        <v>0.10533059969246539</v>
      </c>
      <c r="L312" s="44">
        <f t="shared" si="1597"/>
        <v>0.11358388273484822</v>
      </c>
      <c r="M312" s="42">
        <f t="shared" si="1597"/>
        <v>0.1041666666666667</v>
      </c>
      <c r="N312" s="42">
        <f t="shared" si="1597"/>
        <v>9.9950396825396817E-2</v>
      </c>
      <c r="O312" s="42">
        <f t="shared" si="1597"/>
        <v>8.3728090952155387E-2</v>
      </c>
      <c r="P312" s="42">
        <f t="shared" si="1597"/>
        <v>8.1016134569172671E-2</v>
      </c>
      <c r="Q312" s="44">
        <f t="shared" si="1597"/>
        <v>9.1838272982181085E-2</v>
      </c>
      <c r="R312" s="42">
        <f t="shared" si="1597"/>
        <v>8.2343802019753623E-2</v>
      </c>
      <c r="S312" s="42">
        <f t="shared" si="1597"/>
        <v>8.0103081713733496E-2</v>
      </c>
      <c r="T312" s="42">
        <f t="shared" si="1597"/>
        <v>7.3029045643153531E-2</v>
      </c>
      <c r="U312" s="42">
        <f t="shared" si="1597"/>
        <v>6.9753752575296771E-2</v>
      </c>
      <c r="V312" s="44">
        <f t="shared" si="1597"/>
        <v>7.608040464397095E-2</v>
      </c>
      <c r="W312" s="42">
        <f t="shared" si="1597"/>
        <v>7.3202353645158078E-2</v>
      </c>
      <c r="X312" s="42">
        <f t="shared" si="1597"/>
        <v>7.2279665189561804E-2</v>
      </c>
      <c r="Y312" s="42">
        <f t="shared" si="1597"/>
        <v>6.6686024003097158E-2</v>
      </c>
      <c r="Z312" s="42">
        <f t="shared" si="1597"/>
        <v>6.71218386383306E-2</v>
      </c>
      <c r="AA312" s="44">
        <f t="shared" si="1597"/>
        <v>6.9782220810011494E-2</v>
      </c>
      <c r="AB312" s="42">
        <f t="shared" si="1597"/>
        <v>6.8918918918918909E-2</v>
      </c>
      <c r="AC312" s="42">
        <f t="shared" si="1597"/>
        <v>6.7932449193779235E-2</v>
      </c>
      <c r="AD312" s="42">
        <f t="shared" si="1597"/>
        <v>6.5064971487332895E-2</v>
      </c>
      <c r="AE312" s="42">
        <f t="shared" si="1597"/>
        <v>6.1983095519403807E-2</v>
      </c>
      <c r="AF312" s="44">
        <f t="shared" si="1597"/>
        <v>6.5912884041277819E-2</v>
      </c>
      <c r="AG312" s="42">
        <f t="shared" si="1597"/>
        <v>6.3689670726206599E-2</v>
      </c>
      <c r="AH312" s="42">
        <f t="shared" si="1597"/>
        <v>6.0115606936416183E-2</v>
      </c>
      <c r="AI312" s="42">
        <f t="shared" si="1597"/>
        <v>5.5768560474032766E-2</v>
      </c>
      <c r="AJ312" s="42">
        <f t="shared" si="1597"/>
        <v>5.3412711722287447E-2</v>
      </c>
      <c r="AK312" s="44">
        <f t="shared" si="1597"/>
        <v>5.8143094550861536E-2</v>
      </c>
      <c r="AL312" s="42">
        <f t="shared" si="1597"/>
        <v>5.5262496860085407E-2</v>
      </c>
      <c r="AM312" s="42">
        <f t="shared" si="1597"/>
        <v>5.568331143232589E-2</v>
      </c>
      <c r="AN312" s="42">
        <f t="shared" si="1597"/>
        <v>5.3109934402908392E-2</v>
      </c>
      <c r="AO312" s="42">
        <f t="shared" ref="AO312:AP312" si="1598">-AO308/AO125</f>
        <v>5.1887903289112178E-2</v>
      </c>
      <c r="AP312" s="44">
        <f t="shared" ca="1" si="1598"/>
        <v>5.3705237220011706E-2</v>
      </c>
      <c r="AQ312" s="42">
        <f t="shared" ca="1" si="1597"/>
        <v>5.0546793342566503E-2</v>
      </c>
      <c r="AR312" s="42">
        <f t="shared" ca="1" si="1597"/>
        <v>5.1496622089907372E-2</v>
      </c>
      <c r="AS312" s="42">
        <f t="shared" ca="1" si="1597"/>
        <v>5.0201764213756037E-2</v>
      </c>
      <c r="AT312" s="42">
        <f t="shared" ca="1" si="1597"/>
        <v>4.8709023156969705E-2</v>
      </c>
      <c r="AU312" s="44">
        <f t="shared" ca="1" si="1597"/>
        <v>5.0215564638849804E-2</v>
      </c>
      <c r="AV312" s="44">
        <f t="shared" ca="1" si="1597"/>
        <v>4.6928933676564311E-2</v>
      </c>
      <c r="AW312" s="44">
        <f t="shared" ca="1" si="1597"/>
        <v>4.371146427415059E-2</v>
      </c>
    </row>
    <row r="313" spans="2:49">
      <c r="B313" s="11" t="s">
        <v>187</v>
      </c>
      <c r="C313" s="38" t="s">
        <v>212</v>
      </c>
      <c r="D313" s="38" t="s">
        <v>212</v>
      </c>
      <c r="E313" s="38" t="s">
        <v>212</v>
      </c>
      <c r="F313" s="38" t="s">
        <v>212</v>
      </c>
      <c r="G313" s="37" t="s">
        <v>212</v>
      </c>
      <c r="H313" s="108">
        <f t="shared" ref="H313" si="1599">(H312-C312)*10000</f>
        <v>-15.578372318560547</v>
      </c>
      <c r="I313" s="108">
        <f t="shared" ref="I313" si="1600">(I312-D312)*10000</f>
        <v>1.9985031211622317</v>
      </c>
      <c r="J313" s="108">
        <f t="shared" ref="J313" si="1601">(J312-E312)*10000</f>
        <v>-72.111846946283919</v>
      </c>
      <c r="K313" s="108">
        <f t="shared" ref="K313" si="1602">(K312-F312)*10000</f>
        <v>-129.50515570541222</v>
      </c>
      <c r="L313" s="109">
        <f t="shared" ref="L313" si="1603">(L312-G312)*10000</f>
        <v>-55.469770072667373</v>
      </c>
      <c r="M313" s="108">
        <f t="shared" ref="M313" si="1604">(M312-H312)*10000</f>
        <v>-193.54460093896685</v>
      </c>
      <c r="N313" s="108">
        <f t="shared" ref="N313" si="1605">(N312-I312)*10000</f>
        <v>-153.5074262115771</v>
      </c>
      <c r="O313" s="108">
        <f t="shared" ref="O313" si="1606">(O312-J312)*10000</f>
        <v>-273.83020158955719</v>
      </c>
      <c r="P313" s="108">
        <f t="shared" ref="P313" si="1607">(P312-K312)*10000</f>
        <v>-243.14465123292717</v>
      </c>
      <c r="Q313" s="109">
        <f t="shared" ref="Q313" si="1608">(Q312-L312)*10000</f>
        <v>-217.45609752667136</v>
      </c>
      <c r="R313" s="108">
        <f t="shared" ref="R313" si="1609">(R312-M312)*10000</f>
        <v>-218.22864646913075</v>
      </c>
      <c r="S313" s="108">
        <f t="shared" ref="S313" si="1610">(S312-N312)*10000</f>
        <v>-198.4731511166332</v>
      </c>
      <c r="T313" s="108">
        <f t="shared" ref="T313" si="1611">(T312-O312)*10000</f>
        <v>-106.99045309001856</v>
      </c>
      <c r="U313" s="108">
        <f t="shared" ref="U313" si="1612">(U312-P312)*10000</f>
        <v>-112.623819938759</v>
      </c>
      <c r="V313" s="109">
        <f t="shared" ref="V313" si="1613">(V312-Q312)*10000</f>
        <v>-157.57868338210136</v>
      </c>
      <c r="W313" s="108">
        <f t="shared" ref="W313" si="1614">(W312-R312)*10000</f>
        <v>-91.414483745955451</v>
      </c>
      <c r="X313" s="108">
        <f t="shared" ref="X313" si="1615">(X312-S312)*10000</f>
        <v>-78.234165241716923</v>
      </c>
      <c r="Y313" s="108">
        <f t="shared" ref="Y313" si="1616">(Y312-T312)*10000</f>
        <v>-63.430216400563729</v>
      </c>
      <c r="Z313" s="108">
        <f t="shared" ref="Z313" si="1617">(Z312-U312)*10000</f>
        <v>-26.319139369661709</v>
      </c>
      <c r="AA313" s="109">
        <f t="shared" ref="AA313" si="1618">(AA312-V312)*10000</f>
        <v>-62.98183833959456</v>
      </c>
      <c r="AB313" s="108">
        <f t="shared" ref="AB313" si="1619">(AB312-W312)*10000</f>
        <v>-42.834347262391688</v>
      </c>
      <c r="AC313" s="108">
        <f t="shared" ref="AC313" si="1620">(AC312-X312)*10000</f>
        <v>-43.472159957825689</v>
      </c>
      <c r="AD313" s="108">
        <f t="shared" ref="AD313" si="1621">(AD312-Y312)*10000</f>
        <v>-16.210525157642625</v>
      </c>
      <c r="AE313" s="108">
        <f t="shared" ref="AE313" si="1622">(AE312-Z312)*10000</f>
        <v>-51.387431189267929</v>
      </c>
      <c r="AF313" s="109">
        <f t="shared" ref="AF313" si="1623">(AF312-AA312)*10000</f>
        <v>-38.693367687336746</v>
      </c>
      <c r="AG313" s="108">
        <f t="shared" ref="AG313" si="1624">(AG312-AB312)*10000</f>
        <v>-52.292481927123106</v>
      </c>
      <c r="AH313" s="108">
        <f t="shared" ref="AH313:AI313" si="1625">(AH312-AC312)*10000</f>
        <v>-78.168422573630522</v>
      </c>
      <c r="AI313" s="108">
        <f t="shared" si="1625"/>
        <v>-92.964110133001299</v>
      </c>
      <c r="AJ313" s="108">
        <f t="shared" ref="AJ313" si="1626">(AJ312-AE312)*10000</f>
        <v>-85.703837971163594</v>
      </c>
      <c r="AK313" s="109">
        <f t="shared" ref="AK313:AL313" si="1627">(AK312-AF312)*10000</f>
        <v>-77.697894904162837</v>
      </c>
      <c r="AL313" s="108">
        <f t="shared" si="1627"/>
        <v>-84.271738661211913</v>
      </c>
      <c r="AM313" s="108">
        <f>(AM312-AH312)*10000</f>
        <v>-44.322955040902933</v>
      </c>
      <c r="AN313" s="108">
        <f>(AN312-AI312)*10000</f>
        <v>-26.586260711243746</v>
      </c>
      <c r="AO313" s="108">
        <f t="shared" ref="AO313" si="1628">(AO312-AJ312)*10000</f>
        <v>-15.24808433175269</v>
      </c>
      <c r="AP313" s="109">
        <f t="shared" ref="AP313" ca="1" si="1629">(AP312-AK312)*10000</f>
        <v>-44.378573308498304</v>
      </c>
      <c r="AQ313" s="108">
        <f ca="1">(AQ312-AL312)*10000</f>
        <v>-47.157035175189044</v>
      </c>
      <c r="AR313" s="108">
        <f ca="1">(AR312-AM312)*10000</f>
        <v>-41.866893424185179</v>
      </c>
      <c r="AS313" s="108">
        <f ca="1">(AS312-AN312)*10000</f>
        <v>-29.081701891523551</v>
      </c>
      <c r="AT313" s="108">
        <f t="shared" ref="AT313" ca="1" si="1630">(AT312-AO312)*10000</f>
        <v>-31.788801321424724</v>
      </c>
      <c r="AU313" s="109">
        <f t="shared" ref="AU313" ca="1" si="1631">(AU312-AP312)*10000</f>
        <v>-34.896725811619028</v>
      </c>
      <c r="AV313" s="109">
        <f ca="1">(AV312-AU312)*10000</f>
        <v>-32.866309622854928</v>
      </c>
      <c r="AW313" s="109">
        <f ca="1">(AW312-AV312)*10000</f>
        <v>-32.17469402413721</v>
      </c>
    </row>
    <row r="314" spans="2:49">
      <c r="B314" s="11" t="s">
        <v>188</v>
      </c>
      <c r="C314" s="38" t="s">
        <v>212</v>
      </c>
      <c r="D314" s="108">
        <f>(D312-C312)*10000</f>
        <v>-99.776748579811368</v>
      </c>
      <c r="E314" s="108">
        <f>(E312-D312)*10000</f>
        <v>32.210066713011933</v>
      </c>
      <c r="F314" s="108">
        <f>(F312-E312)*10000</f>
        <v>-0.41180542732888181</v>
      </c>
      <c r="G314" s="37" t="s">
        <v>212</v>
      </c>
      <c r="H314" s="38" t="s">
        <v>212</v>
      </c>
      <c r="I314" s="108">
        <f>(I312-H312)*10000</f>
        <v>-82.199873140088584</v>
      </c>
      <c r="J314" s="108">
        <f>(J312-I312)*10000</f>
        <v>-41.900283354434215</v>
      </c>
      <c r="K314" s="108">
        <f>(K312-J312)*10000</f>
        <v>-57.805114186457175</v>
      </c>
      <c r="L314" s="37" t="s">
        <v>212</v>
      </c>
      <c r="M314" s="108">
        <f>(M312-K312)*10000</f>
        <v>-11.639330257986884</v>
      </c>
      <c r="N314" s="108">
        <f>(N312-M312)*10000</f>
        <v>-42.162698412698816</v>
      </c>
      <c r="O314" s="108">
        <f>(O312-N312)*10000</f>
        <v>-162.2230587324143</v>
      </c>
      <c r="P314" s="108">
        <f>(P312-O312)*10000</f>
        <v>-27.119563829827165</v>
      </c>
      <c r="Q314" s="37" t="s">
        <v>212</v>
      </c>
      <c r="R314" s="108">
        <f>(R312-P312)*10000</f>
        <v>13.276674505809522</v>
      </c>
      <c r="S314" s="108">
        <f>(S312-R312)*10000</f>
        <v>-22.407203060201276</v>
      </c>
      <c r="T314" s="108">
        <f>(T312-S312)*10000</f>
        <v>-70.740360705799645</v>
      </c>
      <c r="U314" s="108">
        <f>(U312-T312)*10000</f>
        <v>-32.752930678567601</v>
      </c>
      <c r="V314" s="37" t="s">
        <v>212</v>
      </c>
      <c r="W314" s="108">
        <f>(W312-U312)*10000</f>
        <v>34.486010698613065</v>
      </c>
      <c r="X314" s="108">
        <f>(X312-W312)*10000</f>
        <v>-9.226884555962739</v>
      </c>
      <c r="Y314" s="108">
        <f>(Y312-X312)*10000</f>
        <v>-55.936411864646459</v>
      </c>
      <c r="Z314" s="108">
        <f>(Z312-Y312)*10000</f>
        <v>4.358146352334419</v>
      </c>
      <c r="AA314" s="37" t="s">
        <v>212</v>
      </c>
      <c r="AB314" s="108">
        <f>(AB312-Z312)*10000</f>
        <v>17.970802805883089</v>
      </c>
      <c r="AC314" s="108">
        <f>(AC312-AB312)*10000</f>
        <v>-9.864697251396743</v>
      </c>
      <c r="AD314" s="108">
        <f>(AD312-AC312)*10000</f>
        <v>-28.674777064463392</v>
      </c>
      <c r="AE314" s="108">
        <f>(AE312-AD312)*10000</f>
        <v>-30.818759679290888</v>
      </c>
      <c r="AF314" s="37" t="s">
        <v>212</v>
      </c>
      <c r="AG314" s="108">
        <f>(AG312-AE312)*10000</f>
        <v>17.065752068027919</v>
      </c>
      <c r="AH314" s="108">
        <f>(AH312-AG312)*10000</f>
        <v>-35.740637897904158</v>
      </c>
      <c r="AI314" s="108">
        <f>(AI312-AH312)*10000</f>
        <v>-43.470464623834168</v>
      </c>
      <c r="AJ314" s="108">
        <f>(AJ312-AI312)*10000</f>
        <v>-23.558487517453194</v>
      </c>
      <c r="AK314" s="37" t="s">
        <v>212</v>
      </c>
      <c r="AL314" s="108">
        <f>(AL312-AJ312)*10000</f>
        <v>18.4978513779796</v>
      </c>
      <c r="AM314" s="108">
        <f>(AM312-AL312)*10000</f>
        <v>4.2081457224048266</v>
      </c>
      <c r="AN314" s="108">
        <f>(AN312-AM312)*10000</f>
        <v>-25.733770294174978</v>
      </c>
      <c r="AO314" s="108">
        <f>(AO312-AN312)*10000</f>
        <v>-12.22031113796214</v>
      </c>
      <c r="AP314" s="37" t="s">
        <v>212</v>
      </c>
      <c r="AQ314" s="108">
        <f ca="1">(AQ312-AO312)*10000</f>
        <v>-13.411099465456752</v>
      </c>
      <c r="AR314" s="108">
        <f ca="1">(AR312-AQ312)*10000</f>
        <v>9.4982874734086948</v>
      </c>
      <c r="AS314" s="108">
        <f ca="1">(AS312-AR312)*10000</f>
        <v>-12.948578761513355</v>
      </c>
      <c r="AT314" s="108">
        <f ca="1">(AT312-AS312)*10000</f>
        <v>-14.927410567863314</v>
      </c>
      <c r="AU314" s="37" t="s">
        <v>212</v>
      </c>
      <c r="AV314" s="37" t="s">
        <v>212</v>
      </c>
      <c r="AW314" s="37" t="s">
        <v>212</v>
      </c>
    </row>
    <row r="315" spans="2:49">
      <c r="B315" s="11"/>
      <c r="C315" s="43"/>
      <c r="D315" s="43"/>
      <c r="E315" s="43"/>
      <c r="F315" s="43"/>
      <c r="G315" s="44"/>
      <c r="H315" s="42"/>
      <c r="I315" s="42"/>
      <c r="J315" s="42"/>
      <c r="K315" s="42"/>
      <c r="L315" s="44"/>
      <c r="M315" s="42"/>
      <c r="N315" s="42"/>
      <c r="O315" s="42"/>
      <c r="P315" s="42"/>
      <c r="Q315" s="44"/>
      <c r="R315" s="42"/>
      <c r="S315" s="42"/>
      <c r="T315" s="42"/>
      <c r="U315" s="42"/>
      <c r="V315" s="44"/>
      <c r="W315" s="42"/>
      <c r="X315" s="42"/>
      <c r="Y315" s="42"/>
      <c r="Z315" s="42"/>
      <c r="AA315" s="44"/>
      <c r="AB315" s="42"/>
      <c r="AC315" s="42"/>
      <c r="AD315" s="42"/>
      <c r="AE315" s="42"/>
      <c r="AF315" s="44"/>
      <c r="AG315" s="42"/>
      <c r="AH315" s="42"/>
      <c r="AI315" s="42"/>
      <c r="AJ315" s="42"/>
      <c r="AK315" s="44"/>
      <c r="AL315" s="42"/>
      <c r="AO315" s="42"/>
      <c r="AP315" s="44"/>
    </row>
    <row r="316" spans="2:49">
      <c r="B316" s="54" t="s">
        <v>271</v>
      </c>
      <c r="C316" s="43">
        <f t="shared" ref="C316:AN316" si="1632">-C308/C128</f>
        <v>0.10113650874728643</v>
      </c>
      <c r="D316" s="43">
        <f t="shared" si="1632"/>
        <v>9.9443118536197292E-2</v>
      </c>
      <c r="E316" s="43">
        <f t="shared" si="1632"/>
        <v>0.10838500943650579</v>
      </c>
      <c r="F316" s="43">
        <f t="shared" si="1632"/>
        <v>0.11237028945931185</v>
      </c>
      <c r="G316" s="44">
        <f t="shared" si="1632"/>
        <v>0.10522995185123692</v>
      </c>
      <c r="H316" s="42">
        <f t="shared" si="1632"/>
        <v>0.10074669730040207</v>
      </c>
      <c r="I316" s="42">
        <f t="shared" si="1632"/>
        <v>0.10046093842335421</v>
      </c>
      <c r="J316" s="42">
        <f t="shared" si="1632"/>
        <v>9.929494712103408E-2</v>
      </c>
      <c r="K316" s="42">
        <f t="shared" si="1632"/>
        <v>9.8608445297504788E-2</v>
      </c>
      <c r="L316" s="44">
        <f t="shared" si="1632"/>
        <v>9.9788310008232392E-2</v>
      </c>
      <c r="M316" s="42">
        <f t="shared" si="1632"/>
        <v>8.6741667542845166E-2</v>
      </c>
      <c r="N316" s="42">
        <f t="shared" si="1632"/>
        <v>8.6083520239239555E-2</v>
      </c>
      <c r="O316" s="42">
        <f t="shared" si="1632"/>
        <v>7.481481481481482E-2</v>
      </c>
      <c r="P316" s="42">
        <f t="shared" si="1632"/>
        <v>7.5071572473756759E-2</v>
      </c>
      <c r="Q316" s="44">
        <f t="shared" si="1632"/>
        <v>8.0678055886637526E-2</v>
      </c>
      <c r="R316" s="42">
        <f t="shared" si="1632"/>
        <v>6.8154679893450892E-2</v>
      </c>
      <c r="S316" s="42">
        <f t="shared" si="1632"/>
        <v>7.0724307925673108E-2</v>
      </c>
      <c r="T316" s="42">
        <f t="shared" si="1632"/>
        <v>6.7816202677969381E-2</v>
      </c>
      <c r="U316" s="42">
        <f t="shared" si="1632"/>
        <v>6.7707837348823921E-2</v>
      </c>
      <c r="V316" s="44">
        <f t="shared" si="1632"/>
        <v>6.8601271356665161E-2</v>
      </c>
      <c r="W316" s="42">
        <f t="shared" si="1632"/>
        <v>6.3478336071953648E-2</v>
      </c>
      <c r="X316" s="42">
        <f t="shared" si="1632"/>
        <v>6.5600142997586916E-2</v>
      </c>
      <c r="Y316" s="42">
        <f t="shared" si="1632"/>
        <v>6.3385464581416737E-2</v>
      </c>
      <c r="Z316" s="42">
        <f t="shared" si="1632"/>
        <v>6.6375047546595664E-2</v>
      </c>
      <c r="AA316" s="44">
        <f t="shared" si="1632"/>
        <v>6.4683492682042709E-2</v>
      </c>
      <c r="AB316" s="42">
        <f t="shared" si="1632"/>
        <v>5.9539693128752492E-2</v>
      </c>
      <c r="AC316" s="42">
        <f t="shared" si="1632"/>
        <v>6.2395933748137768E-2</v>
      </c>
      <c r="AD316" s="42">
        <f t="shared" si="1632"/>
        <v>6.1111598911230136E-2</v>
      </c>
      <c r="AE316" s="42">
        <f t="shared" si="1632"/>
        <v>6.06815552985141E-2</v>
      </c>
      <c r="AF316" s="44">
        <f t="shared" si="1632"/>
        <v>6.091547000934152E-2</v>
      </c>
      <c r="AG316" s="42">
        <f t="shared" si="1632"/>
        <v>5.3782280795307384E-2</v>
      </c>
      <c r="AH316" s="42">
        <f t="shared" si="1632"/>
        <v>5.3570013471748938E-2</v>
      </c>
      <c r="AI316" s="42">
        <f t="shared" si="1632"/>
        <v>5.154224047676572E-2</v>
      </c>
      <c r="AJ316" s="42">
        <f t="shared" si="1632"/>
        <v>5.2106339468302662E-2</v>
      </c>
      <c r="AK316" s="44">
        <f t="shared" si="1632"/>
        <v>5.2770500912915769E-2</v>
      </c>
      <c r="AL316" s="42">
        <f t="shared" si="1632"/>
        <v>4.6577275935074103E-2</v>
      </c>
      <c r="AM316" s="42">
        <f t="shared" si="1632"/>
        <v>5.0397680814688171E-2</v>
      </c>
      <c r="AN316" s="42">
        <f t="shared" si="1632"/>
        <v>4.9612403100775186E-2</v>
      </c>
      <c r="AO316" s="42">
        <f t="shared" ref="AO316:AP316" si="1633">-AO308/AO128</f>
        <v>5.1511845386533674E-2</v>
      </c>
      <c r="AP316" s="44">
        <f t="shared" ca="1" si="1633"/>
        <v>4.9240740740740738E-2</v>
      </c>
      <c r="AQ316" s="82">
        <f>AL316+(AQ317/10000)</f>
        <v>4.35772759350741E-2</v>
      </c>
      <c r="AR316" s="82">
        <f>AM316+(AR317/10000)</f>
        <v>4.7397680814688169E-2</v>
      </c>
      <c r="AS316" s="82">
        <f>AN316+(AS317/10000)</f>
        <v>4.6612403100775184E-2</v>
      </c>
      <c r="AT316" s="82">
        <f t="shared" ref="AT316" si="1634">AO316+(AT317/10000)</f>
        <v>4.8511845386533671E-2</v>
      </c>
      <c r="AU316" s="44">
        <f ca="1">-AU308/AU128</f>
        <v>4.6480272233118597E-2</v>
      </c>
      <c r="AV316" s="44">
        <f t="shared" ref="AV316:AW316" ca="1" si="1635">AU316+(AV317/10000)</f>
        <v>4.3480272233118594E-2</v>
      </c>
      <c r="AW316" s="44">
        <f t="shared" ca="1" si="1635"/>
        <v>4.0480272233118592E-2</v>
      </c>
    </row>
    <row r="317" spans="2:49">
      <c r="B317" s="11" t="s">
        <v>187</v>
      </c>
      <c r="C317" s="38" t="s">
        <v>212</v>
      </c>
      <c r="D317" s="38" t="s">
        <v>212</v>
      </c>
      <c r="E317" s="38" t="s">
        <v>212</v>
      </c>
      <c r="F317" s="38" t="s">
        <v>212</v>
      </c>
      <c r="G317" s="37" t="s">
        <v>212</v>
      </c>
      <c r="H317" s="108">
        <f t="shared" ref="H317" si="1636">(H316-C316)*10000</f>
        <v>-3.8981144688435276</v>
      </c>
      <c r="I317" s="108">
        <f t="shared" ref="I317" si="1637">(I316-D316)*10000</f>
        <v>10.178198871569204</v>
      </c>
      <c r="J317" s="108">
        <f t="shared" ref="J317" si="1638">(J316-E316)*10000</f>
        <v>-90.900623154717138</v>
      </c>
      <c r="K317" s="108">
        <f t="shared" ref="K317" si="1639">(K316-F316)*10000</f>
        <v>-137.61844161807062</v>
      </c>
      <c r="L317" s="109">
        <f t="shared" ref="L317" si="1640">(L316-G316)*10000</f>
        <v>-54.41641843004524</v>
      </c>
      <c r="M317" s="108">
        <f t="shared" ref="M317" si="1641">(M316-H316)*10000</f>
        <v>-140.05029757556909</v>
      </c>
      <c r="N317" s="108">
        <f t="shared" ref="N317" si="1642">(N316-I316)*10000</f>
        <v>-143.77418184114657</v>
      </c>
      <c r="O317" s="108">
        <f t="shared" ref="O317" si="1643">(O316-J316)*10000</f>
        <v>-244.80132306219261</v>
      </c>
      <c r="P317" s="108">
        <f t="shared" ref="P317" si="1644">(P316-K316)*10000</f>
        <v>-235.3687282374803</v>
      </c>
      <c r="Q317" s="109">
        <f t="shared" ref="Q317" si="1645">(Q316-L316)*10000</f>
        <v>-191.10254121594866</v>
      </c>
      <c r="R317" s="108">
        <f t="shared" ref="R317" si="1646">(R316-M316)*10000</f>
        <v>-185.86987649394274</v>
      </c>
      <c r="S317" s="108">
        <f t="shared" ref="S317" si="1647">(S316-N316)*10000</f>
        <v>-153.59212313566448</v>
      </c>
      <c r="T317" s="108">
        <f t="shared" ref="T317" si="1648">(T316-O316)*10000</f>
        <v>-69.986121368454391</v>
      </c>
      <c r="U317" s="108">
        <f t="shared" ref="U317" si="1649">(U316-P316)*10000</f>
        <v>-73.637351249328376</v>
      </c>
      <c r="V317" s="109">
        <f t="shared" ref="V317" si="1650">(V316-Q316)*10000</f>
        <v>-120.76784529972365</v>
      </c>
      <c r="W317" s="108">
        <f t="shared" ref="W317" si="1651">(W316-R316)*10000</f>
        <v>-46.763438214972446</v>
      </c>
      <c r="X317" s="108">
        <f t="shared" ref="X317" si="1652">(X316-S316)*10000</f>
        <v>-51.241649280861914</v>
      </c>
      <c r="Y317" s="108">
        <f t="shared" ref="Y317" si="1653">(Y316-T316)*10000</f>
        <v>-44.307380965526441</v>
      </c>
      <c r="Z317" s="108">
        <f t="shared" ref="Z317" si="1654">(Z316-U316)*10000</f>
        <v>-13.32789802228257</v>
      </c>
      <c r="AA317" s="109">
        <f t="shared" ref="AA317" si="1655">(AA316-V316)*10000</f>
        <v>-39.17778674622452</v>
      </c>
      <c r="AB317" s="108">
        <f t="shared" ref="AB317" si="1656">(AB316-W316)*10000</f>
        <v>-39.386429432011553</v>
      </c>
      <c r="AC317" s="108">
        <f t="shared" ref="AC317" si="1657">(AC316-X316)*10000</f>
        <v>-32.042092494491484</v>
      </c>
      <c r="AD317" s="108">
        <f t="shared" ref="AD317" si="1658">(AD316-Y316)*10000</f>
        <v>-22.738656701866006</v>
      </c>
      <c r="AE317" s="108">
        <f t="shared" ref="AE317" si="1659">(AE316-Z316)*10000</f>
        <v>-56.934922480815636</v>
      </c>
      <c r="AF317" s="109">
        <f t="shared" ref="AF317" si="1660">(AF316-AA316)*10000</f>
        <v>-37.680226727011892</v>
      </c>
      <c r="AG317" s="108">
        <f t="shared" ref="AG317" si="1661">(AG316-AB316)*10000</f>
        <v>-57.57412333445108</v>
      </c>
      <c r="AH317" s="108">
        <f t="shared" ref="AH317:AI317" si="1662">(AH316-AC316)*10000</f>
        <v>-88.259202763888297</v>
      </c>
      <c r="AI317" s="108">
        <f t="shared" si="1662"/>
        <v>-95.693584344644165</v>
      </c>
      <c r="AJ317" s="108">
        <f t="shared" ref="AJ317" si="1663">(AJ316-AE316)*10000</f>
        <v>-85.752158302114381</v>
      </c>
      <c r="AK317" s="109">
        <f t="shared" ref="AK317:AN317" si="1664">(AK316-AF316)*10000</f>
        <v>-81.449690964257513</v>
      </c>
      <c r="AL317" s="108">
        <f t="shared" si="1664"/>
        <v>-72.050048602332808</v>
      </c>
      <c r="AM317" s="108">
        <f t="shared" si="1664"/>
        <v>-31.723326570607668</v>
      </c>
      <c r="AN317" s="108">
        <f t="shared" si="1664"/>
        <v>-19.298373759905342</v>
      </c>
      <c r="AO317" s="108">
        <f t="shared" ref="AO317" si="1665">(AO316-AJ316)*10000</f>
        <v>-5.9449408176898837</v>
      </c>
      <c r="AP317" s="109">
        <f t="shared" ref="AP317" ca="1" si="1666">(AP316-AK316)*10000</f>
        <v>-35.297601721750311</v>
      </c>
      <c r="AQ317" s="192">
        <v>-30</v>
      </c>
      <c r="AR317" s="192">
        <v>-30</v>
      </c>
      <c r="AS317" s="192">
        <v>-30</v>
      </c>
      <c r="AT317" s="192">
        <v>-30</v>
      </c>
      <c r="AU317" s="109">
        <f t="shared" ref="AU317" ca="1" si="1667">(AU316-AP316)*10000</f>
        <v>-27.604685076221408</v>
      </c>
      <c r="AV317" s="195">
        <v>-30</v>
      </c>
      <c r="AW317" s="195">
        <v>-30</v>
      </c>
    </row>
    <row r="318" spans="2:49">
      <c r="B318" s="11" t="s">
        <v>188</v>
      </c>
      <c r="C318" s="38" t="s">
        <v>212</v>
      </c>
      <c r="D318" s="108">
        <f>(D316-C316)*10000</f>
        <v>-16.933902110891353</v>
      </c>
      <c r="E318" s="108">
        <f>(E316-D316)*10000</f>
        <v>89.41890900308502</v>
      </c>
      <c r="F318" s="108">
        <f>(F316-E316)*10000</f>
        <v>39.852800228060566</v>
      </c>
      <c r="G318" s="37" t="s">
        <v>212</v>
      </c>
      <c r="H318" s="38" t="s">
        <v>212</v>
      </c>
      <c r="I318" s="108">
        <f>(I316-H316)*10000</f>
        <v>-2.8575887704786194</v>
      </c>
      <c r="J318" s="108">
        <f>(J316-I316)*10000</f>
        <v>-11.659913023201323</v>
      </c>
      <c r="K318" s="108">
        <f>(K316-J316)*10000</f>
        <v>-6.8650182352929248</v>
      </c>
      <c r="L318" s="37" t="s">
        <v>212</v>
      </c>
      <c r="M318" s="108">
        <f>(M316-K316)*10000</f>
        <v>-118.66777754659621</v>
      </c>
      <c r="N318" s="108">
        <f>(N316-M316)*10000</f>
        <v>-6.5814730360561065</v>
      </c>
      <c r="O318" s="108">
        <f>(O316-N316)*10000</f>
        <v>-112.68705424424735</v>
      </c>
      <c r="P318" s="108">
        <f>(P316-O316)*10000</f>
        <v>2.5675765894193905</v>
      </c>
      <c r="Q318" s="37" t="s">
        <v>212</v>
      </c>
      <c r="R318" s="108">
        <f>(R316-P316)*10000</f>
        <v>-69.16892580305867</v>
      </c>
      <c r="S318" s="108">
        <f>(S316-R316)*10000</f>
        <v>25.696280322222155</v>
      </c>
      <c r="T318" s="108">
        <f>(T316-S316)*10000</f>
        <v>-29.081052477037268</v>
      </c>
      <c r="U318" s="108">
        <f>(U316-T316)*10000</f>
        <v>-1.0836532914546004</v>
      </c>
      <c r="V318" s="37" t="s">
        <v>212</v>
      </c>
      <c r="W318" s="108">
        <f>(W316-U316)*10000</f>
        <v>-42.295012768702733</v>
      </c>
      <c r="X318" s="108">
        <f>(X316-W316)*10000</f>
        <v>21.218069256332683</v>
      </c>
      <c r="Y318" s="108">
        <f>(Y316-X316)*10000</f>
        <v>-22.146784161701795</v>
      </c>
      <c r="Z318" s="108">
        <f>(Z316-Y316)*10000</f>
        <v>29.895829651789274</v>
      </c>
      <c r="AA318" s="37" t="s">
        <v>212</v>
      </c>
      <c r="AB318" s="108">
        <f>(AB316-Z316)*10000</f>
        <v>-68.353544178431719</v>
      </c>
      <c r="AC318" s="108">
        <f>(AC316-AB316)*10000</f>
        <v>28.562406193852752</v>
      </c>
      <c r="AD318" s="108">
        <f>(AD316-AC316)*10000</f>
        <v>-12.843348369076315</v>
      </c>
      <c r="AE318" s="108">
        <f>(AE316-AD316)*10000</f>
        <v>-4.3004361271603564</v>
      </c>
      <c r="AF318" s="37" t="s">
        <v>212</v>
      </c>
      <c r="AG318" s="108">
        <f>(AG316-AE316)*10000</f>
        <v>-68.992745032067162</v>
      </c>
      <c r="AH318" s="108">
        <f>(AH316-AG316)*10000</f>
        <v>-2.1226732355844602</v>
      </c>
      <c r="AI318" s="108">
        <f>(AI316-AH316)*10000</f>
        <v>-20.277729949832178</v>
      </c>
      <c r="AJ318" s="108">
        <f>(AJ316-AI316)*10000</f>
        <v>5.6409899153694179</v>
      </c>
      <c r="AK318" s="37" t="s">
        <v>212</v>
      </c>
      <c r="AL318" s="108">
        <f>(AL316-AJ316)*10000</f>
        <v>-55.290635332285589</v>
      </c>
      <c r="AM318" s="108">
        <f>(AM316-AL316)*10000</f>
        <v>38.204048796140682</v>
      </c>
      <c r="AN318" s="108">
        <f>(AN316-AM316)*10000</f>
        <v>-7.8527771391298522</v>
      </c>
      <c r="AO318" s="108">
        <f>(AO316-AN316)*10000</f>
        <v>18.994422857584876</v>
      </c>
      <c r="AP318" s="37" t="s">
        <v>212</v>
      </c>
      <c r="AQ318" s="108">
        <f>(AQ316-AO316)*10000</f>
        <v>-79.345694514595735</v>
      </c>
      <c r="AR318" s="108">
        <f>(AR316-AQ316)*10000</f>
        <v>38.204048796140682</v>
      </c>
      <c r="AS318" s="108">
        <f>(AS316-AR316)*10000</f>
        <v>-7.8527771391298522</v>
      </c>
      <c r="AT318" s="108">
        <f>(AT316-AS316)*10000</f>
        <v>18.994422857584876</v>
      </c>
      <c r="AU318" s="37" t="s">
        <v>212</v>
      </c>
      <c r="AV318" s="37" t="s">
        <v>212</v>
      </c>
      <c r="AW318" s="37" t="s">
        <v>212</v>
      </c>
    </row>
    <row r="319" spans="2:49">
      <c r="B319" s="11"/>
      <c r="C319" s="85"/>
      <c r="D319" s="85"/>
      <c r="E319" s="85"/>
      <c r="F319" s="85"/>
      <c r="G319" s="86"/>
      <c r="H319" s="82"/>
      <c r="I319" s="82"/>
      <c r="J319" s="82"/>
      <c r="K319" s="82"/>
      <c r="L319" s="86"/>
      <c r="M319" s="82"/>
      <c r="N319" s="82"/>
      <c r="O319" s="82"/>
      <c r="P319" s="82"/>
      <c r="Q319" s="86"/>
      <c r="R319" s="82"/>
      <c r="S319" s="82"/>
      <c r="T319" s="82"/>
      <c r="U319" s="82"/>
      <c r="V319" s="86"/>
      <c r="W319" s="82"/>
      <c r="X319" s="82"/>
      <c r="Y319" s="82"/>
      <c r="Z319" s="82"/>
      <c r="AA319" s="86"/>
      <c r="AB319" s="82"/>
      <c r="AC319" s="82"/>
      <c r="AD319" s="82"/>
      <c r="AE319" s="82"/>
      <c r="AF319" s="86"/>
      <c r="AG319" s="82"/>
      <c r="AH319" s="82"/>
    </row>
    <row r="320" spans="2:49">
      <c r="B320" s="54" t="s">
        <v>272</v>
      </c>
      <c r="C320" s="68">
        <v>-76.400000000000006</v>
      </c>
      <c r="D320" s="68">
        <v>-81</v>
      </c>
      <c r="E320" s="68">
        <v>-89.7</v>
      </c>
      <c r="F320" s="68">
        <v>-86.9</v>
      </c>
      <c r="G320" s="99">
        <f t="shared" ref="G320" si="1668">SUM(C320:F320)</f>
        <v>-334</v>
      </c>
      <c r="H320" s="3">
        <v>-93</v>
      </c>
      <c r="I320" s="3">
        <v>-104.8</v>
      </c>
      <c r="J320" s="3">
        <v>-72.2</v>
      </c>
      <c r="K320" s="3">
        <v>-92.1</v>
      </c>
      <c r="L320" s="99">
        <f t="shared" ref="L320" si="1669">SUM(H320:K320)</f>
        <v>-362.1</v>
      </c>
      <c r="M320" s="3">
        <v>-85.5</v>
      </c>
      <c r="N320" s="3">
        <v>-82.2</v>
      </c>
      <c r="O320" s="3">
        <v>-76.400000000000006</v>
      </c>
      <c r="P320" s="3">
        <v>-79.7</v>
      </c>
      <c r="Q320" s="99">
        <f t="shared" ref="Q320" si="1670">SUM(M320:P320)</f>
        <v>-323.8</v>
      </c>
      <c r="R320" s="3">
        <v>-95.2</v>
      </c>
      <c r="S320" s="3">
        <v>-84.5</v>
      </c>
      <c r="T320" s="3">
        <v>-81.2</v>
      </c>
      <c r="U320" s="3">
        <v>-84.9</v>
      </c>
      <c r="V320" s="99">
        <f t="shared" ref="V320" si="1671">SUM(R320:U320)</f>
        <v>-345.79999999999995</v>
      </c>
      <c r="W320" s="3">
        <v>-90.6</v>
      </c>
      <c r="X320" s="3">
        <v>-94.7</v>
      </c>
      <c r="Y320" s="3">
        <v>-101.6</v>
      </c>
      <c r="Z320" s="3">
        <v>-98.6</v>
      </c>
      <c r="AA320" s="99">
        <f t="shared" ref="AA320" si="1672">SUM(W320:Z320)</f>
        <v>-385.5</v>
      </c>
      <c r="AB320" s="3">
        <v>-94.1</v>
      </c>
      <c r="AC320" s="3">
        <v>-92.7</v>
      </c>
      <c r="AD320" s="3">
        <v>-91.6</v>
      </c>
      <c r="AE320" s="3">
        <v>-95.6</v>
      </c>
      <c r="AF320" s="99">
        <f t="shared" ref="AF320" si="1673">SUM(AB320:AE320)</f>
        <v>-374</v>
      </c>
      <c r="AG320" s="3">
        <v>-91.7</v>
      </c>
      <c r="AH320" s="3">
        <v>-95.6</v>
      </c>
      <c r="AI320" s="3">
        <v>-94.8</v>
      </c>
      <c r="AJ320" s="3">
        <v>-112.1</v>
      </c>
      <c r="AK320" s="99">
        <f t="shared" ref="AK320" si="1674">SUM(AG320:AJ320)</f>
        <v>-394.20000000000005</v>
      </c>
      <c r="AL320" s="3">
        <v>-97.1</v>
      </c>
      <c r="AM320" s="3">
        <v>-96.9</v>
      </c>
      <c r="AN320" s="3">
        <v>-91.3</v>
      </c>
      <c r="AO320" s="3">
        <v>-103.6</v>
      </c>
      <c r="AP320" s="14">
        <f t="shared" ref="AP320:AV320" ca="1" si="1675">AP324-AP323-AP322-AP321</f>
        <v>-398.2</v>
      </c>
      <c r="AQ320" s="15">
        <f t="shared" ref="AQ320:AU320" si="1676">AQ324-AQ323-AQ322-AQ321</f>
        <v>-93.004999999999995</v>
      </c>
      <c r="AR320" s="15">
        <f t="shared" si="1676"/>
        <v>-99.034999999999997</v>
      </c>
      <c r="AS320" s="15">
        <f t="shared" si="1676"/>
        <v>-95.119</v>
      </c>
      <c r="AT320" s="15">
        <f t="shared" si="1676"/>
        <v>-104.995</v>
      </c>
      <c r="AU320" s="14">
        <f t="shared" si="1676"/>
        <v>-392.154</v>
      </c>
      <c r="AV320" s="14">
        <f t="shared" si="1675"/>
        <v>-405.79181999999997</v>
      </c>
      <c r="AW320" s="14">
        <f t="shared" ref="AW320" si="1677">AW324-AW323-AW322-AW321</f>
        <v>-419.93243459999997</v>
      </c>
    </row>
    <row r="321" spans="2:49">
      <c r="B321" s="54" t="s">
        <v>243</v>
      </c>
      <c r="C321" s="3">
        <v>13.7</v>
      </c>
      <c r="D321" s="3">
        <v>11.2</v>
      </c>
      <c r="E321" s="3">
        <v>12.3</v>
      </c>
      <c r="F321" s="3">
        <v>14</v>
      </c>
      <c r="G321" s="14">
        <f>SUM(C321:F321)</f>
        <v>51.2</v>
      </c>
      <c r="H321" s="3">
        <v>20</v>
      </c>
      <c r="I321" s="3">
        <v>14.4</v>
      </c>
      <c r="J321" s="3">
        <v>3.2</v>
      </c>
      <c r="K321" s="3">
        <v>14</v>
      </c>
      <c r="L321" s="14">
        <f>SUM(H321:K321)</f>
        <v>51.6</v>
      </c>
      <c r="M321" s="3">
        <v>17</v>
      </c>
      <c r="N321" s="3">
        <v>17.7</v>
      </c>
      <c r="O321" s="3">
        <v>17.100000000000001</v>
      </c>
      <c r="P321" s="3">
        <v>15.1</v>
      </c>
      <c r="Q321" s="14">
        <f>SUM(M321:P321)</f>
        <v>66.900000000000006</v>
      </c>
      <c r="R321" s="3">
        <v>16.2</v>
      </c>
      <c r="S321" s="3">
        <v>12.6</v>
      </c>
      <c r="T321" s="3">
        <v>14.2</v>
      </c>
      <c r="U321" s="3">
        <v>15.1</v>
      </c>
      <c r="V321" s="14">
        <f>SUM(R321:U321)</f>
        <v>58.1</v>
      </c>
      <c r="W321" s="3">
        <v>16.8</v>
      </c>
      <c r="X321" s="3">
        <v>18.2</v>
      </c>
      <c r="Y321" s="3">
        <v>18.5</v>
      </c>
      <c r="Z321" s="3">
        <v>20</v>
      </c>
      <c r="AA321" s="14">
        <f>SUM(W321:Z321)</f>
        <v>73.5</v>
      </c>
      <c r="AB321" s="3">
        <v>20.2</v>
      </c>
      <c r="AC321" s="3">
        <v>21.3</v>
      </c>
      <c r="AD321" s="3">
        <v>20.5</v>
      </c>
      <c r="AE321" s="3">
        <v>16.3</v>
      </c>
      <c r="AF321" s="14">
        <f t="shared" ref="AF321" si="1678">SUM(AB321:AE321)</f>
        <v>78.3</v>
      </c>
      <c r="AG321" s="3">
        <v>20.399999999999999</v>
      </c>
      <c r="AH321" s="3">
        <v>23</v>
      </c>
      <c r="AI321" s="3">
        <v>22.9</v>
      </c>
      <c r="AJ321" s="3">
        <v>24.2</v>
      </c>
      <c r="AK321" s="14">
        <f t="shared" ref="AK321" si="1679">SUM(AG321:AJ321)</f>
        <v>90.5</v>
      </c>
      <c r="AL321" s="3">
        <v>20.399999999999999</v>
      </c>
      <c r="AM321" s="3">
        <v>23.2</v>
      </c>
      <c r="AN321" s="3">
        <v>23.1</v>
      </c>
      <c r="AO321" s="3">
        <v>22.5</v>
      </c>
      <c r="AP321" s="14">
        <f t="shared" ref="AP321" si="1680">SUM(AL321:AO321)</f>
        <v>89.199999999999989</v>
      </c>
      <c r="AQ321" s="3">
        <f>AL321*1.05</f>
        <v>21.419999999999998</v>
      </c>
      <c r="AR321" s="3">
        <f>AM321*1.05</f>
        <v>24.36</v>
      </c>
      <c r="AS321" s="3">
        <f>AN321*1.05</f>
        <v>24.255000000000003</v>
      </c>
      <c r="AT321" s="3">
        <f t="shared" ref="AT321" si="1681">AO321*1.05</f>
        <v>23.625</v>
      </c>
      <c r="AU321" s="14">
        <f t="shared" ref="AU321" si="1682">SUM(AQ321:AT321)</f>
        <v>93.66</v>
      </c>
      <c r="AV321" s="83">
        <f>AU321*1.05</f>
        <v>98.343000000000004</v>
      </c>
      <c r="AW321" s="83">
        <f>AV321*1.05</f>
        <v>103.26015000000001</v>
      </c>
    </row>
    <row r="322" spans="2:49">
      <c r="B322" s="54" t="s">
        <v>244</v>
      </c>
      <c r="C322" s="68">
        <v>0</v>
      </c>
      <c r="D322" s="68">
        <v>0</v>
      </c>
      <c r="E322" s="68">
        <v>0</v>
      </c>
      <c r="F322" s="68">
        <v>0</v>
      </c>
      <c r="G322" s="99">
        <f>SUM(C322:F322)</f>
        <v>0</v>
      </c>
      <c r="H322" s="68">
        <v>0</v>
      </c>
      <c r="I322" s="68">
        <v>0</v>
      </c>
      <c r="J322" s="68">
        <v>0</v>
      </c>
      <c r="K322" s="68">
        <v>0</v>
      </c>
      <c r="L322" s="99">
        <f>SUM(H322:K322)</f>
        <v>0</v>
      </c>
      <c r="M322" s="3">
        <v>8.3000000000000007</v>
      </c>
      <c r="N322" s="3">
        <v>3.6</v>
      </c>
      <c r="O322" s="3">
        <v>4.3</v>
      </c>
      <c r="P322" s="68">
        <v>0</v>
      </c>
      <c r="Q322" s="99">
        <f>SUM(M322:P322)</f>
        <v>16.2</v>
      </c>
      <c r="R322" s="3">
        <v>16.3</v>
      </c>
      <c r="S322" s="3">
        <v>4.2</v>
      </c>
      <c r="T322" s="3">
        <v>5.5</v>
      </c>
      <c r="U322" s="3">
        <v>6.2</v>
      </c>
      <c r="V322" s="99">
        <f>SUM(R322:U322)</f>
        <v>32.200000000000003</v>
      </c>
      <c r="W322" s="3">
        <v>3.4</v>
      </c>
      <c r="X322" s="3">
        <v>6.2</v>
      </c>
      <c r="Y322" s="3">
        <v>3.2</v>
      </c>
      <c r="Z322" s="3">
        <v>2.6</v>
      </c>
      <c r="AA322" s="99">
        <f>SUM(W322:Z322)</f>
        <v>15.4</v>
      </c>
      <c r="AB322" s="3">
        <v>0</v>
      </c>
      <c r="AC322" s="3">
        <v>0</v>
      </c>
      <c r="AD322" s="3">
        <v>0</v>
      </c>
      <c r="AE322" s="3">
        <v>0</v>
      </c>
      <c r="AF322" s="99">
        <f>SUM(AB322:AE322)</f>
        <v>0</v>
      </c>
      <c r="AG322" s="3">
        <v>0</v>
      </c>
      <c r="AH322" s="3">
        <v>0</v>
      </c>
      <c r="AI322" s="3">
        <v>0</v>
      </c>
      <c r="AJ322" s="3">
        <v>0</v>
      </c>
      <c r="AK322" s="99">
        <f>SUM(AG322:AJ322)</f>
        <v>0</v>
      </c>
      <c r="AL322" s="3">
        <v>0</v>
      </c>
      <c r="AM322" s="3">
        <v>0</v>
      </c>
      <c r="AN322" s="3">
        <v>0</v>
      </c>
      <c r="AO322" s="3">
        <v>0</v>
      </c>
      <c r="AP322" s="99">
        <f>SUM(AL322:AO322)</f>
        <v>0</v>
      </c>
      <c r="AQ322" s="3">
        <v>0</v>
      </c>
      <c r="AR322" s="3">
        <v>0</v>
      </c>
      <c r="AS322" s="3">
        <v>0</v>
      </c>
      <c r="AT322" s="3">
        <v>0</v>
      </c>
      <c r="AU322" s="99">
        <f>SUM(AQ322:AT322)</f>
        <v>0</v>
      </c>
      <c r="AV322" s="83">
        <v>0</v>
      </c>
      <c r="AW322" s="83">
        <v>0</v>
      </c>
    </row>
    <row r="323" spans="2:49">
      <c r="B323" s="54" t="s">
        <v>281</v>
      </c>
      <c r="C323" s="95">
        <f t="shared" ref="C323:AH323" si="1683">C375+C349</f>
        <v>0</v>
      </c>
      <c r="D323" s="95">
        <f t="shared" si="1683"/>
        <v>0</v>
      </c>
      <c r="E323" s="95">
        <f t="shared" si="1683"/>
        <v>0</v>
      </c>
      <c r="F323" s="95">
        <f t="shared" si="1683"/>
        <v>0</v>
      </c>
      <c r="G323" s="99">
        <f t="shared" si="1683"/>
        <v>0</v>
      </c>
      <c r="H323" s="95">
        <f t="shared" si="1683"/>
        <v>0</v>
      </c>
      <c r="I323" s="95">
        <f t="shared" si="1683"/>
        <v>32.6</v>
      </c>
      <c r="J323" s="95">
        <f t="shared" si="1683"/>
        <v>0</v>
      </c>
      <c r="K323" s="95">
        <f t="shared" si="1683"/>
        <v>0.3</v>
      </c>
      <c r="L323" s="99">
        <f t="shared" si="1683"/>
        <v>32.9</v>
      </c>
      <c r="M323" s="27">
        <f t="shared" si="1683"/>
        <v>-2.9</v>
      </c>
      <c r="N323" s="27">
        <f t="shared" si="1683"/>
        <v>672.92307692307691</v>
      </c>
      <c r="O323" s="27">
        <f t="shared" si="1683"/>
        <v>-2.8</v>
      </c>
      <c r="P323" s="95">
        <f t="shared" si="1683"/>
        <v>-1.0999999999999996</v>
      </c>
      <c r="Q323" s="99">
        <f t="shared" si="1683"/>
        <v>666.12307692307684</v>
      </c>
      <c r="R323" s="27">
        <f t="shared" si="1683"/>
        <v>5.3</v>
      </c>
      <c r="S323" s="27">
        <f t="shared" si="1683"/>
        <v>1.4</v>
      </c>
      <c r="T323" s="27">
        <f t="shared" si="1683"/>
        <v>1.3000000000000007</v>
      </c>
      <c r="U323" s="27">
        <f t="shared" si="1683"/>
        <v>0.30000000000000071</v>
      </c>
      <c r="V323" s="99">
        <f t="shared" si="1683"/>
        <v>8.3000000000000007</v>
      </c>
      <c r="W323" s="27">
        <f t="shared" si="1683"/>
        <v>0.7</v>
      </c>
      <c r="X323" s="27">
        <f t="shared" si="1683"/>
        <v>1</v>
      </c>
      <c r="Y323" s="27">
        <f t="shared" si="1683"/>
        <v>5.3999999999999995</v>
      </c>
      <c r="Z323" s="27">
        <f t="shared" si="1683"/>
        <v>4.5999999999999996</v>
      </c>
      <c r="AA323" s="99">
        <f t="shared" si="1683"/>
        <v>11.699999999999998</v>
      </c>
      <c r="AB323" s="27">
        <f t="shared" si="1683"/>
        <v>-12.699999999999996</v>
      </c>
      <c r="AC323" s="27">
        <f t="shared" si="1683"/>
        <v>3.6999999999999993</v>
      </c>
      <c r="AD323" s="27">
        <f t="shared" si="1683"/>
        <v>2.6999999999999993</v>
      </c>
      <c r="AE323" s="27">
        <f t="shared" si="1683"/>
        <v>13</v>
      </c>
      <c r="AF323" s="99">
        <f t="shared" si="1683"/>
        <v>6.7000000000000028</v>
      </c>
      <c r="AG323" s="27">
        <f t="shared" si="1683"/>
        <v>3.6000000000000014</v>
      </c>
      <c r="AH323" s="27">
        <f t="shared" si="1683"/>
        <v>6.9</v>
      </c>
      <c r="AI323" s="27">
        <f t="shared" ref="AI323:AN323" si="1684">AI375+AI349</f>
        <v>4.5999999999999996</v>
      </c>
      <c r="AJ323" s="27">
        <f t="shared" si="1684"/>
        <v>11</v>
      </c>
      <c r="AK323" s="99">
        <f t="shared" si="1684"/>
        <v>26.100000000000009</v>
      </c>
      <c r="AL323" s="27">
        <f>AL375+AL349</f>
        <v>7.2000000000000011</v>
      </c>
      <c r="AM323" s="27">
        <f t="shared" si="1684"/>
        <v>1.2</v>
      </c>
      <c r="AN323" s="27">
        <f t="shared" si="1684"/>
        <v>-0.59999999999999964</v>
      </c>
      <c r="AO323" s="27">
        <f t="shared" ref="AO323:AP323" si="1685">AO375+AO349</f>
        <v>2.0999999999999996</v>
      </c>
      <c r="AP323" s="99">
        <f t="shared" si="1685"/>
        <v>9.8999999999999986</v>
      </c>
      <c r="AQ323" s="3">
        <v>0</v>
      </c>
      <c r="AR323" s="3">
        <v>0</v>
      </c>
      <c r="AS323" s="3">
        <v>0</v>
      </c>
      <c r="AT323" s="3">
        <v>0</v>
      </c>
      <c r="AU323" s="51">
        <f>SUM(AQ323:AT323)</f>
        <v>0</v>
      </c>
      <c r="AV323" s="83">
        <v>0</v>
      </c>
      <c r="AW323" s="83">
        <v>0</v>
      </c>
    </row>
    <row r="324" spans="2:49" s="124" customFormat="1">
      <c r="B324" s="131" t="s">
        <v>273</v>
      </c>
      <c r="C324" s="196">
        <f>SUM(C320:C323)</f>
        <v>-62.7</v>
      </c>
      <c r="D324" s="196">
        <f t="shared" ref="D324:AH324" si="1686">SUM(D320:D323)</f>
        <v>-69.8</v>
      </c>
      <c r="E324" s="196">
        <f t="shared" si="1686"/>
        <v>-77.400000000000006</v>
      </c>
      <c r="F324" s="196">
        <f t="shared" si="1686"/>
        <v>-72.900000000000006</v>
      </c>
      <c r="G324" s="197">
        <f t="shared" si="1686"/>
        <v>-282.8</v>
      </c>
      <c r="H324" s="155">
        <f t="shared" si="1686"/>
        <v>-73</v>
      </c>
      <c r="I324" s="155">
        <f t="shared" si="1686"/>
        <v>-57.79999999999999</v>
      </c>
      <c r="J324" s="155">
        <f t="shared" si="1686"/>
        <v>-69</v>
      </c>
      <c r="K324" s="155">
        <f t="shared" si="1686"/>
        <v>-77.8</v>
      </c>
      <c r="L324" s="197">
        <f t="shared" si="1686"/>
        <v>-277.60000000000002</v>
      </c>
      <c r="M324" s="155">
        <f t="shared" si="1686"/>
        <v>-63.1</v>
      </c>
      <c r="N324" s="155">
        <f t="shared" si="1686"/>
        <v>612.02307692307693</v>
      </c>
      <c r="O324" s="155">
        <f t="shared" si="1686"/>
        <v>-57.800000000000004</v>
      </c>
      <c r="P324" s="155">
        <f t="shared" si="1686"/>
        <v>-65.7</v>
      </c>
      <c r="Q324" s="197">
        <f t="shared" si="1686"/>
        <v>425.42307692307685</v>
      </c>
      <c r="R324" s="155">
        <f t="shared" si="1686"/>
        <v>-57.400000000000006</v>
      </c>
      <c r="S324" s="155">
        <f t="shared" si="1686"/>
        <v>-66.3</v>
      </c>
      <c r="T324" s="155">
        <f t="shared" si="1686"/>
        <v>-60.2</v>
      </c>
      <c r="U324" s="155">
        <f t="shared" si="1686"/>
        <v>-63.300000000000011</v>
      </c>
      <c r="V324" s="197">
        <f t="shared" si="1686"/>
        <v>-247.19999999999993</v>
      </c>
      <c r="W324" s="155">
        <f t="shared" si="1686"/>
        <v>-69.699999999999989</v>
      </c>
      <c r="X324" s="155">
        <f t="shared" si="1686"/>
        <v>-69.3</v>
      </c>
      <c r="Y324" s="155">
        <f t="shared" si="1686"/>
        <v>-74.499999999999986</v>
      </c>
      <c r="Z324" s="155">
        <f t="shared" si="1686"/>
        <v>-71.400000000000006</v>
      </c>
      <c r="AA324" s="197">
        <f t="shared" si="1686"/>
        <v>-284.90000000000003</v>
      </c>
      <c r="AB324" s="155">
        <f t="shared" si="1686"/>
        <v>-86.6</v>
      </c>
      <c r="AC324" s="155">
        <f t="shared" si="1686"/>
        <v>-67.7</v>
      </c>
      <c r="AD324" s="155">
        <f t="shared" si="1686"/>
        <v>-68.399999999999991</v>
      </c>
      <c r="AE324" s="155">
        <f t="shared" si="1686"/>
        <v>-66.3</v>
      </c>
      <c r="AF324" s="197">
        <f t="shared" si="1686"/>
        <v>-289</v>
      </c>
      <c r="AG324" s="155">
        <f t="shared" si="1686"/>
        <v>-67.700000000000017</v>
      </c>
      <c r="AH324" s="155">
        <f t="shared" si="1686"/>
        <v>-65.699999999999989</v>
      </c>
      <c r="AI324" s="155">
        <f t="shared" ref="AI324:AL324" si="1687">SUM(AI320:AI323)</f>
        <v>-67.300000000000011</v>
      </c>
      <c r="AJ324" s="155">
        <f t="shared" si="1687"/>
        <v>-76.899999999999991</v>
      </c>
      <c r="AK324" s="197">
        <f t="shared" si="1687"/>
        <v>-277.60000000000002</v>
      </c>
      <c r="AL324" s="155">
        <f t="shared" si="1687"/>
        <v>-69.499999999999986</v>
      </c>
      <c r="AM324" s="155">
        <f t="shared" ref="AM324" si="1688">SUM(AM320:AM323)</f>
        <v>-72.5</v>
      </c>
      <c r="AN324" s="155">
        <f t="shared" ref="AN324:AP324" si="1689">SUM(AN320:AN323)</f>
        <v>-68.799999999999983</v>
      </c>
      <c r="AO324" s="155">
        <f t="shared" si="1689"/>
        <v>-79</v>
      </c>
      <c r="AP324" s="197">
        <f t="shared" ca="1" si="1689"/>
        <v>-299.10000000000002</v>
      </c>
      <c r="AQ324" s="155">
        <f>AL324*(1+AQ325)</f>
        <v>-71.584999999999994</v>
      </c>
      <c r="AR324" s="155">
        <f>AM324*(1+AR325)</f>
        <v>-74.674999999999997</v>
      </c>
      <c r="AS324" s="155">
        <f>AN324*(1+AS325)</f>
        <v>-70.86399999999999</v>
      </c>
      <c r="AT324" s="155">
        <f t="shared" ref="AT324" si="1690">AO324*(1+AT325)</f>
        <v>-81.37</v>
      </c>
      <c r="AU324" s="197">
        <f>SUM(AQ324:AT324)</f>
        <v>-298.49399999999997</v>
      </c>
      <c r="AV324" s="197">
        <f>AU324*(1+AV325)</f>
        <v>-307.44881999999996</v>
      </c>
      <c r="AW324" s="197">
        <f>AV324*(1+AW325)</f>
        <v>-316.67228459999995</v>
      </c>
    </row>
    <row r="325" spans="2:49">
      <c r="B325" s="11" t="s">
        <v>187</v>
      </c>
      <c r="C325" s="85" t="s">
        <v>212</v>
      </c>
      <c r="D325" s="85" t="s">
        <v>212</v>
      </c>
      <c r="E325" s="85" t="s">
        <v>212</v>
      </c>
      <c r="F325" s="85" t="s">
        <v>212</v>
      </c>
      <c r="G325" s="86" t="s">
        <v>212</v>
      </c>
      <c r="H325" s="82">
        <f t="shared" ref="H325" si="1691">H324/C324-1</f>
        <v>0.16427432216905902</v>
      </c>
      <c r="I325" s="82">
        <f t="shared" ref="I325" si="1692">I324/D324-1</f>
        <v>-0.17191977077363907</v>
      </c>
      <c r="J325" s="82">
        <f t="shared" ref="J325" si="1693">J324/E324-1</f>
        <v>-0.10852713178294582</v>
      </c>
      <c r="K325" s="82">
        <f t="shared" ref="K325" si="1694">K324/F324-1</f>
        <v>6.7215363511659687E-2</v>
      </c>
      <c r="L325" s="73">
        <f t="shared" ref="L325" si="1695">L324/G324-1</f>
        <v>-1.8387553041018356E-2</v>
      </c>
      <c r="M325" s="82">
        <f t="shared" ref="M325" si="1696">M324/H324-1</f>
        <v>-0.13561643835616433</v>
      </c>
      <c r="N325" s="82">
        <f t="shared" ref="N325" si="1697">N324/I324-1</f>
        <v>-11.588634548842164</v>
      </c>
      <c r="O325" s="82">
        <f t="shared" ref="O325" si="1698">O324/J324-1</f>
        <v>-0.16231884057971013</v>
      </c>
      <c r="P325" s="82">
        <f t="shared" ref="P325" si="1699">P324/K324-1</f>
        <v>-0.15552699228791766</v>
      </c>
      <c r="Q325" s="73">
        <f t="shared" ref="Q325" si="1700">Q324/L324-1</f>
        <v>-2.5325038794058963</v>
      </c>
      <c r="R325" s="82">
        <f t="shared" ref="R325" si="1701">R324/M324-1</f>
        <v>-9.0332805071315248E-2</v>
      </c>
      <c r="S325" s="82">
        <f t="shared" ref="S325" si="1702">S324/N324-1</f>
        <v>-1.1083292485200407</v>
      </c>
      <c r="T325" s="82">
        <f t="shared" ref="T325" si="1703">T324/O324-1</f>
        <v>4.1522491349480939E-2</v>
      </c>
      <c r="U325" s="82">
        <f t="shared" ref="U325" si="1704">U324/P324-1</f>
        <v>-3.6529680365296691E-2</v>
      </c>
      <c r="V325" s="73">
        <f t="shared" ref="V325" si="1705">V324/Q324-1</f>
        <v>-1.581068619473827</v>
      </c>
      <c r="W325" s="82">
        <f t="shared" ref="W325" si="1706">W324/R324-1</f>
        <v>0.21428571428571397</v>
      </c>
      <c r="X325" s="82">
        <f t="shared" ref="X325" si="1707">X324/S324-1</f>
        <v>4.5248868778280604E-2</v>
      </c>
      <c r="Y325" s="82">
        <f t="shared" ref="Y325" si="1708">Y324/T324-1</f>
        <v>0.23754152823920238</v>
      </c>
      <c r="Z325" s="82">
        <f t="shared" ref="Z325" si="1709">Z324/U324-1</f>
        <v>0.12796208530805675</v>
      </c>
      <c r="AA325" s="73">
        <f t="shared" ref="AA325" si="1710">AA324/V324-1</f>
        <v>0.15250809061488724</v>
      </c>
      <c r="AB325" s="82">
        <f t="shared" ref="AB325" si="1711">AB324/W324-1</f>
        <v>0.2424677187948352</v>
      </c>
      <c r="AC325" s="82">
        <f t="shared" ref="AC325" si="1712">AC324/X324-1</f>
        <v>-2.3088023088023046E-2</v>
      </c>
      <c r="AD325" s="82">
        <f t="shared" ref="AD325" si="1713">AD324/Y324-1</f>
        <v>-8.1879194630872454E-2</v>
      </c>
      <c r="AE325" s="82">
        <f t="shared" ref="AE325" si="1714">AE324/Z324-1</f>
        <v>-7.1428571428571508E-2</v>
      </c>
      <c r="AF325" s="73">
        <f t="shared" ref="AF325" si="1715">AF324/AA324-1</f>
        <v>1.4391014391014201E-2</v>
      </c>
      <c r="AG325" s="82">
        <f t="shared" ref="AG325" si="1716">AG324/AB324-1</f>
        <v>-0.21824480369514987</v>
      </c>
      <c r="AH325" s="82">
        <f>AH324/AC324-1</f>
        <v>-2.9542097488921892E-2</v>
      </c>
      <c r="AI325" s="82">
        <f t="shared" ref="AI325" si="1717">AI324/AD324-1</f>
        <v>-1.608187134502892E-2</v>
      </c>
      <c r="AJ325" s="82">
        <f t="shared" ref="AJ325" si="1718">AJ324/AE324-1</f>
        <v>0.15987933634992446</v>
      </c>
      <c r="AK325" s="73">
        <f t="shared" ref="AK325:AN325" si="1719">AK324/AF324-1</f>
        <v>-3.9446366782006859E-2</v>
      </c>
      <c r="AL325" s="82">
        <f t="shared" si="1719"/>
        <v>2.6587887740029181E-2</v>
      </c>
      <c r="AM325" s="82">
        <f t="shared" si="1719"/>
        <v>0.10350076103500783</v>
      </c>
      <c r="AN325" s="82">
        <f t="shared" si="1719"/>
        <v>2.228826151560126E-2</v>
      </c>
      <c r="AO325" s="82">
        <f t="shared" ref="AO325" si="1720">AO324/AJ324-1</f>
        <v>2.7308192457737412E-2</v>
      </c>
      <c r="AP325" s="73">
        <f t="shared" ref="AP325" ca="1" si="1721">AP324/AK324-1</f>
        <v>7.7449567723342883E-2</v>
      </c>
      <c r="AQ325" s="35">
        <v>0.03</v>
      </c>
      <c r="AR325" s="35">
        <v>0.03</v>
      </c>
      <c r="AS325" s="35">
        <v>0.03</v>
      </c>
      <c r="AT325" s="35">
        <v>0.03</v>
      </c>
      <c r="AU325" s="73">
        <f t="shared" ref="AU325" ca="1" si="1722">AU324/AP324-1</f>
        <v>-2.0260782347042428E-3</v>
      </c>
      <c r="AV325" s="36">
        <v>0.03</v>
      </c>
      <c r="AW325" s="36">
        <v>0.03</v>
      </c>
    </row>
    <row r="326" spans="2:49">
      <c r="B326" s="11" t="s">
        <v>188</v>
      </c>
      <c r="C326" s="85" t="s">
        <v>212</v>
      </c>
      <c r="D326" s="82">
        <f>D324/C324-1</f>
        <v>0.11323763955342891</v>
      </c>
      <c r="E326" s="82">
        <f t="shared" ref="E326" si="1723">E324/D324-1</f>
        <v>0.10888252148997157</v>
      </c>
      <c r="F326" s="82">
        <f t="shared" ref="F326" si="1724">F324/E324-1</f>
        <v>-5.8139534883720922E-2</v>
      </c>
      <c r="G326" s="86" t="s">
        <v>212</v>
      </c>
      <c r="H326" s="82">
        <f>H324/F324-1</f>
        <v>1.37174211248281E-3</v>
      </c>
      <c r="I326" s="82">
        <f>I324/H324-1</f>
        <v>-0.20821917808219192</v>
      </c>
      <c r="J326" s="82">
        <f t="shared" ref="J326" si="1725">J324/I324-1</f>
        <v>0.19377162629757816</v>
      </c>
      <c r="K326" s="82">
        <f t="shared" ref="K326" si="1726">K324/J324-1</f>
        <v>0.12753623188405783</v>
      </c>
      <c r="L326" s="86" t="s">
        <v>212</v>
      </c>
      <c r="M326" s="82">
        <f>M324/K324-1</f>
        <v>-0.18894601542416445</v>
      </c>
      <c r="N326" s="82">
        <f>N324/M324-1</f>
        <v>-10.699256369620871</v>
      </c>
      <c r="O326" s="82">
        <f t="shared" ref="O326" si="1727">O324/N324-1</f>
        <v>-1.0944408833251638</v>
      </c>
      <c r="P326" s="82">
        <f t="shared" ref="P326" si="1728">P324/O324-1</f>
        <v>0.13667820069204151</v>
      </c>
      <c r="Q326" s="86" t="s">
        <v>212</v>
      </c>
      <c r="R326" s="82">
        <f>R324/P324-1</f>
        <v>-0.12633181126331805</v>
      </c>
      <c r="S326" s="82">
        <f>S324/R324-1</f>
        <v>0.15505226480836209</v>
      </c>
      <c r="T326" s="82">
        <f t="shared" ref="T326" si="1729">T324/S324-1</f>
        <v>-9.2006033182503666E-2</v>
      </c>
      <c r="U326" s="82">
        <f t="shared" ref="U326" si="1730">U324/T324-1</f>
        <v>5.1495016611295741E-2</v>
      </c>
      <c r="V326" s="86" t="s">
        <v>212</v>
      </c>
      <c r="W326" s="82">
        <f>W324/U324-1</f>
        <v>0.1011058451816742</v>
      </c>
      <c r="X326" s="82">
        <f>X324/W324-1</f>
        <v>-5.7388809182208345E-3</v>
      </c>
      <c r="Y326" s="82">
        <f t="shared" ref="Y326" si="1731">Y324/X324-1</f>
        <v>7.503607503607479E-2</v>
      </c>
      <c r="Z326" s="82">
        <f t="shared" ref="Z326" si="1732">Z324/Y324-1</f>
        <v>-4.1610738255033253E-2</v>
      </c>
      <c r="AA326" s="86" t="s">
        <v>212</v>
      </c>
      <c r="AB326" s="82">
        <f>AB324/Z324-1</f>
        <v>0.21288515406162456</v>
      </c>
      <c r="AC326" s="82">
        <f>AC324/AB324-1</f>
        <v>-0.21824480369514998</v>
      </c>
      <c r="AD326" s="82">
        <f t="shared" ref="AD326" si="1733">AD324/AC324-1</f>
        <v>1.0339734121122435E-2</v>
      </c>
      <c r="AE326" s="82">
        <f t="shared" ref="AE326" si="1734">AE324/AD324-1</f>
        <v>-3.0701754385964786E-2</v>
      </c>
      <c r="AF326" s="86" t="s">
        <v>212</v>
      </c>
      <c r="AG326" s="82">
        <f>AG324/AE324-1</f>
        <v>2.1116138763197956E-2</v>
      </c>
      <c r="AH326" s="82">
        <f>AH324/AG324-1</f>
        <v>-2.9542097488922114E-2</v>
      </c>
      <c r="AI326" s="82">
        <f t="shared" ref="AI326" si="1735">AI324/AH324-1</f>
        <v>2.4353120243531645E-2</v>
      </c>
      <c r="AJ326" s="82">
        <f t="shared" ref="AJ326" si="1736">AJ324/AI324-1</f>
        <v>0.14264487369985113</v>
      </c>
      <c r="AK326" s="86" t="s">
        <v>212</v>
      </c>
      <c r="AL326" s="82">
        <f>AL324/AJ324-1</f>
        <v>-9.622886866059821E-2</v>
      </c>
      <c r="AM326" s="82">
        <f>AM324/AL324-1</f>
        <v>4.3165467625899456E-2</v>
      </c>
      <c r="AN326" s="82">
        <f>AN324/AM324-1</f>
        <v>-5.103448275862088E-2</v>
      </c>
      <c r="AO326" s="82">
        <f t="shared" ref="AO326" si="1737">AO324/AN324-1</f>
        <v>0.14825581395348864</v>
      </c>
      <c r="AP326" s="86" t="s">
        <v>212</v>
      </c>
      <c r="AQ326" s="82">
        <f>AQ324/AO324-1</f>
        <v>-9.3860759493671009E-2</v>
      </c>
      <c r="AR326" s="82">
        <f>AR324/AQ324-1</f>
        <v>4.3165467625899234E-2</v>
      </c>
      <c r="AS326" s="82">
        <f t="shared" ref="AS326" si="1738">AS324/AR324-1</f>
        <v>-5.1034482758620769E-2</v>
      </c>
      <c r="AT326" s="82">
        <f t="shared" ref="AT326" si="1739">AT324/AS324-1</f>
        <v>0.14825581395348864</v>
      </c>
      <c r="AU326" s="86" t="s">
        <v>212</v>
      </c>
      <c r="AV326" s="86" t="s">
        <v>212</v>
      </c>
      <c r="AW326" s="86" t="s">
        <v>212</v>
      </c>
    </row>
    <row r="327" spans="2:49">
      <c r="B327" s="11"/>
      <c r="C327" s="85"/>
      <c r="D327" s="85"/>
      <c r="E327" s="85"/>
      <c r="F327" s="85"/>
      <c r="G327" s="86"/>
      <c r="H327" s="82"/>
      <c r="I327" s="82"/>
      <c r="J327" s="82"/>
      <c r="K327" s="82"/>
      <c r="L327" s="86"/>
      <c r="M327" s="82"/>
      <c r="N327" s="82"/>
      <c r="O327" s="82"/>
      <c r="P327" s="82"/>
      <c r="Q327" s="86"/>
      <c r="R327" s="82"/>
      <c r="S327" s="82"/>
      <c r="T327" s="82"/>
      <c r="U327" s="82"/>
      <c r="V327" s="86"/>
      <c r="W327" s="82"/>
      <c r="X327" s="82"/>
      <c r="Y327" s="82"/>
      <c r="Z327" s="82"/>
      <c r="AA327" s="86"/>
      <c r="AB327" s="82"/>
      <c r="AC327" s="82"/>
      <c r="AD327" s="82"/>
      <c r="AE327" s="82"/>
      <c r="AF327" s="86"/>
      <c r="AG327" s="82"/>
      <c r="AH327" s="82"/>
    </row>
    <row r="328" spans="2:49">
      <c r="B328" s="54" t="s">
        <v>274</v>
      </c>
      <c r="C328" s="95">
        <f>C324+C279+C308</f>
        <v>-230.2</v>
      </c>
      <c r="D328" s="95">
        <f t="shared" ref="D328:AF328" si="1740">D324+D279+D308</f>
        <v>-236.3</v>
      </c>
      <c r="E328" s="95">
        <f t="shared" si="1740"/>
        <v>-255.5</v>
      </c>
      <c r="F328" s="95">
        <f t="shared" si="1740"/>
        <v>-253.90000000000003</v>
      </c>
      <c r="G328" s="99">
        <f t="shared" si="1740"/>
        <v>-975.90000000000009</v>
      </c>
      <c r="H328" s="27">
        <f t="shared" si="1740"/>
        <v>-264.7</v>
      </c>
      <c r="I328" s="27">
        <f t="shared" si="1740"/>
        <v>-249.7</v>
      </c>
      <c r="J328" s="27">
        <f t="shared" si="1740"/>
        <v>-259.3</v>
      </c>
      <c r="K328" s="27">
        <f t="shared" si="1740"/>
        <v>-265.59999999999997</v>
      </c>
      <c r="L328" s="99">
        <f t="shared" si="1740"/>
        <v>-1039.3000000000002</v>
      </c>
      <c r="M328" s="27">
        <f t="shared" si="1740"/>
        <v>-257.5</v>
      </c>
      <c r="N328" s="27">
        <f t="shared" si="1740"/>
        <v>418.62307692307695</v>
      </c>
      <c r="O328" s="27">
        <f t="shared" si="1740"/>
        <v>-246.8</v>
      </c>
      <c r="P328" s="27">
        <f t="shared" si="1740"/>
        <v>-260.5</v>
      </c>
      <c r="Q328" s="99">
        <f t="shared" si="1740"/>
        <v>-346.17692307692312</v>
      </c>
      <c r="R328" s="27">
        <f t="shared" si="1740"/>
        <v>-261.8</v>
      </c>
      <c r="S328" s="27">
        <f t="shared" si="1740"/>
        <v>-280.5</v>
      </c>
      <c r="T328" s="27">
        <f t="shared" si="1740"/>
        <v>-271.10000000000002</v>
      </c>
      <c r="U328" s="27">
        <f t="shared" si="1740"/>
        <v>-276.29999999999995</v>
      </c>
      <c r="V328" s="99">
        <f t="shared" si="1740"/>
        <v>-1089.6999999999998</v>
      </c>
      <c r="W328" s="27">
        <f t="shared" si="1740"/>
        <v>-296.10000000000002</v>
      </c>
      <c r="X328" s="27">
        <f t="shared" si="1740"/>
        <v>-301.39999999999998</v>
      </c>
      <c r="Y328" s="27">
        <f t="shared" si="1740"/>
        <v>-303.09999999999997</v>
      </c>
      <c r="Z328" s="27">
        <f t="shared" si="1740"/>
        <v>-304.40000000000003</v>
      </c>
      <c r="AA328" s="99">
        <f t="shared" si="1740"/>
        <v>-1205</v>
      </c>
      <c r="AB328" s="27">
        <f t="shared" si="1740"/>
        <v>-334</v>
      </c>
      <c r="AC328" s="27">
        <f t="shared" si="1740"/>
        <v>-316.09999999999997</v>
      </c>
      <c r="AD328" s="27">
        <f t="shared" si="1740"/>
        <v>-297.39999999999998</v>
      </c>
      <c r="AE328" s="27">
        <f t="shared" si="1740"/>
        <v>-299.10000000000002</v>
      </c>
      <c r="AF328" s="99">
        <f t="shared" si="1740"/>
        <v>-1246.5999999999999</v>
      </c>
      <c r="AG328" s="27">
        <f t="shared" ref="AG328:AN328" si="1741">AG324+AG279+AG308</f>
        <v>-303.70000000000005</v>
      </c>
      <c r="AH328" s="27">
        <f t="shared" si="1741"/>
        <v>-299.89999999999998</v>
      </c>
      <c r="AI328" s="27">
        <f t="shared" si="1741"/>
        <v>-297.8</v>
      </c>
      <c r="AJ328" s="27">
        <f t="shared" si="1741"/>
        <v>-301.29999999999995</v>
      </c>
      <c r="AK328" s="99">
        <f t="shared" si="1741"/>
        <v>-1202.7</v>
      </c>
      <c r="AL328" s="27">
        <f t="shared" ref="AL328" si="1742">AL324+AL279+AL308</f>
        <v>-299.60000000000002</v>
      </c>
      <c r="AM328" s="27">
        <f t="shared" si="1741"/>
        <v>-311.3</v>
      </c>
      <c r="AN328" s="27">
        <f t="shared" si="1741"/>
        <v>-304</v>
      </c>
      <c r="AO328" s="27">
        <f t="shared" ref="AO328:AP328" si="1743">AO324+AO279+AO308</f>
        <v>-313.40000000000003</v>
      </c>
      <c r="AP328" s="99">
        <f t="shared" ca="1" si="1743"/>
        <v>-1224.2</v>
      </c>
      <c r="AQ328" s="27">
        <f t="shared" ref="AQ328:AU328" ca="1" si="1744">AQ324+AQ279+AQ308</f>
        <v>-303.72844180031143</v>
      </c>
      <c r="AR328" s="27">
        <f t="shared" ca="1" si="1744"/>
        <v>-309.408697270456</v>
      </c>
      <c r="AS328" s="27">
        <f t="shared" ca="1" si="1744"/>
        <v>-305.40341411974282</v>
      </c>
      <c r="AT328" s="27">
        <f t="shared" ca="1" si="1744"/>
        <v>-316.04020344524076</v>
      </c>
      <c r="AU328" s="99">
        <f t="shared" ca="1" si="1744"/>
        <v>-1234.580756635751</v>
      </c>
      <c r="AV328" s="99">
        <f t="shared" ref="AV328:AW328" ca="1" si="1745">AV324+AV279+AV308</f>
        <v>-1253.4229749694061</v>
      </c>
      <c r="AW328" s="99">
        <f t="shared" ca="1" si="1745"/>
        <v>-1271.9226568262307</v>
      </c>
    </row>
    <row r="329" spans="2:49">
      <c r="B329" s="11" t="s">
        <v>187</v>
      </c>
      <c r="C329" s="85" t="s">
        <v>212</v>
      </c>
      <c r="D329" s="85" t="s">
        <v>212</v>
      </c>
      <c r="E329" s="85" t="s">
        <v>212</v>
      </c>
      <c r="F329" s="85" t="s">
        <v>212</v>
      </c>
      <c r="G329" s="86" t="s">
        <v>212</v>
      </c>
      <c r="H329" s="82">
        <f t="shared" ref="H329" si="1746">H328/C328-1</f>
        <v>0.14986967854039968</v>
      </c>
      <c r="I329" s="82">
        <f t="shared" ref="I329" si="1747">I328/D328-1</f>
        <v>5.6707575116377473E-2</v>
      </c>
      <c r="J329" s="82">
        <f t="shared" ref="J329" si="1748">J328/E328-1</f>
        <v>1.4872798434442336E-2</v>
      </c>
      <c r="K329" s="82">
        <f t="shared" ref="K329" si="1749">K328/F328-1</f>
        <v>4.6081134304844173E-2</v>
      </c>
      <c r="L329" s="73">
        <f t="shared" ref="L329" si="1750">L328/G328-1</f>
        <v>6.4965672712368194E-2</v>
      </c>
      <c r="M329" s="82">
        <f t="shared" ref="M329" si="1751">M328/H328-1</f>
        <v>-2.7200604457876754E-2</v>
      </c>
      <c r="N329" s="82">
        <f t="shared" ref="N329" si="1752">N328/I328-1</f>
        <v>-2.6765041126274607</v>
      </c>
      <c r="O329" s="82">
        <f t="shared" ref="O329" si="1753">O328/J328-1</f>
        <v>-4.8206710374084083E-2</v>
      </c>
      <c r="P329" s="82">
        <f t="shared" ref="P329" si="1754">P328/K328-1</f>
        <v>-1.9201807228915513E-2</v>
      </c>
      <c r="Q329" s="73">
        <f t="shared" ref="Q329" si="1755">Q328/L328-1</f>
        <v>-0.66691338104789466</v>
      </c>
      <c r="R329" s="82">
        <f t="shared" ref="R329" si="1756">R328/M328-1</f>
        <v>1.6699029126213683E-2</v>
      </c>
      <c r="S329" s="82">
        <f t="shared" ref="S329" si="1757">S328/N328-1</f>
        <v>-1.6700538395104831</v>
      </c>
      <c r="T329" s="82">
        <f t="shared" ref="T329" si="1758">T328/O328-1</f>
        <v>9.846029173419768E-2</v>
      </c>
      <c r="U329" s="82">
        <f t="shared" ref="U329" si="1759">U328/P328-1</f>
        <v>6.065259117082511E-2</v>
      </c>
      <c r="V329" s="73">
        <f t="shared" ref="V329" si="1760">V328/Q328-1</f>
        <v>2.1478123680643502</v>
      </c>
      <c r="W329" s="82">
        <f t="shared" ref="W329" si="1761">W328/R328-1</f>
        <v>0.13101604278074874</v>
      </c>
      <c r="X329" s="82">
        <f t="shared" ref="X329" si="1762">X328/S328-1</f>
        <v>7.4509803921568585E-2</v>
      </c>
      <c r="Y329" s="82">
        <f t="shared" ref="Y329" si="1763">Y328/T328-1</f>
        <v>0.11803762449280697</v>
      </c>
      <c r="Z329" s="82">
        <f t="shared" ref="Z329" si="1764">Z328/U328-1</f>
        <v>0.10170104958378601</v>
      </c>
      <c r="AA329" s="73">
        <f t="shared" ref="AA329" si="1765">AA328/V328-1</f>
        <v>0.1058089382398828</v>
      </c>
      <c r="AB329" s="82">
        <f t="shared" ref="AB329" si="1766">AB328/W328-1</f>
        <v>0.12799729821006411</v>
      </c>
      <c r="AC329" s="82">
        <f t="shared" ref="AC329" si="1767">AC328/X328-1</f>
        <v>4.8772395487723941E-2</v>
      </c>
      <c r="AD329" s="82">
        <f t="shared" ref="AD329" si="1768">AD328/Y328-1</f>
        <v>-1.8805674694820196E-2</v>
      </c>
      <c r="AE329" s="82">
        <f t="shared" ref="AE329" si="1769">AE328/Z328-1</f>
        <v>-1.7411300919842332E-2</v>
      </c>
      <c r="AF329" s="73">
        <f t="shared" ref="AF329" si="1770">AF328/AA328-1</f>
        <v>3.4522821576763452E-2</v>
      </c>
      <c r="AG329" s="82">
        <f t="shared" ref="AG329" si="1771">AG328/AB328-1</f>
        <v>-9.0718562874251396E-2</v>
      </c>
      <c r="AH329" s="82">
        <f t="shared" ref="AH329" si="1772">AH328/AC328-1</f>
        <v>-5.1249604555520412E-2</v>
      </c>
      <c r="AI329" s="82">
        <f t="shared" ref="AI329" si="1773">AI328/AD328-1</f>
        <v>1.3449899125757003E-3</v>
      </c>
      <c r="AJ329" s="82">
        <f>AJ328/AE328-1</f>
        <v>7.3553995319288745E-3</v>
      </c>
      <c r="AK329" s="73">
        <f>AK328/AF328-1</f>
        <v>-3.5215786940478E-2</v>
      </c>
      <c r="AL329" s="82">
        <f t="shared" ref="AL329" si="1774">AL328/AG328-1</f>
        <v>-1.3500164636154222E-2</v>
      </c>
      <c r="AM329" s="82">
        <f t="shared" ref="AM329:AS329" si="1775">AM328/AH328-1</f>
        <v>3.8012670890296807E-2</v>
      </c>
      <c r="AN329" s="82">
        <f t="shared" si="1775"/>
        <v>2.081934184016121E-2</v>
      </c>
      <c r="AO329" s="82">
        <f t="shared" si="1775"/>
        <v>4.015930965814829E-2</v>
      </c>
      <c r="AP329" s="73">
        <f t="shared" ca="1" si="1775"/>
        <v>1.787644466616789E-2</v>
      </c>
      <c r="AQ329" s="82">
        <f t="shared" ca="1" si="1775"/>
        <v>1.37798457954319E-2</v>
      </c>
      <c r="AR329" s="82">
        <f t="shared" ca="1" si="1775"/>
        <v>-6.0754986493543051E-3</v>
      </c>
      <c r="AS329" s="82">
        <f t="shared" ca="1" si="1775"/>
        <v>4.6164938149435564E-3</v>
      </c>
      <c r="AT329" s="82">
        <f t="shared" ref="AT329" ca="1" si="1776">AT328/AO328-1</f>
        <v>8.4243887850692367E-3</v>
      </c>
      <c r="AU329" s="73">
        <f t="shared" ref="AU329" ca="1" si="1777">AU328/AP328-1</f>
        <v>8.4796247637239919E-3</v>
      </c>
      <c r="AV329" s="73">
        <f ca="1">AV328/AU328-1</f>
        <v>1.5262037928568173E-2</v>
      </c>
      <c r="AW329" s="73">
        <f ca="1">AW328/AV328-1</f>
        <v>1.4759328834925922E-2</v>
      </c>
    </row>
    <row r="330" spans="2:49">
      <c r="B330" s="11" t="s">
        <v>188</v>
      </c>
      <c r="C330" s="85" t="s">
        <v>212</v>
      </c>
      <c r="D330" s="82">
        <f>D328/C328-1</f>
        <v>2.6498696785404174E-2</v>
      </c>
      <c r="E330" s="82">
        <f t="shared" ref="E330" si="1778">E328/D328-1</f>
        <v>8.1252644942869212E-2</v>
      </c>
      <c r="F330" s="82">
        <f t="shared" ref="F330" si="1779">F328/E328-1</f>
        <v>-6.2622309197650772E-3</v>
      </c>
      <c r="G330" s="86" t="s">
        <v>212</v>
      </c>
      <c r="H330" s="82">
        <f>H328/F328-1</f>
        <v>4.2536431666009955E-2</v>
      </c>
      <c r="I330" s="82">
        <f>I328/H328-1</f>
        <v>-5.6667925953910125E-2</v>
      </c>
      <c r="J330" s="82">
        <f t="shared" ref="J330" si="1780">J328/I328-1</f>
        <v>3.8446135362435019E-2</v>
      </c>
      <c r="K330" s="82">
        <f t="shared" ref="K330" si="1781">K328/J328-1</f>
        <v>2.4296182028538116E-2</v>
      </c>
      <c r="L330" s="86" t="s">
        <v>212</v>
      </c>
      <c r="M330" s="82">
        <f>M328/K328-1</f>
        <v>-3.0496987951807109E-2</v>
      </c>
      <c r="N330" s="82">
        <f>N328/M328-1</f>
        <v>-2.6257206870799106</v>
      </c>
      <c r="O330" s="82">
        <f t="shared" ref="O330" si="1782">O328/N328-1</f>
        <v>-1.5895518274195624</v>
      </c>
      <c r="P330" s="82">
        <f t="shared" ref="P330" si="1783">P328/O328-1</f>
        <v>5.5510534846029191E-2</v>
      </c>
      <c r="Q330" s="86" t="s">
        <v>212</v>
      </c>
      <c r="R330" s="82">
        <f>R328/P328-1</f>
        <v>4.9904030710172798E-3</v>
      </c>
      <c r="S330" s="82">
        <f>S328/R328-1</f>
        <v>7.1428571428571397E-2</v>
      </c>
      <c r="T330" s="82">
        <f t="shared" ref="T330" si="1784">T328/S328-1</f>
        <v>-3.3511586452762865E-2</v>
      </c>
      <c r="U330" s="82">
        <f t="shared" ref="U330" si="1785">U328/T328-1</f>
        <v>1.9181113980080822E-2</v>
      </c>
      <c r="V330" s="86" t="s">
        <v>212</v>
      </c>
      <c r="W330" s="82">
        <f>W328/U328-1</f>
        <v>7.1661237785016541E-2</v>
      </c>
      <c r="X330" s="82">
        <f>X328/W328-1</f>
        <v>1.7899358324890091E-2</v>
      </c>
      <c r="Y330" s="82">
        <f t="shared" ref="Y330" si="1786">Y328/X328-1</f>
        <v>5.6403450564033175E-3</v>
      </c>
      <c r="Z330" s="82">
        <f t="shared" ref="Z330" si="1787">Z328/Y328-1</f>
        <v>4.2890135268891516E-3</v>
      </c>
      <c r="AA330" s="86" t="s">
        <v>212</v>
      </c>
      <c r="AB330" s="82">
        <f>AB328/Z328-1</f>
        <v>9.7240473061760646E-2</v>
      </c>
      <c r="AC330" s="82">
        <f>AC328/AB328-1</f>
        <v>-5.3592814371257624E-2</v>
      </c>
      <c r="AD330" s="82">
        <f t="shared" ref="AD330" si="1788">AD328/AC328-1</f>
        <v>-5.9158494147421692E-2</v>
      </c>
      <c r="AE330" s="82">
        <f t="shared" ref="AE330" si="1789">AE328/AD328-1</f>
        <v>5.7162071284466709E-3</v>
      </c>
      <c r="AF330" s="86" t="s">
        <v>212</v>
      </c>
      <c r="AG330" s="82">
        <f>AG328/AE328-1</f>
        <v>1.5379471748579121E-2</v>
      </c>
      <c r="AH330" s="82">
        <f>AH328/AG328-1</f>
        <v>-1.2512347711557625E-2</v>
      </c>
      <c r="AI330" s="82">
        <f t="shared" ref="AI330" si="1790">AI328/AH328-1</f>
        <v>-7.0023341113703008E-3</v>
      </c>
      <c r="AJ330" s="82">
        <f>AJ328/AI328-1</f>
        <v>1.1752854264607038E-2</v>
      </c>
      <c r="AK330" s="86" t="s">
        <v>212</v>
      </c>
      <c r="AL330" s="82">
        <f>AL328/AJ328-1</f>
        <v>-5.6422170594090382E-3</v>
      </c>
      <c r="AM330" s="82">
        <f>AM328/AL328-1</f>
        <v>3.9052069425901115E-2</v>
      </c>
      <c r="AN330" s="82">
        <f t="shared" ref="AN330" si="1791">AN328/AM328-1</f>
        <v>-2.3450048185030603E-2</v>
      </c>
      <c r="AO330" s="82">
        <f>AO328/AN328-1</f>
        <v>3.0921052631579071E-2</v>
      </c>
      <c r="AP330" s="86" t="s">
        <v>212</v>
      </c>
      <c r="AQ330" s="82">
        <f ca="1">AQ328/AO328-1</f>
        <v>-3.0860109124724366E-2</v>
      </c>
      <c r="AR330" s="82">
        <f ca="1">AR328/AQ328-1</f>
        <v>1.870175686042308E-2</v>
      </c>
      <c r="AS330" s="82">
        <f t="shared" ref="AS330" ca="1" si="1792">AS328/AR328-1</f>
        <v>-1.2944959808974366E-2</v>
      </c>
      <c r="AT330" s="82">
        <f t="shared" ref="AT330" ca="1" si="1793">AT328/AS328-1</f>
        <v>3.4828652312732356E-2</v>
      </c>
      <c r="AU330" s="86" t="s">
        <v>212</v>
      </c>
      <c r="AV330" s="86" t="s">
        <v>212</v>
      </c>
      <c r="AW330" s="86" t="s">
        <v>212</v>
      </c>
    </row>
    <row r="331" spans="2:49">
      <c r="B331" s="11"/>
      <c r="C331" s="85"/>
      <c r="D331" s="85"/>
      <c r="E331" s="85"/>
      <c r="F331" s="85"/>
      <c r="G331" s="86"/>
      <c r="H331" s="82"/>
      <c r="I331" s="82"/>
      <c r="J331" s="82"/>
      <c r="K331" s="82"/>
      <c r="L331" s="86"/>
      <c r="M331" s="82"/>
      <c r="N331" s="82"/>
      <c r="O331" s="82"/>
      <c r="P331" s="82"/>
      <c r="Q331" s="86"/>
      <c r="R331" s="82"/>
      <c r="S331" s="82"/>
      <c r="T331" s="82"/>
      <c r="U331" s="82"/>
      <c r="V331" s="86"/>
      <c r="W331" s="82"/>
      <c r="X331" s="82"/>
      <c r="Y331" s="82"/>
      <c r="Z331" s="82"/>
      <c r="AA331" s="86"/>
      <c r="AB331" s="82"/>
      <c r="AC331" s="82"/>
      <c r="AD331" s="82"/>
      <c r="AE331" s="82"/>
      <c r="AF331" s="86"/>
      <c r="AG331" s="82"/>
      <c r="AH331" s="82"/>
    </row>
    <row r="332" spans="2:49">
      <c r="B332" s="54" t="s">
        <v>275</v>
      </c>
      <c r="C332" s="85" t="s">
        <v>212</v>
      </c>
      <c r="D332" s="85" t="s">
        <v>212</v>
      </c>
      <c r="E332" s="85" t="s">
        <v>212</v>
      </c>
      <c r="F332" s="85" t="s">
        <v>212</v>
      </c>
      <c r="G332" s="86" t="s">
        <v>212</v>
      </c>
      <c r="H332" s="85" t="s">
        <v>212</v>
      </c>
      <c r="I332" s="85" t="s">
        <v>212</v>
      </c>
      <c r="J332" s="85" t="s">
        <v>212</v>
      </c>
      <c r="K332" s="85" t="s">
        <v>212</v>
      </c>
      <c r="L332" s="86" t="s">
        <v>212</v>
      </c>
      <c r="M332" s="85" t="s">
        <v>212</v>
      </c>
      <c r="N332" s="85" t="s">
        <v>212</v>
      </c>
      <c r="O332" s="85" t="s">
        <v>212</v>
      </c>
      <c r="P332" s="85" t="s">
        <v>212</v>
      </c>
      <c r="Q332" s="86" t="s">
        <v>212</v>
      </c>
      <c r="R332" s="85" t="s">
        <v>212</v>
      </c>
      <c r="S332" s="85" t="s">
        <v>212</v>
      </c>
      <c r="T332" s="85" t="s">
        <v>212</v>
      </c>
      <c r="U332" s="85" t="s">
        <v>212</v>
      </c>
      <c r="V332" s="120">
        <v>6611</v>
      </c>
      <c r="W332" s="121">
        <f>V332+W334</f>
        <v>6661</v>
      </c>
      <c r="X332" s="121">
        <f t="shared" ref="X332:Y332" si="1794">W332+X334</f>
        <v>6711</v>
      </c>
      <c r="Y332" s="121">
        <f t="shared" si="1794"/>
        <v>6811</v>
      </c>
      <c r="Z332" s="121">
        <f>AA332</f>
        <v>6910</v>
      </c>
      <c r="AA332" s="120">
        <v>6910</v>
      </c>
      <c r="AB332" s="121">
        <f>AA332+AB334</f>
        <v>6910</v>
      </c>
      <c r="AC332" s="121">
        <f t="shared" ref="AC332:AD332" si="1795">AB332+AC334</f>
        <v>6360</v>
      </c>
      <c r="AD332" s="121">
        <f t="shared" si="1795"/>
        <v>6210</v>
      </c>
      <c r="AE332" s="121">
        <f>AF332</f>
        <v>6159</v>
      </c>
      <c r="AF332" s="120">
        <v>6159</v>
      </c>
      <c r="AG332" s="121">
        <f>AF332+AG334</f>
        <v>5979</v>
      </c>
      <c r="AH332" s="121">
        <f t="shared" ref="AH332" si="1796">AG332+AH334</f>
        <v>5779</v>
      </c>
      <c r="AI332" s="69">
        <f>AH332+AI334</f>
        <v>5629</v>
      </c>
      <c r="AJ332" s="121">
        <f>AK332</f>
        <v>5518</v>
      </c>
      <c r="AK332" s="120">
        <v>5518</v>
      </c>
      <c r="AL332" s="69">
        <f t="shared" ref="AL332:AO332" si="1797">AK332+AL334</f>
        <v>5568</v>
      </c>
      <c r="AM332" s="69">
        <f t="shared" si="1797"/>
        <v>5568</v>
      </c>
      <c r="AN332" s="69">
        <f t="shared" si="1797"/>
        <v>5668</v>
      </c>
      <c r="AO332" s="69">
        <f t="shared" si="1797"/>
        <v>5668</v>
      </c>
      <c r="AP332" s="70">
        <f>AO332</f>
        <v>5668</v>
      </c>
      <c r="AQ332" s="69">
        <f t="shared" ref="AQ332" si="1798">AP332+AQ334</f>
        <v>5718</v>
      </c>
      <c r="AR332" s="69">
        <f t="shared" ref="AR332" si="1799">AQ332+AR334</f>
        <v>5718</v>
      </c>
      <c r="AS332" s="69">
        <f t="shared" ref="AS332" si="1800">AR332+AS334</f>
        <v>5818</v>
      </c>
      <c r="AT332" s="69">
        <f t="shared" ref="AT332" si="1801">AS332+AT334</f>
        <v>5818</v>
      </c>
      <c r="AU332" s="70">
        <f>AT332</f>
        <v>5818</v>
      </c>
      <c r="AV332" s="70">
        <f t="shared" ref="AV332:AW332" si="1802">AU332+AV334</f>
        <v>5968</v>
      </c>
      <c r="AW332" s="70">
        <f t="shared" si="1802"/>
        <v>6118</v>
      </c>
    </row>
    <row r="333" spans="2:49">
      <c r="B333" s="11" t="s">
        <v>187</v>
      </c>
      <c r="C333" s="85" t="s">
        <v>212</v>
      </c>
      <c r="D333" s="85" t="s">
        <v>212</v>
      </c>
      <c r="E333" s="85" t="s">
        <v>212</v>
      </c>
      <c r="F333" s="85" t="s">
        <v>212</v>
      </c>
      <c r="G333" s="86" t="s">
        <v>212</v>
      </c>
      <c r="H333" s="85" t="s">
        <v>212</v>
      </c>
      <c r="I333" s="85" t="s">
        <v>212</v>
      </c>
      <c r="J333" s="85" t="s">
        <v>212</v>
      </c>
      <c r="K333" s="85" t="s">
        <v>212</v>
      </c>
      <c r="L333" s="86" t="s">
        <v>212</v>
      </c>
      <c r="M333" s="85" t="s">
        <v>212</v>
      </c>
      <c r="N333" s="85" t="s">
        <v>212</v>
      </c>
      <c r="O333" s="85" t="s">
        <v>212</v>
      </c>
      <c r="P333" s="85" t="s">
        <v>212</v>
      </c>
      <c r="Q333" s="86" t="s">
        <v>212</v>
      </c>
      <c r="R333" s="85" t="s">
        <v>212</v>
      </c>
      <c r="S333" s="85" t="s">
        <v>212</v>
      </c>
      <c r="T333" s="85" t="s">
        <v>212</v>
      </c>
      <c r="U333" s="85" t="s">
        <v>212</v>
      </c>
      <c r="V333" s="86" t="s">
        <v>212</v>
      </c>
      <c r="W333" s="85" t="s">
        <v>212</v>
      </c>
      <c r="X333" s="85" t="s">
        <v>212</v>
      </c>
      <c r="Y333" s="85" t="s">
        <v>212</v>
      </c>
      <c r="Z333" s="85" t="s">
        <v>212</v>
      </c>
      <c r="AA333" s="73">
        <f t="shared" ref="AA333" si="1803">AA332/V332-1</f>
        <v>4.5227650884888781E-2</v>
      </c>
      <c r="AB333" s="82">
        <f t="shared" ref="AB333" si="1804">AB332/W332-1</f>
        <v>3.7381774508332022E-2</v>
      </c>
      <c r="AC333" s="82">
        <f t="shared" ref="AC333" si="1805">AC332/X332-1</f>
        <v>-5.2302190433616502E-2</v>
      </c>
      <c r="AD333" s="82">
        <f t="shared" ref="AD333" si="1806">AD332/Y332-1</f>
        <v>-8.8239612391719291E-2</v>
      </c>
      <c r="AE333" s="82">
        <f t="shared" ref="AE333" si="1807">AE332/Z332-1</f>
        <v>-0.10868306801736616</v>
      </c>
      <c r="AF333" s="73">
        <f t="shared" ref="AF333" si="1808">AF332/AA332-1</f>
        <v>-0.10868306801736616</v>
      </c>
      <c r="AG333" s="82">
        <f t="shared" ref="AG333" si="1809">AG332/AB332-1</f>
        <v>-0.13473227206946459</v>
      </c>
      <c r="AH333" s="82">
        <f t="shared" ref="AH333" si="1810">AH332/AC332-1</f>
        <v>-9.1352201257861587E-2</v>
      </c>
      <c r="AI333" s="82">
        <f t="shared" ref="AI333:AJ333" si="1811">AI332/AD332-1</f>
        <v>-9.3558776167471769E-2</v>
      </c>
      <c r="AJ333" s="82">
        <f t="shared" si="1811"/>
        <v>-0.10407533690534176</v>
      </c>
      <c r="AK333" s="73">
        <f>AK332/AF332-1</f>
        <v>-0.10407533690534176</v>
      </c>
      <c r="AL333" s="82">
        <f>AL332/AG332-1</f>
        <v>-6.8740592072252915E-2</v>
      </c>
      <c r="AM333" s="82">
        <f>AM332/AH332-1</f>
        <v>-3.6511507181173242E-2</v>
      </c>
      <c r="AN333" s="82">
        <f>AN332/AI332-1</f>
        <v>6.9284064665127154E-3</v>
      </c>
      <c r="AO333" s="82">
        <f t="shared" ref="AO333" si="1812">AO332/AJ332-1</f>
        <v>2.7183762232692921E-2</v>
      </c>
      <c r="AP333" s="73">
        <f t="shared" ref="AP333" si="1813">AP332/AK332-1</f>
        <v>2.7183762232692921E-2</v>
      </c>
      <c r="AQ333" s="82">
        <f>AQ332/AL332-1</f>
        <v>2.6939655172413701E-2</v>
      </c>
      <c r="AR333" s="82">
        <f>AR332/AM332-1</f>
        <v>2.6939655172413701E-2</v>
      </c>
      <c r="AS333" s="82">
        <f>AS332/AN332-1</f>
        <v>2.6464361326746566E-2</v>
      </c>
      <c r="AT333" s="82">
        <f t="shared" ref="AT333" si="1814">AT332/AO332-1</f>
        <v>2.6464361326746566E-2</v>
      </c>
      <c r="AU333" s="73">
        <f t="shared" ref="AU333" si="1815">AU332/AP332-1</f>
        <v>2.6464361326746566E-2</v>
      </c>
      <c r="AV333" s="73">
        <f t="shared" ref="AV333:AW333" si="1816">AV332/AU332-1</f>
        <v>2.5782055689240302E-2</v>
      </c>
      <c r="AW333" s="73">
        <f t="shared" si="1816"/>
        <v>2.5134048257372754E-2</v>
      </c>
    </row>
    <row r="334" spans="2:49">
      <c r="B334" s="11" t="s">
        <v>276</v>
      </c>
      <c r="C334" s="85" t="s">
        <v>212</v>
      </c>
      <c r="D334" s="85" t="s">
        <v>212</v>
      </c>
      <c r="E334" s="85" t="s">
        <v>212</v>
      </c>
      <c r="F334" s="85" t="s">
        <v>212</v>
      </c>
      <c r="G334" s="86" t="s">
        <v>212</v>
      </c>
      <c r="H334" s="85" t="s">
        <v>212</v>
      </c>
      <c r="I334" s="85" t="s">
        <v>212</v>
      </c>
      <c r="J334" s="85" t="s">
        <v>212</v>
      </c>
      <c r="K334" s="85" t="s">
        <v>212</v>
      </c>
      <c r="L334" s="86" t="s">
        <v>212</v>
      </c>
      <c r="M334" s="85" t="s">
        <v>212</v>
      </c>
      <c r="N334" s="85" t="s">
        <v>212</v>
      </c>
      <c r="O334" s="85" t="s">
        <v>212</v>
      </c>
      <c r="P334" s="85" t="s">
        <v>212</v>
      </c>
      <c r="Q334" s="86" t="s">
        <v>212</v>
      </c>
      <c r="R334" s="85" t="s">
        <v>212</v>
      </c>
      <c r="S334" s="85" t="s">
        <v>212</v>
      </c>
      <c r="T334" s="85" t="s">
        <v>212</v>
      </c>
      <c r="U334" s="85" t="s">
        <v>212</v>
      </c>
      <c r="V334" s="86" t="s">
        <v>212</v>
      </c>
      <c r="W334" s="30">
        <v>50</v>
      </c>
      <c r="X334" s="30">
        <v>50</v>
      </c>
      <c r="Y334" s="30">
        <v>100</v>
      </c>
      <c r="Z334" s="121">
        <f>Z332-Y332</f>
        <v>99</v>
      </c>
      <c r="AA334" s="114">
        <f>AA332-V332</f>
        <v>299</v>
      </c>
      <c r="AB334" s="30">
        <v>0</v>
      </c>
      <c r="AC334" s="30">
        <v>-550</v>
      </c>
      <c r="AD334" s="30">
        <v>-150</v>
      </c>
      <c r="AE334" s="121">
        <f>AE332-AD332</f>
        <v>-51</v>
      </c>
      <c r="AF334" s="114">
        <f>AF332-AA332</f>
        <v>-751</v>
      </c>
      <c r="AG334" s="30">
        <v>-180</v>
      </c>
      <c r="AH334" s="30">
        <v>-200</v>
      </c>
      <c r="AI334" s="30">
        <v>-150</v>
      </c>
      <c r="AJ334" s="121">
        <f>AJ332-AI332</f>
        <v>-111</v>
      </c>
      <c r="AK334" s="114">
        <f>AK332-AF332</f>
        <v>-641</v>
      </c>
      <c r="AL334" s="30">
        <v>50</v>
      </c>
      <c r="AM334" s="30">
        <v>0</v>
      </c>
      <c r="AN334" s="203">
        <v>100</v>
      </c>
      <c r="AO334" s="30">
        <v>0</v>
      </c>
      <c r="AP334" s="114">
        <f>AP332-AK332</f>
        <v>150</v>
      </c>
      <c r="AQ334" s="30">
        <v>50</v>
      </c>
      <c r="AR334" s="30">
        <v>0</v>
      </c>
      <c r="AS334" s="30">
        <v>100</v>
      </c>
      <c r="AT334" s="30">
        <v>0</v>
      </c>
      <c r="AU334" s="114">
        <f>AU332-AP332</f>
        <v>150</v>
      </c>
      <c r="AV334" s="183">
        <f t="shared" ref="AV334:AW334" si="1817">AU334</f>
        <v>150</v>
      </c>
      <c r="AW334" s="183">
        <f t="shared" si="1817"/>
        <v>150</v>
      </c>
    </row>
    <row r="335" spans="2:49">
      <c r="B335" s="11"/>
      <c r="C335" s="85"/>
      <c r="D335" s="85"/>
      <c r="E335" s="85"/>
      <c r="F335" s="85"/>
      <c r="G335" s="86"/>
      <c r="H335" s="82"/>
      <c r="I335" s="82"/>
      <c r="J335" s="82"/>
      <c r="K335" s="82"/>
      <c r="L335" s="86"/>
      <c r="M335" s="82"/>
      <c r="N335" s="82"/>
      <c r="O335" s="82"/>
      <c r="P335" s="82"/>
      <c r="Q335" s="86"/>
      <c r="R335" s="82"/>
      <c r="S335" s="82"/>
      <c r="T335" s="82"/>
      <c r="U335" s="82"/>
      <c r="V335" s="86"/>
      <c r="W335" s="82"/>
      <c r="X335" s="82"/>
      <c r="Y335" s="82"/>
      <c r="Z335" s="82"/>
      <c r="AA335" s="86"/>
      <c r="AB335" s="82"/>
      <c r="AC335" s="82"/>
      <c r="AD335" s="82"/>
      <c r="AE335" s="82"/>
      <c r="AF335" s="86"/>
      <c r="AG335" s="82"/>
      <c r="AH335" s="82"/>
    </row>
    <row r="336" spans="2:49">
      <c r="B336" s="54" t="s">
        <v>277</v>
      </c>
      <c r="C336" s="85" t="s">
        <v>212</v>
      </c>
      <c r="D336" s="85" t="s">
        <v>212</v>
      </c>
      <c r="E336" s="85" t="s">
        <v>212</v>
      </c>
      <c r="F336" s="85" t="s">
        <v>212</v>
      </c>
      <c r="G336" s="86" t="s">
        <v>212</v>
      </c>
      <c r="H336" s="85" t="s">
        <v>212</v>
      </c>
      <c r="I336" s="85" t="s">
        <v>212</v>
      </c>
      <c r="J336" s="85" t="s">
        <v>212</v>
      </c>
      <c r="K336" s="85" t="s">
        <v>212</v>
      </c>
      <c r="L336" s="86" t="s">
        <v>212</v>
      </c>
      <c r="M336" s="85" t="s">
        <v>212</v>
      </c>
      <c r="N336" s="85" t="s">
        <v>212</v>
      </c>
      <c r="O336" s="85" t="s">
        <v>212</v>
      </c>
      <c r="P336" s="85" t="s">
        <v>212</v>
      </c>
      <c r="Q336" s="86" t="s">
        <v>212</v>
      </c>
      <c r="R336" s="85" t="s">
        <v>212</v>
      </c>
      <c r="S336" s="85" t="s">
        <v>212</v>
      </c>
      <c r="T336" s="85" t="s">
        <v>212</v>
      </c>
      <c r="U336" s="85" t="s">
        <v>212</v>
      </c>
      <c r="V336" s="86" t="s">
        <v>212</v>
      </c>
      <c r="W336" s="15">
        <f>W328*1000/W332</f>
        <v>-44.452784867137069</v>
      </c>
      <c r="X336" s="15">
        <f t="shared" ref="X336:Z336" si="1818">X328*1000/X332</f>
        <v>-44.911339591715098</v>
      </c>
      <c r="Y336" s="15">
        <f t="shared" si="1818"/>
        <v>-44.501541623843771</v>
      </c>
      <c r="Z336" s="15">
        <f t="shared" si="1818"/>
        <v>-44.052098408104207</v>
      </c>
      <c r="AA336" s="111">
        <f>AA328*1000/AVERAGE(W332:Z332)</f>
        <v>-177.90573210792456</v>
      </c>
      <c r="AB336" s="15">
        <f>AB328*1000/AB332</f>
        <v>-48.33574529667149</v>
      </c>
      <c r="AC336" s="15">
        <f t="shared" ref="AC336:AE336" si="1819">AC328*1000/AC332</f>
        <v>-49.701257861635213</v>
      </c>
      <c r="AD336" s="15">
        <f t="shared" si="1819"/>
        <v>-47.890499194847024</v>
      </c>
      <c r="AE336" s="15">
        <f t="shared" si="1819"/>
        <v>-48.563078421821722</v>
      </c>
      <c r="AF336" s="111">
        <f>AF328*1000/AVERAGE(AB332:AE332)</f>
        <v>-194.48496431218067</v>
      </c>
      <c r="AG336" s="15">
        <f>AG328*1000/AG332</f>
        <v>-50.794447231978602</v>
      </c>
      <c r="AH336" s="15">
        <f t="shared" ref="AH336:AJ336" si="1820">AH328*1000/AH332</f>
        <v>-51.894791486416338</v>
      </c>
      <c r="AI336" s="15">
        <f t="shared" si="1820"/>
        <v>-52.904601172499554</v>
      </c>
      <c r="AJ336" s="15">
        <f t="shared" si="1820"/>
        <v>-54.603117071402671</v>
      </c>
      <c r="AK336" s="111">
        <f>AK328*1000/AVERAGE(AG332:AJ332)</f>
        <v>-210.03274394237067</v>
      </c>
      <c r="AL336" s="15">
        <f>AL328*1000/AL332</f>
        <v>-53.807471264367813</v>
      </c>
      <c r="AM336" s="15">
        <f t="shared" ref="AM336:AO336" si="1821">AM328*1000/AM332</f>
        <v>-55.90876436781609</v>
      </c>
      <c r="AN336" s="15">
        <f t="shared" si="1821"/>
        <v>-53.634438955539871</v>
      </c>
      <c r="AO336" s="15">
        <f t="shared" si="1821"/>
        <v>-55.292872265349338</v>
      </c>
      <c r="AP336" s="111">
        <f ca="1">AP328*1000/AVERAGE(AL332:AO332)</f>
        <v>-217.90672837308651</v>
      </c>
      <c r="AQ336" s="15">
        <f ca="1">AQ328*1000/AQ332</f>
        <v>-53.117950647133867</v>
      </c>
      <c r="AR336" s="15">
        <f t="shared" ref="AR336:AT336" ca="1" si="1822">AR328*1000/AR332</f>
        <v>-54.111349645060514</v>
      </c>
      <c r="AS336" s="15">
        <f t="shared" ca="1" si="1822"/>
        <v>-52.492852203462157</v>
      </c>
      <c r="AT336" s="15">
        <f t="shared" ca="1" si="1822"/>
        <v>-54.321107501760181</v>
      </c>
      <c r="AU336" s="111">
        <f ca="1">AU328*1000/AVERAGE(AQ332:AT332)</f>
        <v>-214.03965961091382</v>
      </c>
      <c r="AV336" s="111">
        <f ca="1">AV328*1000/AVERAGE(AN332:AU332)</f>
        <v>-218.4900814868011</v>
      </c>
      <c r="AW336" s="111">
        <f ca="1">AW328*1000/AVERAGE(AO332:AV332)</f>
        <v>-220.27495463934375</v>
      </c>
    </row>
    <row r="337" spans="1:49">
      <c r="B337" s="11" t="s">
        <v>187</v>
      </c>
      <c r="C337" s="85" t="s">
        <v>212</v>
      </c>
      <c r="D337" s="85" t="s">
        <v>212</v>
      </c>
      <c r="E337" s="85" t="s">
        <v>212</v>
      </c>
      <c r="F337" s="85" t="s">
        <v>212</v>
      </c>
      <c r="G337" s="86" t="s">
        <v>212</v>
      </c>
      <c r="H337" s="85" t="s">
        <v>212</v>
      </c>
      <c r="I337" s="85" t="s">
        <v>212</v>
      </c>
      <c r="J337" s="85" t="s">
        <v>212</v>
      </c>
      <c r="K337" s="85" t="s">
        <v>212</v>
      </c>
      <c r="L337" s="86" t="s">
        <v>212</v>
      </c>
      <c r="M337" s="85" t="s">
        <v>212</v>
      </c>
      <c r="N337" s="85" t="s">
        <v>212</v>
      </c>
      <c r="O337" s="85" t="s">
        <v>212</v>
      </c>
      <c r="P337" s="85" t="s">
        <v>212</v>
      </c>
      <c r="Q337" s="86" t="s">
        <v>212</v>
      </c>
      <c r="R337" s="85" t="s">
        <v>212</v>
      </c>
      <c r="S337" s="85" t="s">
        <v>212</v>
      </c>
      <c r="T337" s="85" t="s">
        <v>212</v>
      </c>
      <c r="U337" s="85" t="s">
        <v>212</v>
      </c>
      <c r="V337" s="86" t="s">
        <v>212</v>
      </c>
      <c r="W337" s="85" t="s">
        <v>212</v>
      </c>
      <c r="X337" s="85" t="s">
        <v>212</v>
      </c>
      <c r="Y337" s="85" t="s">
        <v>212</v>
      </c>
      <c r="Z337" s="85" t="s">
        <v>212</v>
      </c>
      <c r="AA337" s="86" t="s">
        <v>212</v>
      </c>
      <c r="AB337" s="82">
        <f t="shared" ref="AB337" si="1823">AB336/W336-1</f>
        <v>8.7350217565446808E-2</v>
      </c>
      <c r="AC337" s="82">
        <f t="shared" ref="AC337" si="1824">AC336/X336-1</f>
        <v>0.10665275882360281</v>
      </c>
      <c r="AD337" s="82">
        <f t="shared" ref="AD337" si="1825">AD336/Y336-1</f>
        <v>7.6153711699449511E-2</v>
      </c>
      <c r="AE337" s="82">
        <f t="shared" ref="AE337" si="1826">AE336/Z336-1</f>
        <v>0.10240102462151124</v>
      </c>
      <c r="AF337" s="73">
        <f t="shared" ref="AF337" si="1827">AF336/AA336-1</f>
        <v>9.319110749168269E-2</v>
      </c>
      <c r="AG337" s="82">
        <f t="shared" ref="AG337" si="1828">AG336/AB336-1</f>
        <v>5.0867156805305846E-2</v>
      </c>
      <c r="AH337" s="82">
        <f t="shared" ref="AH337" si="1829">AH336/AC336-1</f>
        <v>4.4134368407491076E-2</v>
      </c>
      <c r="AI337" s="82">
        <f t="shared" ref="AI337" si="1830">AI336/AD336-1</f>
        <v>0.10469930491332291</v>
      </c>
      <c r="AJ337" s="82">
        <f>AJ336/AE336-1</f>
        <v>0.12437511883239405</v>
      </c>
      <c r="AK337" s="73">
        <f>AK336/AF336-1</f>
        <v>7.9943350300505589E-2</v>
      </c>
      <c r="AL337" s="82">
        <f t="shared" ref="AL337" si="1831">AL336/AG336-1</f>
        <v>5.9317980538870829E-2</v>
      </c>
      <c r="AM337" s="82">
        <f>AM336/AH336-1</f>
        <v>7.7348280365485689E-2</v>
      </c>
      <c r="AN337" s="82">
        <f>AN336/AI336-1</f>
        <v>1.3795355543095855E-2</v>
      </c>
      <c r="AO337" s="82">
        <f t="shared" ref="AO337" si="1832">AO336/AJ336-1</f>
        <v>1.2632157849975734E-2</v>
      </c>
      <c r="AP337" s="73">
        <f t="shared" ref="AP337" ca="1" si="1833">AP336/AK336-1</f>
        <v>3.7489318488722612E-2</v>
      </c>
      <c r="AQ337" s="82">
        <f ca="1">AQ336/AL336-1</f>
        <v>-1.2814588774227698E-2</v>
      </c>
      <c r="AR337" s="82">
        <f ca="1">AR336/AM336-1</f>
        <v>-3.214906898908787E-2</v>
      </c>
      <c r="AS337" s="82">
        <f ca="1">AS336/AN336-1</f>
        <v>-2.128458457492266E-2</v>
      </c>
      <c r="AT337" s="82">
        <f t="shared" ref="AT337" ca="1" si="1834">AT336/AO336-1</f>
        <v>-1.7574864964975512E-2</v>
      </c>
      <c r="AU337" s="73">
        <f t="shared" ref="AU337" ca="1" si="1835">AU336/AP336-1</f>
        <v>-1.7746440374028949E-2</v>
      </c>
      <c r="AV337" s="73">
        <f ca="1">AV336/AU336-1</f>
        <v>2.0792510528083286E-2</v>
      </c>
      <c r="AW337" s="73">
        <f ca="1">AW336/AV336-1</f>
        <v>8.1691266733792123E-3</v>
      </c>
    </row>
    <row r="338" spans="1:49">
      <c r="B338" s="11" t="s">
        <v>188</v>
      </c>
      <c r="C338" s="85" t="s">
        <v>212</v>
      </c>
      <c r="D338" s="85" t="s">
        <v>212</v>
      </c>
      <c r="E338" s="85" t="s">
        <v>212</v>
      </c>
      <c r="F338" s="85" t="s">
        <v>212</v>
      </c>
      <c r="G338" s="86" t="s">
        <v>212</v>
      </c>
      <c r="H338" s="85" t="s">
        <v>212</v>
      </c>
      <c r="I338" s="85" t="s">
        <v>212</v>
      </c>
      <c r="J338" s="85" t="s">
        <v>212</v>
      </c>
      <c r="K338" s="85" t="s">
        <v>212</v>
      </c>
      <c r="L338" s="86" t="s">
        <v>212</v>
      </c>
      <c r="M338" s="85" t="s">
        <v>212</v>
      </c>
      <c r="N338" s="85" t="s">
        <v>212</v>
      </c>
      <c r="O338" s="85" t="s">
        <v>212</v>
      </c>
      <c r="P338" s="85" t="s">
        <v>212</v>
      </c>
      <c r="Q338" s="86" t="s">
        <v>212</v>
      </c>
      <c r="R338" s="85" t="s">
        <v>212</v>
      </c>
      <c r="S338" s="85" t="s">
        <v>212</v>
      </c>
      <c r="T338" s="85" t="s">
        <v>212</v>
      </c>
      <c r="U338" s="85" t="s">
        <v>212</v>
      </c>
      <c r="V338" s="86" t="s">
        <v>212</v>
      </c>
      <c r="W338" s="85" t="s">
        <v>212</v>
      </c>
      <c r="X338" s="82">
        <f>X336/W336-1</f>
        <v>1.0315545492787015E-2</v>
      </c>
      <c r="Y338" s="82">
        <f t="shared" ref="Y338" si="1836">Y336/X336-1</f>
        <v>-9.1245990789132758E-3</v>
      </c>
      <c r="Z338" s="82">
        <f t="shared" ref="Z338" si="1837">Z336/Y336-1</f>
        <v>-1.0099497665464141E-2</v>
      </c>
      <c r="AA338" s="86" t="s">
        <v>212</v>
      </c>
      <c r="AB338" s="82">
        <f>AB336/Z336-1</f>
        <v>9.7240473061760646E-2</v>
      </c>
      <c r="AC338" s="82">
        <f>AC336/AB336-1</f>
        <v>2.8250574323051891E-2</v>
      </c>
      <c r="AD338" s="82">
        <f t="shared" ref="AD338" si="1838">AD336/AC336-1</f>
        <v>-3.6432853909436513E-2</v>
      </c>
      <c r="AE338" s="82">
        <f t="shared" ref="AE338" si="1839">AE336/AD336-1</f>
        <v>1.4044105580070188E-2</v>
      </c>
      <c r="AF338" s="86" t="s">
        <v>212</v>
      </c>
      <c r="AG338" s="82">
        <f>AG336/AE336-1</f>
        <v>4.594784520814521E-2</v>
      </c>
      <c r="AH338" s="82">
        <f>AH336/AG336-1</f>
        <v>2.1662687840906303E-2</v>
      </c>
      <c r="AI338" s="82">
        <f t="shared" ref="AI338" si="1840">AI336/AH336-1</f>
        <v>1.9458786848532528E-2</v>
      </c>
      <c r="AJ338" s="82">
        <f>AJ336/AI336-1</f>
        <v>3.2105258545754412E-2</v>
      </c>
      <c r="AK338" s="86" t="s">
        <v>212</v>
      </c>
      <c r="AL338" s="82">
        <f>AL336/AJ336-1</f>
        <v>-1.4571435656217546E-2</v>
      </c>
      <c r="AM338" s="82">
        <f>AM336/AL336-1</f>
        <v>3.9052069425901337E-2</v>
      </c>
      <c r="AN338" s="82">
        <f t="shared" ref="AN338" si="1841">AN336/AM336-1</f>
        <v>-4.0679228703996095E-2</v>
      </c>
      <c r="AO338" s="82">
        <f t="shared" ref="AO338" si="1842">AO336/AN336-1</f>
        <v>3.0921052631579071E-2</v>
      </c>
      <c r="AP338" s="86" t="s">
        <v>212</v>
      </c>
      <c r="AQ338" s="82">
        <f ca="1">AQ336/AO336-1</f>
        <v>-3.9334574767215358E-2</v>
      </c>
      <c r="AR338" s="82">
        <f ca="1">AR336/AQ336-1</f>
        <v>1.870175686042308E-2</v>
      </c>
      <c r="AS338" s="82">
        <f t="shared" ref="AS338" ca="1" si="1843">AS336/AR336-1</f>
        <v>-2.991049848534133E-2</v>
      </c>
      <c r="AT338" s="82">
        <f t="shared" ref="AT338" ca="1" si="1844">AT336/AS336-1</f>
        <v>3.4828652312732356E-2</v>
      </c>
      <c r="AU338" s="86" t="s">
        <v>212</v>
      </c>
      <c r="AV338" s="86" t="s">
        <v>212</v>
      </c>
      <c r="AW338" s="86" t="s">
        <v>212</v>
      </c>
    </row>
    <row r="339" spans="1:49">
      <c r="B339" s="11"/>
      <c r="C339" s="85"/>
      <c r="D339" s="85"/>
      <c r="E339" s="85"/>
      <c r="F339" s="85"/>
      <c r="G339" s="86"/>
      <c r="H339" s="85"/>
      <c r="I339" s="85"/>
      <c r="J339" s="85"/>
      <c r="K339" s="85"/>
      <c r="L339" s="86"/>
      <c r="M339" s="85"/>
      <c r="N339" s="85"/>
      <c r="O339" s="85"/>
      <c r="P339" s="85"/>
      <c r="Q339" s="86"/>
      <c r="R339" s="85"/>
      <c r="S339" s="85"/>
      <c r="T339" s="85"/>
      <c r="U339" s="85"/>
      <c r="V339" s="86"/>
      <c r="W339" s="85"/>
      <c r="X339" s="82"/>
      <c r="Y339" s="82"/>
      <c r="Z339" s="82"/>
      <c r="AA339" s="86"/>
      <c r="AB339" s="82"/>
      <c r="AC339" s="82"/>
      <c r="AD339" s="82"/>
      <c r="AE339" s="82"/>
      <c r="AF339" s="86"/>
      <c r="AG339" s="82"/>
      <c r="AH339" s="82"/>
      <c r="AI339" s="82"/>
      <c r="AJ339" s="82"/>
      <c r="AK339" s="86"/>
      <c r="AL339" s="82"/>
      <c r="AM339" s="82"/>
      <c r="AN339" s="82"/>
      <c r="AO339" s="82"/>
      <c r="AP339" s="86"/>
      <c r="AQ339" s="82"/>
      <c r="AR339" s="82"/>
      <c r="AS339" s="82"/>
      <c r="AT339" s="82"/>
      <c r="AU339" s="86"/>
      <c r="AV339" s="86"/>
      <c r="AW339" s="86"/>
    </row>
    <row r="340" spans="1:49">
      <c r="B340" s="34" t="s">
        <v>396</v>
      </c>
      <c r="C340" s="33" t="s">
        <v>177</v>
      </c>
      <c r="D340" s="33" t="s">
        <v>176</v>
      </c>
      <c r="E340" s="33" t="s">
        <v>175</v>
      </c>
      <c r="F340" s="33" t="s">
        <v>174</v>
      </c>
      <c r="G340" s="32" t="s">
        <v>173</v>
      </c>
      <c r="H340" s="33" t="s">
        <v>172</v>
      </c>
      <c r="I340" s="33" t="s">
        <v>171</v>
      </c>
      <c r="J340" s="33" t="s">
        <v>170</v>
      </c>
      <c r="K340" s="33" t="s">
        <v>169</v>
      </c>
      <c r="L340" s="32" t="s">
        <v>168</v>
      </c>
      <c r="M340" s="33" t="s">
        <v>167</v>
      </c>
      <c r="N340" s="33" t="s">
        <v>166</v>
      </c>
      <c r="O340" s="33" t="s">
        <v>165</v>
      </c>
      <c r="P340" s="33" t="s">
        <v>164</v>
      </c>
      <c r="Q340" s="32" t="s">
        <v>163</v>
      </c>
      <c r="R340" s="33" t="s">
        <v>162</v>
      </c>
      <c r="S340" s="33" t="s">
        <v>161</v>
      </c>
      <c r="T340" s="33" t="s">
        <v>160</v>
      </c>
      <c r="U340" s="33" t="s">
        <v>159</v>
      </c>
      <c r="V340" s="32" t="s">
        <v>158</v>
      </c>
      <c r="W340" s="33" t="s">
        <v>157</v>
      </c>
      <c r="X340" s="33" t="s">
        <v>156</v>
      </c>
      <c r="Y340" s="33" t="s">
        <v>155</v>
      </c>
      <c r="Z340" s="33" t="s">
        <v>154</v>
      </c>
      <c r="AA340" s="32" t="s">
        <v>153</v>
      </c>
      <c r="AB340" s="33" t="s">
        <v>152</v>
      </c>
      <c r="AC340" s="33" t="s">
        <v>151</v>
      </c>
      <c r="AD340" s="33" t="s">
        <v>150</v>
      </c>
      <c r="AE340" s="33" t="s">
        <v>149</v>
      </c>
      <c r="AF340" s="32" t="s">
        <v>148</v>
      </c>
      <c r="AG340" s="33" t="s">
        <v>147</v>
      </c>
      <c r="AH340" s="33" t="s">
        <v>146</v>
      </c>
      <c r="AI340" s="33" t="s">
        <v>362</v>
      </c>
      <c r="AJ340" s="33" t="s">
        <v>385</v>
      </c>
      <c r="AK340" s="32" t="s">
        <v>380</v>
      </c>
      <c r="AL340" s="33" t="s">
        <v>390</v>
      </c>
      <c r="AM340" s="33" t="s">
        <v>394</v>
      </c>
      <c r="AN340" s="33" t="s">
        <v>395</v>
      </c>
      <c r="AO340" s="33" t="s">
        <v>398</v>
      </c>
      <c r="AP340" s="32" t="s">
        <v>399</v>
      </c>
      <c r="AQ340" s="33" t="s">
        <v>368</v>
      </c>
      <c r="AR340" s="33" t="s">
        <v>369</v>
      </c>
      <c r="AS340" s="33" t="s">
        <v>370</v>
      </c>
      <c r="AT340" s="33" t="s">
        <v>371</v>
      </c>
      <c r="AU340" s="32" t="s">
        <v>145</v>
      </c>
      <c r="AV340" s="32" t="s">
        <v>144</v>
      </c>
      <c r="AW340" s="32" t="s">
        <v>392</v>
      </c>
    </row>
    <row r="341" spans="1:49" s="5" customFormat="1">
      <c r="A341" s="1"/>
      <c r="B341" s="16" t="s">
        <v>88</v>
      </c>
      <c r="C341" s="16"/>
      <c r="D341" s="16"/>
      <c r="E341" s="17"/>
      <c r="F341" s="17"/>
      <c r="G341" s="16"/>
      <c r="H341" s="17"/>
      <c r="I341" s="16"/>
      <c r="J341" s="17"/>
      <c r="K341" s="17"/>
      <c r="L341" s="16"/>
      <c r="M341" s="17"/>
      <c r="N341" s="16"/>
      <c r="O341" s="17"/>
      <c r="P341" s="17"/>
      <c r="Q341" s="16"/>
      <c r="R341" s="17"/>
      <c r="S341" s="16"/>
      <c r="T341" s="17"/>
      <c r="U341" s="17"/>
      <c r="V341" s="16"/>
      <c r="W341" s="17"/>
      <c r="X341" s="16"/>
      <c r="Y341" s="17"/>
      <c r="Z341" s="17"/>
      <c r="AA341" s="16"/>
      <c r="AB341" s="17"/>
      <c r="AC341" s="16"/>
      <c r="AD341" s="17"/>
      <c r="AE341" s="17"/>
      <c r="AF341" s="16"/>
      <c r="AG341" s="17"/>
      <c r="AH341" s="16"/>
      <c r="AI341" s="17"/>
      <c r="AJ341" s="17"/>
      <c r="AK341" s="16"/>
      <c r="AL341" s="17"/>
      <c r="AM341" s="16"/>
      <c r="AN341" s="17"/>
      <c r="AO341" s="17"/>
      <c r="AP341" s="16"/>
      <c r="AQ341" s="17"/>
      <c r="AR341" s="16"/>
      <c r="AS341" s="17"/>
      <c r="AT341" s="17"/>
      <c r="AU341" s="16"/>
      <c r="AV341" s="16"/>
      <c r="AW341" s="16"/>
    </row>
    <row r="342" spans="1:49" s="5" customFormat="1">
      <c r="B342" s="1" t="s">
        <v>87</v>
      </c>
      <c r="C342" s="27">
        <f t="shared" ref="C342:AW342" si="1845">C39</f>
        <v>633.20000000000005</v>
      </c>
      <c r="D342" s="27">
        <f t="shared" si="1845"/>
        <v>651.6</v>
      </c>
      <c r="E342" s="27">
        <f t="shared" si="1845"/>
        <v>679.5</v>
      </c>
      <c r="F342" s="27">
        <f t="shared" si="1845"/>
        <v>695.8</v>
      </c>
      <c r="G342" s="24">
        <f t="shared" si="1845"/>
        <v>2660.1000000000004</v>
      </c>
      <c r="H342" s="27">
        <f t="shared" si="1845"/>
        <v>710</v>
      </c>
      <c r="I342" s="27">
        <f t="shared" si="1845"/>
        <v>737.2</v>
      </c>
      <c r="J342" s="27">
        <f t="shared" si="1845"/>
        <v>760.5</v>
      </c>
      <c r="K342" s="27">
        <f t="shared" si="1845"/>
        <v>780.40000000000009</v>
      </c>
      <c r="L342" s="24">
        <f t="shared" si="1845"/>
        <v>2988.1</v>
      </c>
      <c r="M342" s="27">
        <f t="shared" si="1845"/>
        <v>791.99999999999989</v>
      </c>
      <c r="N342" s="27">
        <f t="shared" si="1845"/>
        <v>806.4</v>
      </c>
      <c r="O342" s="27">
        <f t="shared" si="1845"/>
        <v>844.4</v>
      </c>
      <c r="P342" s="27">
        <f t="shared" si="1845"/>
        <v>873.9</v>
      </c>
      <c r="Q342" s="24">
        <f t="shared" si="1845"/>
        <v>3316.7</v>
      </c>
      <c r="R342" s="27">
        <f t="shared" si="1845"/>
        <v>901.1</v>
      </c>
      <c r="S342" s="27">
        <f t="shared" si="1845"/>
        <v>931.3</v>
      </c>
      <c r="T342" s="27">
        <f t="shared" si="1845"/>
        <v>964</v>
      </c>
      <c r="U342" s="27">
        <f t="shared" si="1845"/>
        <v>1019.3</v>
      </c>
      <c r="V342" s="24">
        <f t="shared" si="1845"/>
        <v>3815.7</v>
      </c>
      <c r="W342" s="27">
        <f t="shared" si="1845"/>
        <v>1002.7</v>
      </c>
      <c r="X342" s="27">
        <f t="shared" si="1845"/>
        <v>1015.5</v>
      </c>
      <c r="Y342" s="27">
        <f t="shared" si="1845"/>
        <v>1033.2</v>
      </c>
      <c r="Z342" s="27">
        <f t="shared" si="1845"/>
        <v>1039.9000000000001</v>
      </c>
      <c r="AA342" s="24">
        <f t="shared" si="1845"/>
        <v>4091.3</v>
      </c>
      <c r="AB342" s="27">
        <f t="shared" si="1845"/>
        <v>1036</v>
      </c>
      <c r="AC342" s="27">
        <f t="shared" si="1845"/>
        <v>1048.0999999999999</v>
      </c>
      <c r="AD342" s="27">
        <f t="shared" si="1845"/>
        <v>1069.7</v>
      </c>
      <c r="AE342" s="27">
        <f t="shared" si="1845"/>
        <v>1100.3</v>
      </c>
      <c r="AF342" s="24">
        <f t="shared" si="1845"/>
        <v>4254.1000000000004</v>
      </c>
      <c r="AG342" s="27">
        <f t="shared" si="1845"/>
        <v>1108.5</v>
      </c>
      <c r="AH342" s="27">
        <f t="shared" si="1845"/>
        <v>1124.5</v>
      </c>
      <c r="AI342" s="27">
        <f t="shared" si="1845"/>
        <v>1147.5999999999999</v>
      </c>
      <c r="AJ342" s="27">
        <f t="shared" si="1845"/>
        <v>1192.5999999999999</v>
      </c>
      <c r="AK342" s="24">
        <f t="shared" si="1845"/>
        <v>4573.2</v>
      </c>
      <c r="AL342" s="27">
        <f t="shared" si="1845"/>
        <v>1194.3</v>
      </c>
      <c r="AM342" s="27">
        <f t="shared" si="1845"/>
        <v>1217.5999999999999</v>
      </c>
      <c r="AN342" s="27">
        <f t="shared" si="1845"/>
        <v>1265.3</v>
      </c>
      <c r="AO342" s="27">
        <f t="shared" si="1845"/>
        <v>1273.9000000000001</v>
      </c>
      <c r="AP342" s="24">
        <f t="shared" si="1845"/>
        <v>4951.1000000000004</v>
      </c>
      <c r="AQ342" s="27">
        <f t="shared" ca="1" si="1845"/>
        <v>1263.0562213438686</v>
      </c>
      <c r="AR342" s="27">
        <f t="shared" ca="1" si="1845"/>
        <v>1290.0593199000537</v>
      </c>
      <c r="AS342" s="27">
        <f t="shared" ca="1" si="1845"/>
        <v>1319.463870586289</v>
      </c>
      <c r="AT342" s="27">
        <f t="shared" ca="1" si="1845"/>
        <v>1362.585392676755</v>
      </c>
      <c r="AU342" s="24">
        <f t="shared" ca="1" si="1845"/>
        <v>5235.1648045069651</v>
      </c>
      <c r="AV342" s="24">
        <f t="shared" ca="1" si="1845"/>
        <v>5525.5923085016148</v>
      </c>
      <c r="AW342" s="24">
        <f t="shared" ca="1" si="1845"/>
        <v>5830.3490047333307</v>
      </c>
    </row>
    <row r="343" spans="1:49">
      <c r="B343" s="1" t="s">
        <v>86</v>
      </c>
      <c r="C343" s="27">
        <f>C247</f>
        <v>-215.3</v>
      </c>
      <c r="D343" s="27">
        <f t="shared" ref="D343:AF343" si="1846">D247</f>
        <v>-221.3</v>
      </c>
      <c r="E343" s="27">
        <f t="shared" si="1846"/>
        <v>-226.9</v>
      </c>
      <c r="F343" s="27">
        <f t="shared" si="1846"/>
        <v>-230.4</v>
      </c>
      <c r="G343" s="24">
        <f t="shared" si="1846"/>
        <v>-893.9</v>
      </c>
      <c r="H343" s="27">
        <f t="shared" si="1846"/>
        <v>-236.4</v>
      </c>
      <c r="I343" s="27">
        <f t="shared" si="1846"/>
        <v>-254.6</v>
      </c>
      <c r="J343" s="27">
        <f t="shared" si="1846"/>
        <v>-265</v>
      </c>
      <c r="K343" s="27">
        <f t="shared" si="1846"/>
        <v>-270.8</v>
      </c>
      <c r="L343" s="24">
        <f t="shared" si="1846"/>
        <v>-1026.8</v>
      </c>
      <c r="M343" s="27">
        <f t="shared" si="1846"/>
        <v>-277.10000000000002</v>
      </c>
      <c r="N343" s="27">
        <f t="shared" si="1846"/>
        <v>-289.39999999999998</v>
      </c>
      <c r="O343" s="27">
        <f t="shared" si="1846"/>
        <v>-290.2</v>
      </c>
      <c r="P343" s="27">
        <f t="shared" si="1846"/>
        <v>-301.89999999999998</v>
      </c>
      <c r="Q343" s="24">
        <f t="shared" si="1846"/>
        <v>-1158.5999999999999</v>
      </c>
      <c r="R343" s="27">
        <f t="shared" si="1846"/>
        <v>-321.2</v>
      </c>
      <c r="S343" s="27">
        <f t="shared" si="1846"/>
        <v>-332</v>
      </c>
      <c r="T343" s="27">
        <f t="shared" si="1846"/>
        <v>-345.8</v>
      </c>
      <c r="U343" s="27">
        <f t="shared" si="1846"/>
        <v>-373.2</v>
      </c>
      <c r="V343" s="24">
        <f t="shared" si="1846"/>
        <v>-1372.2</v>
      </c>
      <c r="W343" s="27">
        <f t="shared" si="1846"/>
        <v>-370.2</v>
      </c>
      <c r="X343" s="27">
        <f t="shared" si="1846"/>
        <v>-360.5</v>
      </c>
      <c r="Y343" s="27">
        <f t="shared" si="1846"/>
        <v>-374.3</v>
      </c>
      <c r="Z343" s="27">
        <f t="shared" si="1846"/>
        <v>-379.5</v>
      </c>
      <c r="AA343" s="24">
        <f t="shared" si="1846"/>
        <v>-1484.5</v>
      </c>
      <c r="AB343" s="27">
        <f t="shared" si="1846"/>
        <v>-386.1</v>
      </c>
      <c r="AC343" s="27">
        <f t="shared" si="1846"/>
        <v>-388.4</v>
      </c>
      <c r="AD343" s="27">
        <f t="shared" si="1846"/>
        <v>-396.9</v>
      </c>
      <c r="AE343" s="27">
        <f t="shared" si="1846"/>
        <v>-402.2</v>
      </c>
      <c r="AF343" s="24">
        <f t="shared" si="1846"/>
        <v>-1573.6000000000001</v>
      </c>
      <c r="AG343" s="27">
        <f t="shared" ref="AG343:AP343" si="1847">AG247</f>
        <v>-414.5</v>
      </c>
      <c r="AH343" s="27">
        <f t="shared" si="1847"/>
        <v>-408.3</v>
      </c>
      <c r="AI343" s="27">
        <f t="shared" si="1847"/>
        <v>-407.4</v>
      </c>
      <c r="AJ343" s="27">
        <f t="shared" si="1847"/>
        <v>-421.8</v>
      </c>
      <c r="AK343" s="24">
        <f t="shared" si="1847"/>
        <v>-1651.9999999999998</v>
      </c>
      <c r="AL343" s="27">
        <f t="shared" si="1847"/>
        <v>-440.5</v>
      </c>
      <c r="AM343" s="27">
        <f t="shared" si="1847"/>
        <v>-442.3</v>
      </c>
      <c r="AN343" s="27">
        <f t="shared" si="1847"/>
        <v>-468.3</v>
      </c>
      <c r="AO343" s="27">
        <f t="shared" si="1847"/>
        <v>-450.4</v>
      </c>
      <c r="AP343" s="24">
        <f t="shared" si="1847"/>
        <v>-1801.5</v>
      </c>
      <c r="AQ343" s="27">
        <f t="shared" ref="AQ343:AU343" ca="1" si="1848">AQ247</f>
        <v>-465.84245050286455</v>
      </c>
      <c r="AR343" s="27">
        <f t="shared" ca="1" si="1848"/>
        <v>-468.60339963520352</v>
      </c>
      <c r="AS343" s="27">
        <f t="shared" ca="1" si="1848"/>
        <v>-488.33374016785211</v>
      </c>
      <c r="AT343" s="27">
        <f t="shared" ca="1" si="1848"/>
        <v>-481.6277546938847</v>
      </c>
      <c r="AU343" s="24">
        <f t="shared" ca="1" si="1848"/>
        <v>-1904.4073449998039</v>
      </c>
      <c r="AV343" s="24">
        <f t="shared" ref="AV343:AW343" ca="1" si="1849">AV247</f>
        <v>-2009.990221458004</v>
      </c>
      <c r="AW343" s="24">
        <f t="shared" ca="1" si="1849"/>
        <v>-2120.7823749746876</v>
      </c>
    </row>
    <row r="344" spans="1:49" s="124" customFormat="1">
      <c r="B344" s="52" t="s">
        <v>278</v>
      </c>
      <c r="C344" s="84">
        <f t="shared" ref="C344:AF344" si="1850">SUM(C342:C343)</f>
        <v>417.90000000000003</v>
      </c>
      <c r="D344" s="84">
        <f t="shared" si="1850"/>
        <v>430.3</v>
      </c>
      <c r="E344" s="84">
        <f t="shared" si="1850"/>
        <v>452.6</v>
      </c>
      <c r="F344" s="84">
        <f t="shared" si="1850"/>
        <v>465.4</v>
      </c>
      <c r="G344" s="64">
        <f t="shared" si="1850"/>
        <v>1766.2000000000003</v>
      </c>
      <c r="H344" s="84">
        <f t="shared" si="1850"/>
        <v>473.6</v>
      </c>
      <c r="I344" s="84">
        <f t="shared" si="1850"/>
        <v>482.6</v>
      </c>
      <c r="J344" s="84">
        <f t="shared" si="1850"/>
        <v>495.5</v>
      </c>
      <c r="K344" s="84">
        <f t="shared" si="1850"/>
        <v>509.60000000000008</v>
      </c>
      <c r="L344" s="64">
        <f t="shared" si="1850"/>
        <v>1961.3</v>
      </c>
      <c r="M344" s="84">
        <f t="shared" si="1850"/>
        <v>514.89999999999986</v>
      </c>
      <c r="N344" s="84">
        <f t="shared" si="1850"/>
        <v>517</v>
      </c>
      <c r="O344" s="84">
        <f t="shared" si="1850"/>
        <v>554.20000000000005</v>
      </c>
      <c r="P344" s="84">
        <f t="shared" si="1850"/>
        <v>572</v>
      </c>
      <c r="Q344" s="64">
        <f t="shared" si="1850"/>
        <v>2158.1</v>
      </c>
      <c r="R344" s="84">
        <f t="shared" si="1850"/>
        <v>579.90000000000009</v>
      </c>
      <c r="S344" s="84">
        <f t="shared" si="1850"/>
        <v>599.29999999999995</v>
      </c>
      <c r="T344" s="84">
        <f t="shared" si="1850"/>
        <v>618.20000000000005</v>
      </c>
      <c r="U344" s="84">
        <f t="shared" si="1850"/>
        <v>646.09999999999991</v>
      </c>
      <c r="V344" s="64">
        <f t="shared" si="1850"/>
        <v>2443.5</v>
      </c>
      <c r="W344" s="84">
        <f t="shared" si="1850"/>
        <v>632.5</v>
      </c>
      <c r="X344" s="84">
        <f t="shared" si="1850"/>
        <v>655</v>
      </c>
      <c r="Y344" s="84">
        <f t="shared" si="1850"/>
        <v>658.90000000000009</v>
      </c>
      <c r="Z344" s="84">
        <f t="shared" si="1850"/>
        <v>660.40000000000009</v>
      </c>
      <c r="AA344" s="64">
        <f t="shared" si="1850"/>
        <v>2606.8000000000002</v>
      </c>
      <c r="AB344" s="84">
        <f t="shared" si="1850"/>
        <v>649.9</v>
      </c>
      <c r="AC344" s="84">
        <f t="shared" si="1850"/>
        <v>659.69999999999993</v>
      </c>
      <c r="AD344" s="84">
        <f t="shared" si="1850"/>
        <v>672.80000000000007</v>
      </c>
      <c r="AE344" s="84">
        <f t="shared" si="1850"/>
        <v>698.09999999999991</v>
      </c>
      <c r="AF344" s="64">
        <f t="shared" si="1850"/>
        <v>2680.5</v>
      </c>
      <c r="AG344" s="84">
        <f t="shared" ref="AG344:AP344" si="1851">SUM(AG342:AG343)</f>
        <v>694</v>
      </c>
      <c r="AH344" s="84">
        <f t="shared" si="1851"/>
        <v>716.2</v>
      </c>
      <c r="AI344" s="84">
        <f t="shared" si="1851"/>
        <v>740.19999999999993</v>
      </c>
      <c r="AJ344" s="84">
        <f t="shared" si="1851"/>
        <v>770.8</v>
      </c>
      <c r="AK344" s="64">
        <f t="shared" si="1851"/>
        <v>2921.2</v>
      </c>
      <c r="AL344" s="84">
        <f t="shared" si="1851"/>
        <v>753.8</v>
      </c>
      <c r="AM344" s="84">
        <f t="shared" si="1851"/>
        <v>775.3</v>
      </c>
      <c r="AN344" s="84">
        <f t="shared" si="1851"/>
        <v>797</v>
      </c>
      <c r="AO344" s="84">
        <f t="shared" si="1851"/>
        <v>823.50000000000011</v>
      </c>
      <c r="AP344" s="64">
        <f t="shared" si="1851"/>
        <v>3149.6000000000004</v>
      </c>
      <c r="AQ344" s="84">
        <f t="shared" ref="AQ344:AU344" ca="1" si="1852">SUM(AQ342:AQ343)</f>
        <v>797.21377084100413</v>
      </c>
      <c r="AR344" s="84">
        <f t="shared" ca="1" si="1852"/>
        <v>821.45592026485019</v>
      </c>
      <c r="AS344" s="84">
        <f t="shared" ca="1" si="1852"/>
        <v>831.13013041843692</v>
      </c>
      <c r="AT344" s="84">
        <f t="shared" ca="1" si="1852"/>
        <v>880.95763798287021</v>
      </c>
      <c r="AU344" s="64">
        <f t="shared" ca="1" si="1852"/>
        <v>3330.757459507161</v>
      </c>
      <c r="AV344" s="64">
        <f t="shared" ref="AV344:AW344" ca="1" si="1853">SUM(AV342:AV343)</f>
        <v>3515.6020870436105</v>
      </c>
      <c r="AW344" s="64">
        <f t="shared" ca="1" si="1853"/>
        <v>3709.5666297586431</v>
      </c>
    </row>
    <row r="345" spans="1:49">
      <c r="B345" s="1" t="s">
        <v>85</v>
      </c>
      <c r="C345" s="27">
        <f>C276</f>
        <v>-102</v>
      </c>
      <c r="D345" s="27">
        <f t="shared" ref="D345:AF345" si="1854">D276</f>
        <v>-105.1</v>
      </c>
      <c r="E345" s="27">
        <f t="shared" si="1854"/>
        <v>-112.2</v>
      </c>
      <c r="F345" s="27">
        <f t="shared" si="1854"/>
        <v>-114.7</v>
      </c>
      <c r="G345" s="24">
        <f t="shared" si="1854"/>
        <v>-434</v>
      </c>
      <c r="H345" s="27">
        <f t="shared" si="1854"/>
        <v>-124</v>
      </c>
      <c r="I345" s="27">
        <f t="shared" si="1854"/>
        <v>-127.2</v>
      </c>
      <c r="J345" s="27">
        <f t="shared" si="1854"/>
        <v>-116.4</v>
      </c>
      <c r="K345" s="27">
        <f t="shared" si="1854"/>
        <v>-125</v>
      </c>
      <c r="L345" s="24">
        <f t="shared" si="1854"/>
        <v>-492.6</v>
      </c>
      <c r="M345" s="27">
        <f t="shared" si="1854"/>
        <v>-134.5</v>
      </c>
      <c r="N345" s="27">
        <f t="shared" si="1854"/>
        <v>-135.9</v>
      </c>
      <c r="O345" s="27">
        <f t="shared" si="1854"/>
        <v>-141.4</v>
      </c>
      <c r="P345" s="27">
        <f t="shared" si="1854"/>
        <v>-148.6</v>
      </c>
      <c r="Q345" s="24">
        <f t="shared" si="1854"/>
        <v>-560.4</v>
      </c>
      <c r="R345" s="27">
        <f t="shared" si="1854"/>
        <v>-186.4</v>
      </c>
      <c r="S345" s="27">
        <f t="shared" si="1854"/>
        <v>-172</v>
      </c>
      <c r="T345" s="27">
        <f t="shared" si="1854"/>
        <v>-172.4</v>
      </c>
      <c r="U345" s="27">
        <f t="shared" si="1854"/>
        <v>-175.5</v>
      </c>
      <c r="V345" s="24">
        <f t="shared" si="1854"/>
        <v>-706.3</v>
      </c>
      <c r="W345" s="27">
        <f t="shared" si="1854"/>
        <v>-190.1</v>
      </c>
      <c r="X345" s="27">
        <f t="shared" si="1854"/>
        <v>-198.1</v>
      </c>
      <c r="Y345" s="27">
        <f t="shared" si="1854"/>
        <v>-199.5</v>
      </c>
      <c r="Z345" s="27">
        <f t="shared" si="1854"/>
        <v>-206.3</v>
      </c>
      <c r="AA345" s="24">
        <f t="shared" si="1854"/>
        <v>-794</v>
      </c>
      <c r="AB345" s="27">
        <f t="shared" si="1854"/>
        <v>-215</v>
      </c>
      <c r="AC345" s="27">
        <f t="shared" si="1854"/>
        <v>-219.2</v>
      </c>
      <c r="AD345" s="27">
        <f t="shared" si="1854"/>
        <v>-201.6</v>
      </c>
      <c r="AE345" s="27">
        <f t="shared" si="1854"/>
        <v>-203.8</v>
      </c>
      <c r="AF345" s="24">
        <f t="shared" si="1854"/>
        <v>-839.59999999999991</v>
      </c>
      <c r="AG345" s="27">
        <f t="shared" ref="AG345:AP345" si="1855">AG276</f>
        <v>-202.9</v>
      </c>
      <c r="AH345" s="27">
        <f t="shared" si="1855"/>
        <v>-205.9</v>
      </c>
      <c r="AI345" s="27">
        <f t="shared" si="1855"/>
        <v>-205.1</v>
      </c>
      <c r="AJ345" s="27">
        <f t="shared" si="1855"/>
        <v>-200.5</v>
      </c>
      <c r="AK345" s="24">
        <f t="shared" si="1855"/>
        <v>-814.4</v>
      </c>
      <c r="AL345" s="27">
        <f t="shared" si="1855"/>
        <v>-205.3</v>
      </c>
      <c r="AM345" s="27">
        <f t="shared" si="1855"/>
        <v>-214.3</v>
      </c>
      <c r="AN345" s="27">
        <f t="shared" si="1855"/>
        <v>-210.5</v>
      </c>
      <c r="AO345" s="27">
        <f t="shared" si="1855"/>
        <v>-211.4</v>
      </c>
      <c r="AP345" s="24">
        <f t="shared" ca="1" si="1855"/>
        <v>-829.30000000000007</v>
      </c>
      <c r="AQ345" s="27">
        <f t="shared" ref="AQ345:AU345" si="1856">AQ276</f>
        <v>-210.73600000000002</v>
      </c>
      <c r="AR345" s="27">
        <f t="shared" si="1856"/>
        <v>-212.899</v>
      </c>
      <c r="AS345" s="27">
        <f t="shared" si="1856"/>
        <v>-212.07500000000002</v>
      </c>
      <c r="AT345" s="27">
        <f t="shared" si="1856"/>
        <v>-212.69300000000001</v>
      </c>
      <c r="AU345" s="24">
        <f t="shared" si="1856"/>
        <v>-848.40300000000002</v>
      </c>
      <c r="AV345" s="24">
        <f t="shared" ref="AV345:AW345" si="1857">AV276</f>
        <v>-867.12309000000005</v>
      </c>
      <c r="AW345" s="24">
        <f t="shared" si="1857"/>
        <v>-886.27014270000018</v>
      </c>
    </row>
    <row r="346" spans="1:49">
      <c r="B346" s="1" t="s">
        <v>84</v>
      </c>
      <c r="C346" s="27">
        <f>C283</f>
        <v>-74.5</v>
      </c>
      <c r="D346" s="27">
        <f t="shared" ref="D346:AF346" si="1858">D283</f>
        <v>-67.400000000000006</v>
      </c>
      <c r="E346" s="27">
        <f t="shared" si="1858"/>
        <v>-70.099999999999994</v>
      </c>
      <c r="F346" s="27">
        <f t="shared" si="1858"/>
        <v>-79.400000000000006</v>
      </c>
      <c r="G346" s="24">
        <f t="shared" si="1858"/>
        <v>-291.39999999999998</v>
      </c>
      <c r="H346" s="27">
        <f t="shared" si="1858"/>
        <v>-90.3</v>
      </c>
      <c r="I346" s="27">
        <f t="shared" si="1858"/>
        <v>-90.3</v>
      </c>
      <c r="J346" s="27">
        <f t="shared" si="1858"/>
        <v>-79.599999999999994</v>
      </c>
      <c r="K346" s="27">
        <f t="shared" si="1858"/>
        <v>-85.4</v>
      </c>
      <c r="L346" s="24">
        <f t="shared" si="1858"/>
        <v>-345.6</v>
      </c>
      <c r="M346" s="27">
        <f t="shared" si="1858"/>
        <v>-93.1</v>
      </c>
      <c r="N346" s="27">
        <f t="shared" si="1858"/>
        <v>-104.4</v>
      </c>
      <c r="O346" s="27">
        <f t="shared" si="1858"/>
        <v>-115.4</v>
      </c>
      <c r="P346" s="27">
        <f t="shared" si="1858"/>
        <v>-125.6</v>
      </c>
      <c r="Q346" s="24">
        <f t="shared" si="1858"/>
        <v>-438.5</v>
      </c>
      <c r="R346" s="27">
        <f t="shared" si="1858"/>
        <v>-132.69999999999999</v>
      </c>
      <c r="S346" s="27">
        <f t="shared" si="1858"/>
        <v>-126.5</v>
      </c>
      <c r="T346" s="27">
        <f t="shared" si="1858"/>
        <v>-124</v>
      </c>
      <c r="U346" s="27">
        <f t="shared" si="1858"/>
        <v>-120.7</v>
      </c>
      <c r="V346" s="24">
        <f t="shared" si="1858"/>
        <v>-503.9</v>
      </c>
      <c r="W346" s="27">
        <f t="shared" si="1858"/>
        <v>-116.3</v>
      </c>
      <c r="X346" s="27">
        <f t="shared" si="1858"/>
        <v>-100.7</v>
      </c>
      <c r="Y346" s="27">
        <f t="shared" si="1858"/>
        <v>-100.4</v>
      </c>
      <c r="Z346" s="27">
        <f t="shared" si="1858"/>
        <v>-94.9</v>
      </c>
      <c r="AA346" s="24">
        <f t="shared" si="1858"/>
        <v>-412.29999999999995</v>
      </c>
      <c r="AB346" s="27">
        <f t="shared" si="1858"/>
        <v>-92.4</v>
      </c>
      <c r="AC346" s="27">
        <f t="shared" si="1858"/>
        <v>-89.5</v>
      </c>
      <c r="AD346" s="27">
        <f t="shared" si="1858"/>
        <v>-86.4</v>
      </c>
      <c r="AE346" s="27">
        <f t="shared" si="1858"/>
        <v>-84.6</v>
      </c>
      <c r="AF346" s="24">
        <f t="shared" si="1858"/>
        <v>-352.9</v>
      </c>
      <c r="AG346" s="27">
        <f t="shared" ref="AG346:AP346" si="1859">AG283</f>
        <v>-87.5</v>
      </c>
      <c r="AH346" s="27">
        <f t="shared" si="1859"/>
        <v>-93.2</v>
      </c>
      <c r="AI346" s="27">
        <f t="shared" si="1859"/>
        <v>-84.4</v>
      </c>
      <c r="AJ346" s="27">
        <f t="shared" si="1859"/>
        <v>-91.8</v>
      </c>
      <c r="AK346" s="24">
        <f t="shared" si="1859"/>
        <v>-356.90000000000003</v>
      </c>
      <c r="AL346" s="27">
        <f t="shared" si="1859"/>
        <v>-100.1</v>
      </c>
      <c r="AM346" s="27">
        <f t="shared" si="1859"/>
        <v>-93.4</v>
      </c>
      <c r="AN346" s="27">
        <f t="shared" si="1859"/>
        <v>-92</v>
      </c>
      <c r="AO346" s="27">
        <f t="shared" si="1859"/>
        <v>-89.6</v>
      </c>
      <c r="AP346" s="24">
        <f t="shared" ca="1" si="1859"/>
        <v>-356.00000000000006</v>
      </c>
      <c r="AQ346" s="27">
        <f t="shared" ref="AQ346:AU346" si="1860">AQ283</f>
        <v>-95.750999999999991</v>
      </c>
      <c r="AR346" s="27">
        <f t="shared" si="1860"/>
        <v>-96.201999999999998</v>
      </c>
      <c r="AS346" s="27">
        <f t="shared" si="1860"/>
        <v>-94.76</v>
      </c>
      <c r="AT346" s="27">
        <f t="shared" si="1860"/>
        <v>-92.287999999999997</v>
      </c>
      <c r="AU346" s="24">
        <f t="shared" si="1860"/>
        <v>-379.00099999999992</v>
      </c>
      <c r="AV346" s="24">
        <f t="shared" ref="AV346:AW346" si="1861">AV283</f>
        <v>-390.37102999999996</v>
      </c>
      <c r="AW346" s="24">
        <f t="shared" si="1861"/>
        <v>-402.08216089999996</v>
      </c>
    </row>
    <row r="347" spans="1:49">
      <c r="B347" s="1" t="s">
        <v>83</v>
      </c>
      <c r="C347" s="27">
        <f>C305</f>
        <v>-80.400000000000006</v>
      </c>
      <c r="D347" s="27">
        <f t="shared" ref="D347:AF347" si="1862">D305</f>
        <v>-76.3</v>
      </c>
      <c r="E347" s="27">
        <f t="shared" si="1862"/>
        <v>-81.8</v>
      </c>
      <c r="F347" s="27">
        <f t="shared" si="1862"/>
        <v>-84.6</v>
      </c>
      <c r="G347" s="24">
        <f t="shared" si="1862"/>
        <v>-323.10000000000002</v>
      </c>
      <c r="H347" s="27">
        <f t="shared" si="1862"/>
        <v>-90.3</v>
      </c>
      <c r="I347" s="27">
        <f t="shared" si="1862"/>
        <v>-87.6</v>
      </c>
      <c r="J347" s="27">
        <f t="shared" si="1862"/>
        <v>-86</v>
      </c>
      <c r="K347" s="27">
        <f t="shared" si="1862"/>
        <v>-84.8</v>
      </c>
      <c r="L347" s="24">
        <f t="shared" si="1862"/>
        <v>-348.7</v>
      </c>
      <c r="M347" s="27">
        <f t="shared" si="1862"/>
        <v>-85.2</v>
      </c>
      <c r="N347" s="27">
        <f t="shared" si="1862"/>
        <v>-83.8</v>
      </c>
      <c r="O347" s="27">
        <f t="shared" si="1862"/>
        <v>-73.599999999999994</v>
      </c>
      <c r="P347" s="27">
        <f t="shared" si="1862"/>
        <v>-74.3</v>
      </c>
      <c r="Q347" s="24">
        <f t="shared" si="1862"/>
        <v>-316.89999999999998</v>
      </c>
      <c r="R347" s="27">
        <f t="shared" si="1862"/>
        <v>-78.599999999999994</v>
      </c>
      <c r="S347" s="27">
        <f t="shared" si="1862"/>
        <v>-78.3</v>
      </c>
      <c r="T347" s="27">
        <f t="shared" si="1862"/>
        <v>-74</v>
      </c>
      <c r="U347" s="27">
        <f t="shared" si="1862"/>
        <v>-75.2</v>
      </c>
      <c r="V347" s="24">
        <f t="shared" si="1862"/>
        <v>-306.09999999999997</v>
      </c>
      <c r="W347" s="27">
        <f t="shared" si="1862"/>
        <v>-77.7</v>
      </c>
      <c r="X347" s="27">
        <f t="shared" si="1862"/>
        <v>-78.900000000000006</v>
      </c>
      <c r="Y347" s="27">
        <f t="shared" si="1862"/>
        <v>-74</v>
      </c>
      <c r="Z347" s="27">
        <f t="shared" si="1862"/>
        <v>-75.3</v>
      </c>
      <c r="AA347" s="24">
        <f t="shared" si="1862"/>
        <v>-305.90000000000003</v>
      </c>
      <c r="AB347" s="27">
        <f t="shared" si="1862"/>
        <v>-76.8</v>
      </c>
      <c r="AC347" s="27">
        <f t="shared" si="1862"/>
        <v>-77.7</v>
      </c>
      <c r="AD347" s="27">
        <f t="shared" si="1862"/>
        <v>-75.7</v>
      </c>
      <c r="AE347" s="27">
        <f t="shared" si="1862"/>
        <v>-74.3</v>
      </c>
      <c r="AF347" s="24">
        <f t="shared" si="1862"/>
        <v>-304.5</v>
      </c>
      <c r="AG347" s="27">
        <f t="shared" ref="AG347:AP347" si="1863">AG305</f>
        <v>-76.400000000000006</v>
      </c>
      <c r="AH347" s="27">
        <f t="shared" si="1863"/>
        <v>-73.3</v>
      </c>
      <c r="AI347" s="27">
        <f t="shared" si="1863"/>
        <v>-68.900000000000006</v>
      </c>
      <c r="AJ347" s="27">
        <f t="shared" si="1863"/>
        <v>-68.900000000000006</v>
      </c>
      <c r="AK347" s="24">
        <f t="shared" si="1863"/>
        <v>-287.5</v>
      </c>
      <c r="AL347" s="27">
        <f t="shared" si="1863"/>
        <v>-71.099999999999994</v>
      </c>
      <c r="AM347" s="27">
        <f t="shared" si="1863"/>
        <v>-73.5</v>
      </c>
      <c r="AN347" s="27">
        <f t="shared" si="1863"/>
        <v>-72.599999999999994</v>
      </c>
      <c r="AO347" s="27">
        <f t="shared" si="1863"/>
        <v>-71.900000000000006</v>
      </c>
      <c r="AP347" s="24">
        <f t="shared" ca="1" si="1863"/>
        <v>-287.89999999999998</v>
      </c>
      <c r="AQ347" s="27">
        <f t="shared" ref="AQ347:AU347" ca="1" si="1864">AQ305</f>
        <v>-69.453441800311452</v>
      </c>
      <c r="AR347" s="27">
        <f t="shared" ca="1" si="1864"/>
        <v>-72.70369727045599</v>
      </c>
      <c r="AS347" s="27">
        <f t="shared" ca="1" si="1864"/>
        <v>-72.179414119742802</v>
      </c>
      <c r="AT347" s="27">
        <f t="shared" ca="1" si="1864"/>
        <v>-72.750203445240714</v>
      </c>
      <c r="AU347" s="24">
        <f t="shared" ca="1" si="1864"/>
        <v>-287.08675663575099</v>
      </c>
      <c r="AV347" s="24">
        <f t="shared" ref="AV347:AW347" ca="1" si="1865">AV305</f>
        <v>-284.72015496940617</v>
      </c>
      <c r="AW347" s="24">
        <f t="shared" ca="1" si="1865"/>
        <v>-281.53359222623044</v>
      </c>
    </row>
    <row r="348" spans="1:49">
      <c r="B348" s="1" t="s">
        <v>82</v>
      </c>
      <c r="C348" s="27">
        <f>C320</f>
        <v>-76.400000000000006</v>
      </c>
      <c r="D348" s="27">
        <f t="shared" ref="D348:AF348" si="1866">D320</f>
        <v>-81</v>
      </c>
      <c r="E348" s="27">
        <f t="shared" si="1866"/>
        <v>-89.7</v>
      </c>
      <c r="F348" s="27">
        <f t="shared" si="1866"/>
        <v>-86.9</v>
      </c>
      <c r="G348" s="24">
        <f t="shared" si="1866"/>
        <v>-334</v>
      </c>
      <c r="H348" s="27">
        <f t="shared" si="1866"/>
        <v>-93</v>
      </c>
      <c r="I348" s="27">
        <f t="shared" si="1866"/>
        <v>-104.8</v>
      </c>
      <c r="J348" s="27">
        <f t="shared" si="1866"/>
        <v>-72.2</v>
      </c>
      <c r="K348" s="27">
        <f t="shared" si="1866"/>
        <v>-92.1</v>
      </c>
      <c r="L348" s="24">
        <f t="shared" si="1866"/>
        <v>-362.1</v>
      </c>
      <c r="M348" s="27">
        <f t="shared" si="1866"/>
        <v>-85.5</v>
      </c>
      <c r="N348" s="27">
        <f t="shared" si="1866"/>
        <v>-82.2</v>
      </c>
      <c r="O348" s="27">
        <f t="shared" si="1866"/>
        <v>-76.400000000000006</v>
      </c>
      <c r="P348" s="27">
        <f t="shared" si="1866"/>
        <v>-79.7</v>
      </c>
      <c r="Q348" s="24">
        <f t="shared" si="1866"/>
        <v>-323.8</v>
      </c>
      <c r="R348" s="27">
        <f t="shared" si="1866"/>
        <v>-95.2</v>
      </c>
      <c r="S348" s="27">
        <f t="shared" si="1866"/>
        <v>-84.5</v>
      </c>
      <c r="T348" s="27">
        <f t="shared" si="1866"/>
        <v>-81.2</v>
      </c>
      <c r="U348" s="27">
        <f t="shared" si="1866"/>
        <v>-84.9</v>
      </c>
      <c r="V348" s="24">
        <f t="shared" si="1866"/>
        <v>-345.79999999999995</v>
      </c>
      <c r="W348" s="27">
        <f t="shared" si="1866"/>
        <v>-90.6</v>
      </c>
      <c r="X348" s="27">
        <f t="shared" si="1866"/>
        <v>-94.7</v>
      </c>
      <c r="Y348" s="27">
        <f t="shared" si="1866"/>
        <v>-101.6</v>
      </c>
      <c r="Z348" s="27">
        <f t="shared" si="1866"/>
        <v>-98.6</v>
      </c>
      <c r="AA348" s="24">
        <f t="shared" si="1866"/>
        <v>-385.5</v>
      </c>
      <c r="AB348" s="27">
        <f t="shared" si="1866"/>
        <v>-94.1</v>
      </c>
      <c r="AC348" s="27">
        <f t="shared" si="1866"/>
        <v>-92.7</v>
      </c>
      <c r="AD348" s="27">
        <f t="shared" si="1866"/>
        <v>-91.6</v>
      </c>
      <c r="AE348" s="27">
        <f t="shared" si="1866"/>
        <v>-95.6</v>
      </c>
      <c r="AF348" s="24">
        <f t="shared" si="1866"/>
        <v>-374</v>
      </c>
      <c r="AG348" s="27">
        <f t="shared" ref="AG348:AP348" si="1867">AG320</f>
        <v>-91.7</v>
      </c>
      <c r="AH348" s="27">
        <f t="shared" si="1867"/>
        <v>-95.6</v>
      </c>
      <c r="AI348" s="27">
        <f t="shared" si="1867"/>
        <v>-94.8</v>
      </c>
      <c r="AJ348" s="27">
        <f t="shared" si="1867"/>
        <v>-112.1</v>
      </c>
      <c r="AK348" s="24">
        <f t="shared" si="1867"/>
        <v>-394.20000000000005</v>
      </c>
      <c r="AL348" s="27">
        <f t="shared" si="1867"/>
        <v>-97.1</v>
      </c>
      <c r="AM348" s="27">
        <f t="shared" si="1867"/>
        <v>-96.9</v>
      </c>
      <c r="AN348" s="27">
        <f t="shared" si="1867"/>
        <v>-91.3</v>
      </c>
      <c r="AO348" s="27">
        <f t="shared" si="1867"/>
        <v>-103.6</v>
      </c>
      <c r="AP348" s="24">
        <f t="shared" ca="1" si="1867"/>
        <v>-398.2</v>
      </c>
      <c r="AQ348" s="27">
        <f t="shared" ref="AQ348:AU348" si="1868">AQ320</f>
        <v>-93.004999999999995</v>
      </c>
      <c r="AR348" s="27">
        <f t="shared" si="1868"/>
        <v>-99.034999999999997</v>
      </c>
      <c r="AS348" s="27">
        <f t="shared" si="1868"/>
        <v>-95.119</v>
      </c>
      <c r="AT348" s="27">
        <f t="shared" si="1868"/>
        <v>-104.995</v>
      </c>
      <c r="AU348" s="24">
        <f t="shared" si="1868"/>
        <v>-392.154</v>
      </c>
      <c r="AV348" s="24">
        <f t="shared" ref="AV348:AW348" si="1869">AV320</f>
        <v>-405.79181999999997</v>
      </c>
      <c r="AW348" s="24">
        <f t="shared" si="1869"/>
        <v>-419.93243459999997</v>
      </c>
    </row>
    <row r="349" spans="1:49">
      <c r="B349" s="1" t="s">
        <v>66</v>
      </c>
      <c r="C349" s="3">
        <v>0</v>
      </c>
      <c r="D349" s="3">
        <v>0</v>
      </c>
      <c r="E349" s="3">
        <v>0</v>
      </c>
      <c r="F349" s="3">
        <v>0</v>
      </c>
      <c r="G349" s="14">
        <f>SUM(C349:F349)</f>
        <v>0</v>
      </c>
      <c r="H349" s="3">
        <v>0</v>
      </c>
      <c r="I349" s="3">
        <v>0</v>
      </c>
      <c r="J349" s="3">
        <v>0</v>
      </c>
      <c r="K349" s="3">
        <v>0</v>
      </c>
      <c r="L349" s="14">
        <f>SUM(H349:K349)</f>
        <v>0</v>
      </c>
      <c r="M349" s="3">
        <v>0</v>
      </c>
      <c r="N349" s="3">
        <v>-39.4</v>
      </c>
      <c r="O349" s="3">
        <v>-4.3</v>
      </c>
      <c r="P349" s="3">
        <v>0.1</v>
      </c>
      <c r="Q349" s="14">
        <f>SUM(M349:P349)</f>
        <v>-43.599999999999994</v>
      </c>
      <c r="R349" s="3">
        <v>0</v>
      </c>
      <c r="S349" s="3">
        <v>0</v>
      </c>
      <c r="T349" s="3">
        <v>15.4</v>
      </c>
      <c r="U349" s="3">
        <v>-15.1</v>
      </c>
      <c r="V349" s="14">
        <f>SUM(R349:U349)</f>
        <v>0.30000000000000071</v>
      </c>
      <c r="W349" s="3">
        <v>0</v>
      </c>
      <c r="X349" s="3">
        <v>-9.6</v>
      </c>
      <c r="Y349" s="3">
        <v>-5.2</v>
      </c>
      <c r="Z349" s="3">
        <v>-0.9</v>
      </c>
      <c r="AA349" s="14">
        <f>SUM(W349:Z349)</f>
        <v>-15.700000000000001</v>
      </c>
      <c r="AB349" s="3">
        <v>-52.3</v>
      </c>
      <c r="AC349" s="3">
        <v>-17.5</v>
      </c>
      <c r="AD349" s="3">
        <v>-9.8000000000000007</v>
      </c>
      <c r="AE349" s="3">
        <v>-11.2</v>
      </c>
      <c r="AF349" s="14">
        <f>SUM(AB349:AE349)</f>
        <v>-90.8</v>
      </c>
      <c r="AG349" s="3">
        <v>-22.4</v>
      </c>
      <c r="AH349" s="3">
        <v>-6.9</v>
      </c>
      <c r="AI349" s="3">
        <v>-0.4</v>
      </c>
      <c r="AJ349" s="3">
        <v>-9.6999999999999993</v>
      </c>
      <c r="AK349" s="14">
        <f>SUM(AG349:AJ349)</f>
        <v>-39.399999999999991</v>
      </c>
      <c r="AL349" s="3">
        <v>-2.1</v>
      </c>
      <c r="AM349" s="3">
        <v>-0.3</v>
      </c>
      <c r="AN349" s="3">
        <v>-5.5</v>
      </c>
      <c r="AO349" s="3">
        <v>-3.2</v>
      </c>
      <c r="AP349" s="14">
        <f>SUM(AL349:AO349)</f>
        <v>-11.100000000000001</v>
      </c>
      <c r="AQ349" s="3">
        <v>0</v>
      </c>
      <c r="AR349" s="3">
        <v>0</v>
      </c>
      <c r="AS349" s="3">
        <v>0</v>
      </c>
      <c r="AT349" s="3">
        <v>0</v>
      </c>
      <c r="AU349" s="14">
        <f>SUM(AQ349:AT349)</f>
        <v>0</v>
      </c>
      <c r="AV349" s="4">
        <v>0</v>
      </c>
      <c r="AW349" s="4">
        <v>0</v>
      </c>
    </row>
    <row r="350" spans="1:49">
      <c r="B350" s="1" t="s">
        <v>70</v>
      </c>
      <c r="C350" s="3">
        <v>-57.8</v>
      </c>
      <c r="D350" s="3">
        <v>-57</v>
      </c>
      <c r="E350" s="3">
        <v>-61.3</v>
      </c>
      <c r="F350" s="3">
        <v>-58</v>
      </c>
      <c r="G350" s="14">
        <f>SUM(C350:F350)</f>
        <v>-234.1</v>
      </c>
      <c r="H350" s="3">
        <v>-57.2</v>
      </c>
      <c r="I350" s="3">
        <v>-53.8</v>
      </c>
      <c r="J350" s="3">
        <v>-49.9</v>
      </c>
      <c r="K350" s="3">
        <v>-48.8</v>
      </c>
      <c r="L350" s="14">
        <f>SUM(H350:K350)</f>
        <v>-209.7</v>
      </c>
      <c r="M350" s="3">
        <v>-52.2</v>
      </c>
      <c r="N350" s="3">
        <v>-48.4</v>
      </c>
      <c r="O350" s="3">
        <v>-50.7</v>
      </c>
      <c r="P350" s="3">
        <v>-51.4</v>
      </c>
      <c r="Q350" s="14">
        <f>SUM(M350:P350)</f>
        <v>-202.70000000000002</v>
      </c>
      <c r="R350" s="3">
        <v>-49</v>
      </c>
      <c r="S350" s="3">
        <v>-50</v>
      </c>
      <c r="T350" s="3">
        <v>-50.7</v>
      </c>
      <c r="U350" s="3">
        <v>-49.9</v>
      </c>
      <c r="V350" s="14">
        <f>SUM(R350:U350)</f>
        <v>-199.6</v>
      </c>
      <c r="W350" s="3">
        <v>-48.2</v>
      </c>
      <c r="X350" s="3">
        <v>-48.4</v>
      </c>
      <c r="Y350" s="3">
        <v>-48.5</v>
      </c>
      <c r="Z350" s="3">
        <v>-49.5</v>
      </c>
      <c r="AA350" s="14">
        <f>SUM(W350:Z350)</f>
        <v>-194.6</v>
      </c>
      <c r="AB350" s="3">
        <v>-48.5</v>
      </c>
      <c r="AC350" s="3">
        <v>-43.5</v>
      </c>
      <c r="AD350" s="3">
        <v>-40.6</v>
      </c>
      <c r="AE350" s="3">
        <v>-38.700000000000003</v>
      </c>
      <c r="AF350" s="14">
        <f>SUM(AB350:AE350)</f>
        <v>-171.3</v>
      </c>
      <c r="AG350" s="3">
        <v>-37.200000000000003</v>
      </c>
      <c r="AH350" s="3">
        <v>-33.1</v>
      </c>
      <c r="AI350" s="3">
        <v>-32.799999999999997</v>
      </c>
      <c r="AJ350" s="3">
        <v>-32.200000000000003</v>
      </c>
      <c r="AK350" s="51">
        <f>SUM(AG350:AJ350)</f>
        <v>-135.30000000000001</v>
      </c>
      <c r="AL350" s="3">
        <v>-30.8</v>
      </c>
      <c r="AM350" s="3">
        <v>-30.6</v>
      </c>
      <c r="AN350" s="3">
        <v>-28.4</v>
      </c>
      <c r="AO350" s="3">
        <v>-26.8</v>
      </c>
      <c r="AP350" s="51">
        <f>SUM(AL350:AO350)</f>
        <v>-116.60000000000001</v>
      </c>
      <c r="AQ350" s="3">
        <v>-33.1</v>
      </c>
      <c r="AR350" s="3">
        <v>-33.1</v>
      </c>
      <c r="AS350" s="3">
        <v>-33.1</v>
      </c>
      <c r="AT350" s="3">
        <v>-33.1</v>
      </c>
      <c r="AU350" s="51">
        <f>SUM(AQ350:AT350)</f>
        <v>-132.4</v>
      </c>
      <c r="AV350" s="83">
        <f t="shared" ref="AV350:AW350" si="1870">AU350</f>
        <v>-132.4</v>
      </c>
      <c r="AW350" s="83">
        <f t="shared" si="1870"/>
        <v>-132.4</v>
      </c>
    </row>
    <row r="351" spans="1:49" s="124" customFormat="1">
      <c r="B351" s="52" t="s">
        <v>280</v>
      </c>
      <c r="C351" s="81">
        <f t="shared" ref="C351:AV351" si="1871">SUM(C344:C350)</f>
        <v>26.800000000000026</v>
      </c>
      <c r="D351" s="81">
        <f t="shared" si="1871"/>
        <v>43.500000000000057</v>
      </c>
      <c r="E351" s="81">
        <f t="shared" si="1871"/>
        <v>37.500000000000057</v>
      </c>
      <c r="F351" s="81">
        <f t="shared" si="1871"/>
        <v>41.799999999999955</v>
      </c>
      <c r="G351" s="65">
        <f t="shared" si="1871"/>
        <v>149.60000000000016</v>
      </c>
      <c r="H351" s="81">
        <f t="shared" si="1871"/>
        <v>18.799999999999997</v>
      </c>
      <c r="I351" s="81">
        <f t="shared" si="1871"/>
        <v>18.900000000000034</v>
      </c>
      <c r="J351" s="81">
        <f t="shared" si="1871"/>
        <v>91.4</v>
      </c>
      <c r="K351" s="81">
        <f t="shared" si="1871"/>
        <v>73.500000000000043</v>
      </c>
      <c r="L351" s="65">
        <f t="shared" si="1871"/>
        <v>202.59999999999985</v>
      </c>
      <c r="M351" s="81">
        <f t="shared" si="1871"/>
        <v>64.399999999999849</v>
      </c>
      <c r="N351" s="81">
        <f t="shared" si="1871"/>
        <v>22.900000000000041</v>
      </c>
      <c r="O351" s="81">
        <f t="shared" si="1871"/>
        <v>92.400000000000077</v>
      </c>
      <c r="P351" s="81">
        <f t="shared" si="1871"/>
        <v>92.499999999999943</v>
      </c>
      <c r="Q351" s="65">
        <f t="shared" si="1871"/>
        <v>272.1999999999997</v>
      </c>
      <c r="R351" s="81">
        <f t="shared" si="1871"/>
        <v>38.000000000000128</v>
      </c>
      <c r="S351" s="81">
        <f t="shared" si="1871"/>
        <v>87.999999999999943</v>
      </c>
      <c r="T351" s="81">
        <f t="shared" si="1871"/>
        <v>131.30000000000007</v>
      </c>
      <c r="U351" s="81">
        <f t="shared" si="1871"/>
        <v>124.79999999999993</v>
      </c>
      <c r="V351" s="65">
        <f t="shared" si="1871"/>
        <v>382.10000000000025</v>
      </c>
      <c r="W351" s="81">
        <f t="shared" si="1871"/>
        <v>109.59999999999998</v>
      </c>
      <c r="X351" s="81">
        <f t="shared" si="1871"/>
        <v>124.59999999999997</v>
      </c>
      <c r="Y351" s="81">
        <f t="shared" si="1871"/>
        <v>129.70000000000013</v>
      </c>
      <c r="Z351" s="81">
        <f t="shared" si="1871"/>
        <v>134.90000000000003</v>
      </c>
      <c r="AA351" s="65">
        <f t="shared" si="1871"/>
        <v>498.80000000000007</v>
      </c>
      <c r="AB351" s="81">
        <f t="shared" si="1871"/>
        <v>70.8</v>
      </c>
      <c r="AC351" s="81">
        <f t="shared" si="1871"/>
        <v>119.59999999999997</v>
      </c>
      <c r="AD351" s="81">
        <f t="shared" si="1871"/>
        <v>167.10000000000008</v>
      </c>
      <c r="AE351" s="81">
        <f t="shared" si="1871"/>
        <v>189.89999999999992</v>
      </c>
      <c r="AF351" s="65">
        <f t="shared" si="1871"/>
        <v>547.40000000000009</v>
      </c>
      <c r="AG351" s="81">
        <f t="shared" si="1871"/>
        <v>175.90000000000003</v>
      </c>
      <c r="AH351" s="81">
        <f t="shared" si="1871"/>
        <v>208.20000000000007</v>
      </c>
      <c r="AI351" s="81">
        <f t="shared" ref="AI351" si="1872">SUM(AI344:AI350)</f>
        <v>253.79999999999995</v>
      </c>
      <c r="AJ351" s="81">
        <f t="shared" si="1871"/>
        <v>255.59999999999991</v>
      </c>
      <c r="AK351" s="65">
        <f t="shared" si="1871"/>
        <v>893.49999999999955</v>
      </c>
      <c r="AL351" s="81">
        <f t="shared" si="1871"/>
        <v>247.2999999999999</v>
      </c>
      <c r="AM351" s="81">
        <f t="shared" si="1871"/>
        <v>266.3</v>
      </c>
      <c r="AN351" s="81">
        <f t="shared" si="1871"/>
        <v>296.7</v>
      </c>
      <c r="AO351" s="81">
        <f t="shared" si="1871"/>
        <v>317.00000000000011</v>
      </c>
      <c r="AP351" s="65">
        <f t="shared" ca="1" si="1871"/>
        <v>1150.5000000000002</v>
      </c>
      <c r="AQ351" s="81">
        <f t="shared" ref="AQ351:AU351" ca="1" si="1873">SUM(AQ344:AQ350)</f>
        <v>295.1683290406927</v>
      </c>
      <c r="AR351" s="81">
        <f t="shared" ca="1" si="1873"/>
        <v>307.51622299439418</v>
      </c>
      <c r="AS351" s="81">
        <f t="shared" ca="1" si="1873"/>
        <v>323.89671629869406</v>
      </c>
      <c r="AT351" s="81">
        <f t="shared" ca="1" si="1873"/>
        <v>365.1314345376295</v>
      </c>
      <c r="AU351" s="65">
        <f t="shared" ca="1" si="1873"/>
        <v>1291.7127028714099</v>
      </c>
      <c r="AV351" s="65">
        <f t="shared" ca="1" si="1871"/>
        <v>1435.1959920742045</v>
      </c>
      <c r="AW351" s="65">
        <f t="shared" ref="AW351" ca="1" si="1874">SUM(AW344:AW350)</f>
        <v>1587.3482993324124</v>
      </c>
    </row>
    <row r="352" spans="1:49">
      <c r="B352" s="1" t="s">
        <v>81</v>
      </c>
      <c r="C352" s="3">
        <v>-23.8</v>
      </c>
      <c r="D352" s="3">
        <v>-24.7</v>
      </c>
      <c r="E352" s="3">
        <v>-25</v>
      </c>
      <c r="F352" s="3">
        <v>-24.9</v>
      </c>
      <c r="G352" s="14">
        <f>SUM(C352:F352)</f>
        <v>-98.4</v>
      </c>
      <c r="H352" s="3">
        <v>-24.4</v>
      </c>
      <c r="I352" s="3">
        <v>-23.1</v>
      </c>
      <c r="J352" s="3">
        <v>-22.9</v>
      </c>
      <c r="K352" s="3">
        <v>-21.7</v>
      </c>
      <c r="L352" s="14">
        <f>SUM(H352:K352)</f>
        <v>-92.100000000000009</v>
      </c>
      <c r="M352" s="3">
        <v>-21.2</v>
      </c>
      <c r="N352" s="3">
        <v>-19.399999999999999</v>
      </c>
      <c r="O352" s="3">
        <v>-23.9</v>
      </c>
      <c r="P352" s="3">
        <v>-26.8</v>
      </c>
      <c r="Q352" s="14">
        <f>SUM(M352:P352)</f>
        <v>-91.3</v>
      </c>
      <c r="R352" s="3">
        <v>-28.7</v>
      </c>
      <c r="S352" s="3">
        <v>-32.6</v>
      </c>
      <c r="T352" s="3">
        <v>-32.5</v>
      </c>
      <c r="U352" s="3">
        <v>-32.200000000000003</v>
      </c>
      <c r="V352" s="14">
        <f>SUM(R352:U352)</f>
        <v>-126</v>
      </c>
      <c r="W352" s="3">
        <v>-33.6</v>
      </c>
      <c r="X352" s="3">
        <v>-34.9</v>
      </c>
      <c r="Y352" s="3">
        <v>-35.6</v>
      </c>
      <c r="Z352" s="3">
        <f>(42.2)*-1</f>
        <v>-42.2</v>
      </c>
      <c r="AA352" s="14">
        <f>SUM(W352:Z352)</f>
        <v>-146.30000000000001</v>
      </c>
      <c r="AB352" s="3">
        <v>-45.8</v>
      </c>
      <c r="AC352" s="3">
        <v>-45.6</v>
      </c>
      <c r="AD352" s="3">
        <v>-44</v>
      </c>
      <c r="AE352" s="3">
        <v>-43.6</v>
      </c>
      <c r="AF352" s="14">
        <f>SUM(AB352:AE352)</f>
        <v>-179</v>
      </c>
      <c r="AG352" s="3">
        <v>-41.3</v>
      </c>
      <c r="AH352" s="3">
        <v>-39.5</v>
      </c>
      <c r="AI352" s="3">
        <v>-39.4</v>
      </c>
      <c r="AJ352" s="3">
        <v>-38.1</v>
      </c>
      <c r="AK352" s="51">
        <f>SUM(AG352:AJ352)</f>
        <v>-158.29999999999998</v>
      </c>
      <c r="AL352" s="3">
        <v>-37.200000000000003</v>
      </c>
      <c r="AM352" s="3">
        <v>-38.299999999999997</v>
      </c>
      <c r="AN352" s="3">
        <v>-38.299999999999997</v>
      </c>
      <c r="AO352" s="3">
        <v>-37.200000000000003</v>
      </c>
      <c r="AP352" s="51">
        <f>SUM(AL352:AO352)</f>
        <v>-151</v>
      </c>
      <c r="AQ352" s="15">
        <f>-AQ367*(AQ418+AQ413)</f>
        <v>-37.802999999999997</v>
      </c>
      <c r="AR352" s="15">
        <f>-AR367*(AR418+AR413)</f>
        <v>-37.802999999999997</v>
      </c>
      <c r="AS352" s="15">
        <f>-AS367*(AS418+AS413)</f>
        <v>-37.802999999999997</v>
      </c>
      <c r="AT352" s="15">
        <f>-AT367*(AT418+AT413)</f>
        <v>-37.802999999999997</v>
      </c>
      <c r="AU352" s="51">
        <f>SUM(AQ352:AT352)</f>
        <v>-151.21199999999999</v>
      </c>
      <c r="AV352" s="14">
        <f>-AV367*(AV418+AV413)</f>
        <v>-151.21199999999999</v>
      </c>
      <c r="AW352" s="14">
        <f>-AW367*(AW418+AW413)</f>
        <v>-151.21199999999999</v>
      </c>
    </row>
    <row r="353" spans="2:49">
      <c r="B353" s="1" t="s">
        <v>80</v>
      </c>
      <c r="C353" s="3">
        <f>1-0.1</f>
        <v>0.9</v>
      </c>
      <c r="D353" s="3">
        <v>0.2</v>
      </c>
      <c r="E353" s="3">
        <v>0.7</v>
      </c>
      <c r="F353" s="3">
        <f>15+5</f>
        <v>20</v>
      </c>
      <c r="G353" s="14">
        <f>SUM(C353:F353)</f>
        <v>21.8</v>
      </c>
      <c r="H353" s="3">
        <f>8.7+6.2</f>
        <v>14.899999999999999</v>
      </c>
      <c r="I353" s="3">
        <f>5.2-14.5</f>
        <v>-9.3000000000000007</v>
      </c>
      <c r="J353" s="3">
        <v>5.6</v>
      </c>
      <c r="K353" s="3">
        <f>-0.3+5</f>
        <v>4.7</v>
      </c>
      <c r="L353" s="14">
        <f>SUM(H353:K353)</f>
        <v>15.899999999999999</v>
      </c>
      <c r="M353" s="3">
        <v>-1.4</v>
      </c>
      <c r="N353" s="3">
        <f>(674.7+1.1)*-1</f>
        <v>-675.80000000000007</v>
      </c>
      <c r="O353" s="3">
        <v>1.2</v>
      </c>
      <c r="P353" s="3">
        <v>-0.3</v>
      </c>
      <c r="Q353" s="14">
        <f>SUM(M353:P353)</f>
        <v>-676.3</v>
      </c>
      <c r="R353" s="3">
        <v>0.7</v>
      </c>
      <c r="S353" s="3">
        <v>-0.9</v>
      </c>
      <c r="T353" s="3">
        <v>-1.2</v>
      </c>
      <c r="U353" s="3">
        <v>-1.1000000000000001</v>
      </c>
      <c r="V353" s="14">
        <f>SUM(R353:U353)</f>
        <v>-2.5</v>
      </c>
      <c r="W353" s="3">
        <v>-1.1000000000000001</v>
      </c>
      <c r="X353" s="3">
        <v>-1.2</v>
      </c>
      <c r="Y353" s="3">
        <v>3.1</v>
      </c>
      <c r="Z353" s="3">
        <f>(3.6-6.8)*-1</f>
        <v>3.1999999999999997</v>
      </c>
      <c r="AA353" s="14">
        <f>SUM(W353:Z353)</f>
        <v>4</v>
      </c>
      <c r="AB353" s="3">
        <v>22.6</v>
      </c>
      <c r="AC353" s="3">
        <v>6.8</v>
      </c>
      <c r="AD353" s="3">
        <f>6.3-1.5</f>
        <v>4.8</v>
      </c>
      <c r="AE353" s="3">
        <v>1.2</v>
      </c>
      <c r="AF353" s="14">
        <f>SUM(AB353:AE353)</f>
        <v>35.400000000000006</v>
      </c>
      <c r="AG353" s="3">
        <f>-1+9.6</f>
        <v>8.6</v>
      </c>
      <c r="AH353" s="3">
        <f>-2.1+8.3</f>
        <v>6.2000000000000011</v>
      </c>
      <c r="AI353" s="3">
        <v>6.6</v>
      </c>
      <c r="AJ353" s="3">
        <f>10.3-1.5</f>
        <v>8.8000000000000007</v>
      </c>
      <c r="AK353" s="14">
        <f>SUM(AG353:AJ353)</f>
        <v>30.2</v>
      </c>
      <c r="AL353" s="3">
        <v>9.9</v>
      </c>
      <c r="AM353" s="3">
        <v>11.1</v>
      </c>
      <c r="AN353" s="3">
        <v>8.6</v>
      </c>
      <c r="AO353" s="3">
        <f>12.7+1.4</f>
        <v>14.1</v>
      </c>
      <c r="AP353" s="14">
        <f>SUM(AL353:AO353)</f>
        <v>43.7</v>
      </c>
      <c r="AQ353" s="3">
        <v>5</v>
      </c>
      <c r="AR353" s="3">
        <v>5</v>
      </c>
      <c r="AS353" s="3">
        <v>5</v>
      </c>
      <c r="AT353" s="3">
        <v>5</v>
      </c>
      <c r="AU353" s="14">
        <f>SUM(AQ353:AT353)</f>
        <v>20</v>
      </c>
      <c r="AV353" s="83">
        <f t="shared" ref="AV353:AW357" si="1875">AU353</f>
        <v>20</v>
      </c>
      <c r="AW353" s="83">
        <f t="shared" si="1875"/>
        <v>20</v>
      </c>
    </row>
    <row r="354" spans="2:49" s="124" customFormat="1">
      <c r="B354" s="52" t="s">
        <v>279</v>
      </c>
      <c r="C354" s="81">
        <f t="shared" ref="C354:AF354" si="1876">C351+SUM(C352:C353)</f>
        <v>3.9000000000000234</v>
      </c>
      <c r="D354" s="81">
        <f t="shared" si="1876"/>
        <v>19.000000000000057</v>
      </c>
      <c r="E354" s="81">
        <f t="shared" si="1876"/>
        <v>13.200000000000056</v>
      </c>
      <c r="F354" s="81">
        <f t="shared" si="1876"/>
        <v>36.899999999999956</v>
      </c>
      <c r="G354" s="65">
        <f t="shared" si="1876"/>
        <v>73.000000000000156</v>
      </c>
      <c r="H354" s="81">
        <f t="shared" si="1876"/>
        <v>9.2999999999999972</v>
      </c>
      <c r="I354" s="81">
        <f t="shared" si="1876"/>
        <v>-13.499999999999972</v>
      </c>
      <c r="J354" s="81">
        <f t="shared" si="1876"/>
        <v>74.100000000000009</v>
      </c>
      <c r="K354" s="81">
        <f t="shared" si="1876"/>
        <v>56.500000000000043</v>
      </c>
      <c r="L354" s="65">
        <f t="shared" si="1876"/>
        <v>126.39999999999984</v>
      </c>
      <c r="M354" s="81">
        <f t="shared" si="1876"/>
        <v>41.799999999999855</v>
      </c>
      <c r="N354" s="81">
        <f t="shared" si="1876"/>
        <v>-672.3</v>
      </c>
      <c r="O354" s="81">
        <f t="shared" si="1876"/>
        <v>69.700000000000074</v>
      </c>
      <c r="P354" s="81">
        <f t="shared" si="1876"/>
        <v>65.399999999999949</v>
      </c>
      <c r="Q354" s="65">
        <f t="shared" si="1876"/>
        <v>-495.4000000000002</v>
      </c>
      <c r="R354" s="81">
        <f t="shared" si="1876"/>
        <v>10.000000000000128</v>
      </c>
      <c r="S354" s="81">
        <f t="shared" si="1876"/>
        <v>54.499999999999943</v>
      </c>
      <c r="T354" s="81">
        <f t="shared" si="1876"/>
        <v>97.600000000000065</v>
      </c>
      <c r="U354" s="81">
        <f t="shared" si="1876"/>
        <v>91.499999999999915</v>
      </c>
      <c r="V354" s="65">
        <f t="shared" si="1876"/>
        <v>253.60000000000025</v>
      </c>
      <c r="W354" s="81">
        <f t="shared" si="1876"/>
        <v>74.899999999999977</v>
      </c>
      <c r="X354" s="81">
        <f t="shared" si="1876"/>
        <v>88.499999999999972</v>
      </c>
      <c r="Y354" s="81">
        <f t="shared" si="1876"/>
        <v>97.200000000000131</v>
      </c>
      <c r="Z354" s="81">
        <f t="shared" si="1876"/>
        <v>95.900000000000034</v>
      </c>
      <c r="AA354" s="65">
        <f t="shared" si="1876"/>
        <v>356.50000000000006</v>
      </c>
      <c r="AB354" s="81">
        <f t="shared" si="1876"/>
        <v>47.6</v>
      </c>
      <c r="AC354" s="81">
        <f t="shared" si="1876"/>
        <v>80.799999999999955</v>
      </c>
      <c r="AD354" s="81">
        <f t="shared" si="1876"/>
        <v>127.90000000000008</v>
      </c>
      <c r="AE354" s="81">
        <f t="shared" si="1876"/>
        <v>147.49999999999991</v>
      </c>
      <c r="AF354" s="65">
        <f t="shared" si="1876"/>
        <v>403.80000000000007</v>
      </c>
      <c r="AG354" s="81">
        <f t="shared" ref="AG354" si="1877">AG351+SUM(AG352:AG353)</f>
        <v>143.20000000000005</v>
      </c>
      <c r="AH354" s="81">
        <f t="shared" ref="AH354" si="1878">AH351+SUM(AH352:AH353)</f>
        <v>174.90000000000009</v>
      </c>
      <c r="AI354" s="81">
        <f t="shared" ref="AI354" si="1879">AI351+SUM(AI352:AI353)</f>
        <v>220.99999999999994</v>
      </c>
      <c r="AJ354" s="81">
        <f t="shared" ref="AJ354" si="1880">AJ351+SUM(AJ352:AJ353)</f>
        <v>226.2999999999999</v>
      </c>
      <c r="AK354" s="65">
        <f t="shared" ref="AK354" si="1881">AK351+SUM(AK352:AK353)</f>
        <v>765.39999999999952</v>
      </c>
      <c r="AL354" s="81">
        <f t="shared" ref="AL354" si="1882">AL351+SUM(AL352:AL353)</f>
        <v>219.99999999999989</v>
      </c>
      <c r="AM354" s="81">
        <f t="shared" ref="AM354" si="1883">AM351+SUM(AM352:AM353)</f>
        <v>239.10000000000002</v>
      </c>
      <c r="AN354" s="81">
        <f t="shared" ref="AN354" si="1884">AN351+SUM(AN352:AN353)</f>
        <v>267</v>
      </c>
      <c r="AO354" s="81">
        <f t="shared" ref="AO354" si="1885">AO351+SUM(AO352:AO353)</f>
        <v>293.90000000000009</v>
      </c>
      <c r="AP354" s="65">
        <f t="shared" ref="AP354:AT354" ca="1" si="1886">AP351+SUM(AP352:AP353)</f>
        <v>1043.2000000000003</v>
      </c>
      <c r="AQ354" s="81">
        <f t="shared" ca="1" si="1886"/>
        <v>262.3653290406927</v>
      </c>
      <c r="AR354" s="81">
        <f t="shared" ca="1" si="1886"/>
        <v>274.71322299439419</v>
      </c>
      <c r="AS354" s="81">
        <f t="shared" ca="1" si="1886"/>
        <v>291.09371629869406</v>
      </c>
      <c r="AT354" s="81">
        <f t="shared" ca="1" si="1886"/>
        <v>332.32843453762951</v>
      </c>
      <c r="AU354" s="65">
        <f t="shared" ref="AU354" ca="1" si="1887">AU351+SUM(AU352:AU353)</f>
        <v>1160.5007028714099</v>
      </c>
      <c r="AV354" s="65">
        <f t="shared" ref="AV354:AW354" ca="1" si="1888">AV351+SUM(AV352:AV353)</f>
        <v>1303.9839920742045</v>
      </c>
      <c r="AW354" s="65">
        <f t="shared" ca="1" si="1888"/>
        <v>1456.1362993324124</v>
      </c>
    </row>
    <row r="355" spans="2:49">
      <c r="B355" s="1" t="s">
        <v>79</v>
      </c>
      <c r="C355" s="3">
        <v>0.3</v>
      </c>
      <c r="D355" s="3">
        <v>1.2</v>
      </c>
      <c r="E355" s="3">
        <v>0.9</v>
      </c>
      <c r="F355" s="3">
        <v>6.6</v>
      </c>
      <c r="G355" s="14">
        <f>SUM(C355:F355)</f>
        <v>9</v>
      </c>
      <c r="H355" s="3">
        <v>3.9</v>
      </c>
      <c r="I355" s="3">
        <v>0.8</v>
      </c>
      <c r="J355" s="3">
        <v>2.7</v>
      </c>
      <c r="K355" s="3">
        <v>4.5999999999999996</v>
      </c>
      <c r="L355" s="14">
        <f>SUM(H355:K355)</f>
        <v>12</v>
      </c>
      <c r="M355" s="3">
        <v>1.4</v>
      </c>
      <c r="N355" s="3">
        <v>-0.9</v>
      </c>
      <c r="O355" s="3">
        <v>-4.5999999999999996</v>
      </c>
      <c r="P355" s="3">
        <v>5.4</v>
      </c>
      <c r="Q355" s="14">
        <f>SUM(M355:P355)</f>
        <v>1.3000000000000007</v>
      </c>
      <c r="R355" s="3">
        <v>0.8</v>
      </c>
      <c r="S355" s="3">
        <v>-7.6</v>
      </c>
      <c r="T355" s="3">
        <v>0.1</v>
      </c>
      <c r="U355" s="3">
        <v>-4.0999999999999996</v>
      </c>
      <c r="V355" s="14">
        <f>SUM(R355:U355)</f>
        <v>-10.8</v>
      </c>
      <c r="W355" s="3">
        <v>-6.3</v>
      </c>
      <c r="X355" s="3">
        <v>2</v>
      </c>
      <c r="Y355" s="3">
        <v>2.8</v>
      </c>
      <c r="Z355" s="3">
        <v>-2.1</v>
      </c>
      <c r="AA355" s="14">
        <f>SUM(W355:Z355)</f>
        <v>-3.6</v>
      </c>
      <c r="AB355" s="3">
        <v>-0.2</v>
      </c>
      <c r="AC355" s="3">
        <v>2.2999999999999998</v>
      </c>
      <c r="AD355" s="3">
        <v>3.1</v>
      </c>
      <c r="AE355" s="41">
        <v>984.8</v>
      </c>
      <c r="AF355" s="14">
        <f>SUM(AB355:AE355)</f>
        <v>990</v>
      </c>
      <c r="AG355" s="3">
        <v>258.3</v>
      </c>
      <c r="AH355" s="3">
        <v>-28.6</v>
      </c>
      <c r="AI355" s="3">
        <v>-30.5</v>
      </c>
      <c r="AJ355" s="41">
        <v>-27.7</v>
      </c>
      <c r="AK355" s="51">
        <f>SUM(AG355:AJ355)</f>
        <v>171.50000000000003</v>
      </c>
      <c r="AL355" s="3">
        <v>-0.5</v>
      </c>
      <c r="AM355" s="3">
        <v>-39.200000000000003</v>
      </c>
      <c r="AN355" s="3">
        <v>-56.5</v>
      </c>
      <c r="AO355" s="3">
        <v>-48.8</v>
      </c>
      <c r="AP355" s="51">
        <f>SUM(AL355:AO355)</f>
        <v>-145</v>
      </c>
      <c r="AQ355" s="27">
        <f ca="1">-AQ354*AQ366</f>
        <v>-39.354799356103904</v>
      </c>
      <c r="AR355" s="27">
        <f t="shared" ref="AR355:AT355" ca="1" si="1889">-AR354*AR366</f>
        <v>-41.206983449159125</v>
      </c>
      <c r="AS355" s="27">
        <f t="shared" ca="1" si="1889"/>
        <v>-43.664057444804108</v>
      </c>
      <c r="AT355" s="27">
        <f t="shared" ca="1" si="1889"/>
        <v>-49.849265180644423</v>
      </c>
      <c r="AU355" s="51">
        <f ca="1">SUM(AQ355:AT355)</f>
        <v>-174.07510543071157</v>
      </c>
      <c r="AV355" s="83">
        <f t="shared" ca="1" si="1875"/>
        <v>-174.07510543071157</v>
      </c>
      <c r="AW355" s="83">
        <f t="shared" ca="1" si="1875"/>
        <v>-174.07510543071157</v>
      </c>
    </row>
    <row r="356" spans="2:49" s="124" customFormat="1">
      <c r="B356" s="52" t="s">
        <v>78</v>
      </c>
      <c r="C356" s="81">
        <f t="shared" ref="C356:AH356" si="1890">C354+C355</f>
        <v>4.2000000000000233</v>
      </c>
      <c r="D356" s="55">
        <f t="shared" si="1890"/>
        <v>20.200000000000056</v>
      </c>
      <c r="E356" s="55">
        <f t="shared" si="1890"/>
        <v>14.100000000000056</v>
      </c>
      <c r="F356" s="55">
        <f t="shared" si="1890"/>
        <v>43.499999999999957</v>
      </c>
      <c r="G356" s="67">
        <f t="shared" si="1890"/>
        <v>82.000000000000156</v>
      </c>
      <c r="H356" s="55">
        <f t="shared" si="1890"/>
        <v>13.199999999999998</v>
      </c>
      <c r="I356" s="55">
        <f t="shared" si="1890"/>
        <v>-12.699999999999971</v>
      </c>
      <c r="J356" s="55">
        <f t="shared" si="1890"/>
        <v>76.800000000000011</v>
      </c>
      <c r="K356" s="55">
        <f t="shared" si="1890"/>
        <v>61.100000000000044</v>
      </c>
      <c r="L356" s="67">
        <f t="shared" si="1890"/>
        <v>138.39999999999984</v>
      </c>
      <c r="M356" s="55">
        <f t="shared" si="1890"/>
        <v>43.199999999999854</v>
      </c>
      <c r="N356" s="55">
        <f t="shared" si="1890"/>
        <v>-673.19999999999993</v>
      </c>
      <c r="O356" s="55">
        <f t="shared" si="1890"/>
        <v>65.10000000000008</v>
      </c>
      <c r="P356" s="55">
        <f t="shared" si="1890"/>
        <v>70.799999999999955</v>
      </c>
      <c r="Q356" s="67">
        <f t="shared" si="1890"/>
        <v>-494.10000000000019</v>
      </c>
      <c r="R356" s="55">
        <f t="shared" si="1890"/>
        <v>10.800000000000129</v>
      </c>
      <c r="S356" s="55">
        <f t="shared" si="1890"/>
        <v>46.899999999999942</v>
      </c>
      <c r="T356" s="55">
        <f t="shared" si="1890"/>
        <v>97.70000000000006</v>
      </c>
      <c r="U356" s="55">
        <f t="shared" si="1890"/>
        <v>87.39999999999992</v>
      </c>
      <c r="V356" s="67">
        <f t="shared" si="1890"/>
        <v>242.80000000000024</v>
      </c>
      <c r="W356" s="55">
        <f t="shared" si="1890"/>
        <v>68.59999999999998</v>
      </c>
      <c r="X356" s="55">
        <f t="shared" si="1890"/>
        <v>90.499999999999972</v>
      </c>
      <c r="Y356" s="55">
        <f t="shared" si="1890"/>
        <v>100.00000000000013</v>
      </c>
      <c r="Z356" s="55">
        <f t="shared" si="1890"/>
        <v>93.80000000000004</v>
      </c>
      <c r="AA356" s="67">
        <f t="shared" si="1890"/>
        <v>352.90000000000003</v>
      </c>
      <c r="AB356" s="55">
        <f t="shared" si="1890"/>
        <v>47.4</v>
      </c>
      <c r="AC356" s="55">
        <f t="shared" si="1890"/>
        <v>83.099999999999952</v>
      </c>
      <c r="AD356" s="55">
        <f t="shared" si="1890"/>
        <v>131.00000000000009</v>
      </c>
      <c r="AE356" s="55">
        <f t="shared" si="1890"/>
        <v>1132.3</v>
      </c>
      <c r="AF356" s="67">
        <f t="shared" si="1890"/>
        <v>1393.8000000000002</v>
      </c>
      <c r="AG356" s="55">
        <f t="shared" si="1890"/>
        <v>401.50000000000006</v>
      </c>
      <c r="AH356" s="81">
        <f t="shared" si="1890"/>
        <v>146.3000000000001</v>
      </c>
      <c r="AI356" s="55">
        <f t="shared" ref="AI356:AJ356" si="1891">AI354+AI355</f>
        <v>190.49999999999994</v>
      </c>
      <c r="AJ356" s="55">
        <f t="shared" si="1891"/>
        <v>198.59999999999991</v>
      </c>
      <c r="AK356" s="65">
        <f t="shared" ref="AK356:AL356" si="1892">AK354+AK355</f>
        <v>936.89999999999952</v>
      </c>
      <c r="AL356" s="55">
        <f t="shared" si="1892"/>
        <v>219.49999999999989</v>
      </c>
      <c r="AM356" s="81">
        <f t="shared" ref="AM356" si="1893">AM354+AM355</f>
        <v>199.90000000000003</v>
      </c>
      <c r="AN356" s="81">
        <f t="shared" ref="AN356" si="1894">AN354+AN355</f>
        <v>210.5</v>
      </c>
      <c r="AO356" s="81">
        <f t="shared" ref="AO356" si="1895">AO354+AO355</f>
        <v>245.10000000000008</v>
      </c>
      <c r="AP356" s="65">
        <f t="shared" ref="AP356:AT356" ca="1" si="1896">AP354+AP355</f>
        <v>898.20000000000027</v>
      </c>
      <c r="AQ356" s="81">
        <f t="shared" ca="1" si="1896"/>
        <v>223.01052968458879</v>
      </c>
      <c r="AR356" s="81">
        <f t="shared" ca="1" si="1896"/>
        <v>233.50623954523508</v>
      </c>
      <c r="AS356" s="81">
        <f t="shared" ca="1" si="1896"/>
        <v>247.42965885388995</v>
      </c>
      <c r="AT356" s="81">
        <f t="shared" ca="1" si="1896"/>
        <v>282.4791693569851</v>
      </c>
      <c r="AU356" s="65">
        <f t="shared" ref="AU356" ca="1" si="1897">AU354+AU355</f>
        <v>986.42559744069831</v>
      </c>
      <c r="AV356" s="65">
        <f t="shared" ref="AV356:AW356" ca="1" si="1898">AV354+AV355</f>
        <v>1129.9088866434929</v>
      </c>
      <c r="AW356" s="65">
        <f t="shared" ca="1" si="1898"/>
        <v>1282.0611939017008</v>
      </c>
    </row>
    <row r="357" spans="2:49">
      <c r="B357" s="1" t="s">
        <v>77</v>
      </c>
      <c r="C357" s="3">
        <v>0.9</v>
      </c>
      <c r="D357" s="3">
        <v>2.1</v>
      </c>
      <c r="E357" s="3">
        <v>0.9</v>
      </c>
      <c r="F357" s="3">
        <v>1</v>
      </c>
      <c r="G357" s="14">
        <f>SUM(C357:F357)</f>
        <v>4.9000000000000004</v>
      </c>
      <c r="H357" s="3">
        <v>0.3</v>
      </c>
      <c r="I357" s="3">
        <v>-0.1</v>
      </c>
      <c r="J357" s="3">
        <v>0.6</v>
      </c>
      <c r="K357" s="3">
        <v>0.6</v>
      </c>
      <c r="L357" s="14">
        <f>SUM(H357:K357)</f>
        <v>1.4</v>
      </c>
      <c r="M357" s="3">
        <v>0.3</v>
      </c>
      <c r="N357" s="3">
        <v>0</v>
      </c>
      <c r="O357" s="3">
        <v>0.4</v>
      </c>
      <c r="P357" s="3">
        <v>0.3</v>
      </c>
      <c r="Q357" s="14">
        <f>SUM(M357:P357)</f>
        <v>1</v>
      </c>
      <c r="R357" s="3">
        <v>0</v>
      </c>
      <c r="S357" s="3">
        <v>0.1</v>
      </c>
      <c r="T357" s="3">
        <v>0.2</v>
      </c>
      <c r="U357" s="3">
        <v>0.2</v>
      </c>
      <c r="V357" s="14">
        <f>SUM(R357:U357)</f>
        <v>0.5</v>
      </c>
      <c r="W357" s="3">
        <v>0.2</v>
      </c>
      <c r="X357" s="3">
        <v>0.1</v>
      </c>
      <c r="Y357" s="3">
        <v>0.2</v>
      </c>
      <c r="Z357" s="3">
        <v>0.2</v>
      </c>
      <c r="AA357" s="14">
        <f>SUM(W357:Z357)</f>
        <v>0.7</v>
      </c>
      <c r="AB357" s="3">
        <v>0.1</v>
      </c>
      <c r="AC357" s="3">
        <v>0.2</v>
      </c>
      <c r="AD357" s="3">
        <v>0.3</v>
      </c>
      <c r="AE357" s="3">
        <v>0.2</v>
      </c>
      <c r="AF357" s="14">
        <f>SUM(AB357:AE357)</f>
        <v>0.8</v>
      </c>
      <c r="AG357" s="3">
        <v>0</v>
      </c>
      <c r="AH357" s="3">
        <v>0</v>
      </c>
      <c r="AI357" s="3">
        <v>0</v>
      </c>
      <c r="AJ357" s="3">
        <v>0</v>
      </c>
      <c r="AK357" s="14">
        <f>SUM(AG357:AJ357)</f>
        <v>0</v>
      </c>
      <c r="AL357" s="3">
        <v>0</v>
      </c>
      <c r="AM357" s="3">
        <v>0</v>
      </c>
      <c r="AN357" s="3">
        <v>0</v>
      </c>
      <c r="AO357" s="3">
        <v>0</v>
      </c>
      <c r="AP357" s="14">
        <f>SUM(AL357:AO357)</f>
        <v>0</v>
      </c>
      <c r="AQ357" s="3">
        <v>0</v>
      </c>
      <c r="AR357" s="3">
        <v>0</v>
      </c>
      <c r="AS357" s="3">
        <v>0</v>
      </c>
      <c r="AT357" s="3">
        <v>0</v>
      </c>
      <c r="AU357" s="14">
        <f>SUM(AQ357:AT357)</f>
        <v>0</v>
      </c>
      <c r="AV357" s="83">
        <f t="shared" si="1875"/>
        <v>0</v>
      </c>
      <c r="AW357" s="83">
        <f t="shared" si="1875"/>
        <v>0</v>
      </c>
    </row>
    <row r="358" spans="2:49" s="124" customFormat="1">
      <c r="B358" s="52" t="s">
        <v>71</v>
      </c>
      <c r="C358" s="81">
        <f t="shared" ref="C358:AH358" si="1899">C356-C357</f>
        <v>3.3000000000000234</v>
      </c>
      <c r="D358" s="81">
        <f t="shared" si="1899"/>
        <v>18.100000000000055</v>
      </c>
      <c r="E358" s="81">
        <f t="shared" si="1899"/>
        <v>13.200000000000056</v>
      </c>
      <c r="F358" s="81">
        <f t="shared" si="1899"/>
        <v>42.499999999999957</v>
      </c>
      <c r="G358" s="65">
        <f t="shared" si="1899"/>
        <v>77.100000000000151</v>
      </c>
      <c r="H358" s="81">
        <f t="shared" si="1899"/>
        <v>12.899999999999997</v>
      </c>
      <c r="I358" s="81">
        <f t="shared" si="1899"/>
        <v>-12.599999999999971</v>
      </c>
      <c r="J358" s="81">
        <f t="shared" si="1899"/>
        <v>76.200000000000017</v>
      </c>
      <c r="K358" s="81">
        <f t="shared" si="1899"/>
        <v>60.500000000000043</v>
      </c>
      <c r="L358" s="65">
        <f t="shared" si="1899"/>
        <v>136.99999999999983</v>
      </c>
      <c r="M358" s="81">
        <f t="shared" si="1899"/>
        <v>42.899999999999856</v>
      </c>
      <c r="N358" s="81">
        <f t="shared" si="1899"/>
        <v>-673.19999999999993</v>
      </c>
      <c r="O358" s="81">
        <f t="shared" si="1899"/>
        <v>64.700000000000074</v>
      </c>
      <c r="P358" s="81">
        <f t="shared" si="1899"/>
        <v>70.499999999999957</v>
      </c>
      <c r="Q358" s="65">
        <f t="shared" si="1899"/>
        <v>-495.10000000000019</v>
      </c>
      <c r="R358" s="81">
        <f t="shared" si="1899"/>
        <v>10.800000000000129</v>
      </c>
      <c r="S358" s="81">
        <f t="shared" si="1899"/>
        <v>46.79999999999994</v>
      </c>
      <c r="T358" s="81">
        <f t="shared" si="1899"/>
        <v>97.500000000000057</v>
      </c>
      <c r="U358" s="81">
        <f t="shared" si="1899"/>
        <v>87.199999999999918</v>
      </c>
      <c r="V358" s="65">
        <f t="shared" si="1899"/>
        <v>242.30000000000024</v>
      </c>
      <c r="W358" s="81">
        <f t="shared" si="1899"/>
        <v>68.399999999999977</v>
      </c>
      <c r="X358" s="81">
        <f t="shared" si="1899"/>
        <v>90.399999999999977</v>
      </c>
      <c r="Y358" s="81">
        <f t="shared" si="1899"/>
        <v>99.800000000000125</v>
      </c>
      <c r="Z358" s="81">
        <f t="shared" si="1899"/>
        <v>93.600000000000037</v>
      </c>
      <c r="AA358" s="65">
        <f t="shared" si="1899"/>
        <v>352.20000000000005</v>
      </c>
      <c r="AB358" s="81">
        <f t="shared" si="1899"/>
        <v>47.3</v>
      </c>
      <c r="AC358" s="81">
        <f t="shared" si="1899"/>
        <v>82.899999999999949</v>
      </c>
      <c r="AD358" s="81">
        <f t="shared" si="1899"/>
        <v>130.70000000000007</v>
      </c>
      <c r="AE358" s="81">
        <f t="shared" si="1899"/>
        <v>1132.0999999999999</v>
      </c>
      <c r="AF358" s="65">
        <f t="shared" si="1899"/>
        <v>1393.0000000000002</v>
      </c>
      <c r="AG358" s="81">
        <f t="shared" si="1899"/>
        <v>401.50000000000006</v>
      </c>
      <c r="AH358" s="81">
        <f t="shared" si="1899"/>
        <v>146.3000000000001</v>
      </c>
      <c r="AI358" s="81">
        <f t="shared" ref="AI358:AJ358" si="1900">AI356-AI357</f>
        <v>190.49999999999994</v>
      </c>
      <c r="AJ358" s="81">
        <f t="shared" si="1900"/>
        <v>198.59999999999991</v>
      </c>
      <c r="AK358" s="65">
        <f t="shared" ref="AK358:AL358" si="1901">AK356-AK357</f>
        <v>936.89999999999952</v>
      </c>
      <c r="AL358" s="81">
        <f t="shared" si="1901"/>
        <v>219.49999999999989</v>
      </c>
      <c r="AM358" s="81">
        <f t="shared" ref="AM358" si="1902">AM356-AM357</f>
        <v>199.90000000000003</v>
      </c>
      <c r="AN358" s="81">
        <f t="shared" ref="AN358" si="1903">AN356-AN357</f>
        <v>210.5</v>
      </c>
      <c r="AO358" s="81">
        <f t="shared" ref="AO358" si="1904">AO356-AO357</f>
        <v>245.10000000000008</v>
      </c>
      <c r="AP358" s="65">
        <f t="shared" ref="AP358:AT358" ca="1" si="1905">AP356-AP357</f>
        <v>898.20000000000027</v>
      </c>
      <c r="AQ358" s="81">
        <f t="shared" ca="1" si="1905"/>
        <v>223.01052968458879</v>
      </c>
      <c r="AR358" s="81">
        <f t="shared" ca="1" si="1905"/>
        <v>233.50623954523508</v>
      </c>
      <c r="AS358" s="81">
        <f t="shared" ca="1" si="1905"/>
        <v>247.42965885388995</v>
      </c>
      <c r="AT358" s="81">
        <f t="shared" ca="1" si="1905"/>
        <v>282.4791693569851</v>
      </c>
      <c r="AU358" s="65">
        <f t="shared" ref="AU358" ca="1" si="1906">AU356-AU357</f>
        <v>986.42559744069831</v>
      </c>
      <c r="AV358" s="65">
        <f t="shared" ref="AV358:AW358" ca="1" si="1907">AV356-AV357</f>
        <v>1129.9088866434929</v>
      </c>
      <c r="AW358" s="65">
        <f t="shared" ca="1" si="1907"/>
        <v>1282.0611939017008</v>
      </c>
    </row>
    <row r="359" spans="2:49">
      <c r="C359" s="15"/>
      <c r="D359" s="15"/>
      <c r="E359" s="15"/>
      <c r="F359" s="15"/>
      <c r="G359" s="14"/>
      <c r="H359" s="15"/>
      <c r="I359" s="15"/>
      <c r="J359" s="15"/>
      <c r="K359" s="15"/>
      <c r="L359" s="14"/>
      <c r="M359" s="15"/>
      <c r="N359" s="15"/>
      <c r="O359" s="15"/>
      <c r="P359" s="15"/>
      <c r="Q359" s="14"/>
      <c r="R359" s="15"/>
      <c r="S359" s="15"/>
      <c r="T359" s="15"/>
      <c r="U359" s="15"/>
      <c r="V359" s="14"/>
      <c r="W359" s="15"/>
      <c r="X359" s="15"/>
      <c r="Y359" s="15"/>
      <c r="Z359" s="15"/>
      <c r="AA359" s="14"/>
      <c r="AB359" s="15"/>
      <c r="AC359" s="15"/>
      <c r="AD359" s="15"/>
      <c r="AE359" s="15"/>
      <c r="AF359" s="14"/>
      <c r="AG359" s="15"/>
      <c r="AH359" s="15"/>
      <c r="AI359" s="25"/>
      <c r="AJ359" s="25"/>
    </row>
    <row r="360" spans="2:49">
      <c r="B360" s="1" t="s">
        <v>76</v>
      </c>
      <c r="C360" s="119">
        <f t="shared" ref="C360:AF360" si="1908">C358/C363</f>
        <v>2.3940627244433972E-2</v>
      </c>
      <c r="D360" s="119">
        <f t="shared" si="1908"/>
        <v>0.11862862685725932</v>
      </c>
      <c r="E360" s="119">
        <f t="shared" si="1908"/>
        <v>8.1301313755320348E-2</v>
      </c>
      <c r="F360" s="119">
        <f t="shared" si="1908"/>
        <v>0.25334867334712324</v>
      </c>
      <c r="G360" s="128">
        <f t="shared" si="1908"/>
        <v>0.49699450469759821</v>
      </c>
      <c r="H360" s="119">
        <f t="shared" si="1908"/>
        <v>7.5438155332424942E-2</v>
      </c>
      <c r="I360" s="119">
        <f t="shared" si="1908"/>
        <v>-7.1588061838449443E-2</v>
      </c>
      <c r="J360" s="119">
        <f t="shared" si="1908"/>
        <v>0.43587690195629802</v>
      </c>
      <c r="K360" s="119">
        <f t="shared" si="1908"/>
        <v>0.35201024029789979</v>
      </c>
      <c r="L360" s="128">
        <f t="shared" si="1908"/>
        <v>0.78996912200986502</v>
      </c>
      <c r="M360" s="119">
        <f t="shared" si="1908"/>
        <v>0.24781501100437203</v>
      </c>
      <c r="N360" s="119">
        <f t="shared" si="1908"/>
        <v>-4.0592119147396666</v>
      </c>
      <c r="O360" s="119">
        <f t="shared" si="1908"/>
        <v>0.38682753590261792</v>
      </c>
      <c r="P360" s="119">
        <f t="shared" si="1908"/>
        <v>0.41878285663369841</v>
      </c>
      <c r="Q360" s="128">
        <f t="shared" si="1908"/>
        <v>-2.9358353062213807</v>
      </c>
      <c r="R360" s="119">
        <f t="shared" si="1908"/>
        <v>6.3741257709446858E-2</v>
      </c>
      <c r="S360" s="119">
        <f t="shared" si="1908"/>
        <v>0.27823357351787081</v>
      </c>
      <c r="T360" s="119">
        <f t="shared" si="1908"/>
        <v>0.58194363204450261</v>
      </c>
      <c r="U360" s="119">
        <f t="shared" si="1908"/>
        <v>0.52378349481322151</v>
      </c>
      <c r="V360" s="128">
        <f t="shared" si="1908"/>
        <v>1.4429876932147432</v>
      </c>
      <c r="W360" s="119">
        <f t="shared" si="1908"/>
        <v>0.41625335467341745</v>
      </c>
      <c r="X360" s="119">
        <f t="shared" si="1908"/>
        <v>0.56562926255459178</v>
      </c>
      <c r="Y360" s="119">
        <f t="shared" si="1908"/>
        <v>0.63813597795297827</v>
      </c>
      <c r="Z360" s="119">
        <f t="shared" si="1908"/>
        <v>0.60486606998610637</v>
      </c>
      <c r="AA360" s="128">
        <f t="shared" si="1908"/>
        <v>2.2175943634569162</v>
      </c>
      <c r="AB360" s="119">
        <f t="shared" si="1908"/>
        <v>0.30689574628221433</v>
      </c>
      <c r="AC360" s="119">
        <f t="shared" si="1908"/>
        <v>0.54422036657738526</v>
      </c>
      <c r="AD360" s="119">
        <f t="shared" si="1908"/>
        <v>0.89838057793296899</v>
      </c>
      <c r="AE360" s="119">
        <f t="shared" si="1908"/>
        <v>8.0053458541345499</v>
      </c>
      <c r="AF360" s="128">
        <f t="shared" si="1908"/>
        <v>9.3906841447095672</v>
      </c>
      <c r="AG360" s="119">
        <f t="shared" ref="AG360:AP360" si="1909">AG358/AG363</f>
        <v>2.8169903457566239</v>
      </c>
      <c r="AH360" s="119">
        <f t="shared" si="1909"/>
        <v>1.0356129087060861</v>
      </c>
      <c r="AI360" s="119">
        <f t="shared" si="1909"/>
        <v>1.3556499647744493</v>
      </c>
      <c r="AJ360" s="119">
        <f t="shared" si="1909"/>
        <v>1.4016119242875487</v>
      </c>
      <c r="AK360" s="128">
        <f t="shared" si="1909"/>
        <v>6.6210376421784582</v>
      </c>
      <c r="AL360" s="119">
        <f t="shared" ref="AL360" si="1910">AL358/AL363</f>
        <v>1.5492222128116082</v>
      </c>
      <c r="AM360" s="119">
        <f t="shared" si="1909"/>
        <v>1.440886877045281</v>
      </c>
      <c r="AN360" s="119">
        <f t="shared" si="1909"/>
        <v>1.5347151845668168</v>
      </c>
      <c r="AO360" s="119">
        <f t="shared" si="1909"/>
        <v>1.8168206010110748</v>
      </c>
      <c r="AP360" s="128">
        <f t="shared" ca="1" si="1909"/>
        <v>6.5030055223418666</v>
      </c>
      <c r="AQ360" s="119">
        <f t="shared" ref="AQ360:AU360" ca="1" si="1911">AQ358/AQ363</f>
        <v>1.6915021277716245</v>
      </c>
      <c r="AR360" s="119">
        <f t="shared" ca="1" si="1911"/>
        <v>1.8124531737711431</v>
      </c>
      <c r="AS360" s="119">
        <f t="shared" ca="1" si="1911"/>
        <v>1.9655556157865328</v>
      </c>
      <c r="AT360" s="119">
        <f t="shared" ca="1" si="1911"/>
        <v>2.296841151019084</v>
      </c>
      <c r="AU360" s="128">
        <f t="shared" ca="1" si="1911"/>
        <v>7.7435826802824907</v>
      </c>
      <c r="AV360" s="128">
        <f t="shared" ref="AV360:AW360" ca="1" si="1912">AV358/AV363</f>
        <v>10.204358089882538</v>
      </c>
      <c r="AW360" s="128">
        <f t="shared" ca="1" si="1912"/>
        <v>13.066944744198608</v>
      </c>
    </row>
    <row r="361" spans="2:49">
      <c r="B361" s="1" t="s">
        <v>75</v>
      </c>
      <c r="C361" s="119">
        <f t="shared" ref="C361:AF361" si="1913">IF(C358&gt;0,C358/C364,C358/C363)</f>
        <v>1.8457717843020038E-2</v>
      </c>
      <c r="D361" s="119">
        <f t="shared" si="1913"/>
        <v>0.10006578910996763</v>
      </c>
      <c r="E361" s="119">
        <f t="shared" si="1913"/>
        <v>7.2371595245405804E-2</v>
      </c>
      <c r="F361" s="119">
        <f t="shared" si="1913"/>
        <v>0.23320383661464825</v>
      </c>
      <c r="G361" s="128">
        <f t="shared" si="1913"/>
        <v>0.42578806688904192</v>
      </c>
      <c r="H361" s="119">
        <f t="shared" si="1913"/>
        <v>7.043483958328782E-2</v>
      </c>
      <c r="I361" s="119">
        <f t="shared" si="1913"/>
        <v>-7.1588061838449443E-2</v>
      </c>
      <c r="J361" s="119">
        <f t="shared" si="1913"/>
        <v>0.41947878934678023</v>
      </c>
      <c r="K361" s="119">
        <f t="shared" si="1913"/>
        <v>0.34057261233266933</v>
      </c>
      <c r="L361" s="128">
        <f t="shared" si="1913"/>
        <v>0.76275208747708512</v>
      </c>
      <c r="M361" s="119">
        <f t="shared" si="1913"/>
        <v>0.24120501301607392</v>
      </c>
      <c r="N361" s="119">
        <f t="shared" si="1913"/>
        <v>-4.0592119147396666</v>
      </c>
      <c r="O361" s="119">
        <f t="shared" si="1913"/>
        <v>0.3774685685948489</v>
      </c>
      <c r="P361" s="119">
        <f t="shared" si="1913"/>
        <v>0.40887816590594039</v>
      </c>
      <c r="Q361" s="128">
        <f t="shared" si="1913"/>
        <v>-2.9358353062213807</v>
      </c>
      <c r="R361" s="119">
        <f t="shared" si="1913"/>
        <v>6.2408626259008101E-2</v>
      </c>
      <c r="S361" s="119">
        <f t="shared" si="1913"/>
        <v>0.27347790263485405</v>
      </c>
      <c r="T361" s="119">
        <f t="shared" si="1913"/>
        <v>0.57412717947510084</v>
      </c>
      <c r="U361" s="119">
        <f t="shared" si="1913"/>
        <v>0.51811008651012402</v>
      </c>
      <c r="V361" s="128">
        <f t="shared" si="1913"/>
        <v>1.4204707837651285</v>
      </c>
      <c r="W361" s="119">
        <f t="shared" si="1913"/>
        <v>0.41004490111563369</v>
      </c>
      <c r="X361" s="119">
        <f t="shared" si="1913"/>
        <v>0.55892518192891005</v>
      </c>
      <c r="Y361" s="119">
        <f t="shared" si="1913"/>
        <v>0.6299789165372629</v>
      </c>
      <c r="Z361" s="119">
        <f t="shared" si="1913"/>
        <v>0.59586333339699415</v>
      </c>
      <c r="AA361" s="128">
        <f t="shared" si="1913"/>
        <v>2.1874044136256292</v>
      </c>
      <c r="AB361" s="119">
        <f t="shared" si="1913"/>
        <v>0.30195858124154129</v>
      </c>
      <c r="AC361" s="119">
        <f t="shared" si="1913"/>
        <v>0.53808806729670755</v>
      </c>
      <c r="AD361" s="119">
        <f t="shared" si="1913"/>
        <v>0.88735903755151424</v>
      </c>
      <c r="AE361" s="119">
        <f t="shared" si="1913"/>
        <v>7.8480170256424477</v>
      </c>
      <c r="AF361" s="128">
        <f t="shared" si="1913"/>
        <v>9.2519410479334248</v>
      </c>
      <c r="AG361" s="119">
        <f t="shared" ref="AG361:AP361" si="1914">IF(AG358&gt;0,AG358/AG364,AG358/AG363)</f>
        <v>2.7561163129135897</v>
      </c>
      <c r="AH361" s="119">
        <f t="shared" si="1914"/>
        <v>1.0114487984292475</v>
      </c>
      <c r="AI361" s="119">
        <f t="shared" si="1914"/>
        <v>1.3216500853348869</v>
      </c>
      <c r="AJ361" s="119">
        <f t="shared" si="1914"/>
        <v>1.364179637592559</v>
      </c>
      <c r="AK361" s="128">
        <f t="shared" si="1914"/>
        <v>6.4609337287083619</v>
      </c>
      <c r="AL361" s="119">
        <f t="shared" ref="AL361" si="1915">IF(AL358&gt;0,AL358/AL364,AL358/AL363)</f>
        <v>1.5119891439868287</v>
      </c>
      <c r="AM361" s="119">
        <f t="shared" si="1914"/>
        <v>1.4136399637927137</v>
      </c>
      <c r="AN361" s="119">
        <f t="shared" si="1914"/>
        <v>1.5135935803498881</v>
      </c>
      <c r="AO361" s="119">
        <f t="shared" si="1914"/>
        <v>1.7997973300436187</v>
      </c>
      <c r="AP361" s="128">
        <f t="shared" ca="1" si="1914"/>
        <v>6.3947486455122151</v>
      </c>
      <c r="AQ361" s="119">
        <f t="shared" ref="AQ361:AU361" ca="1" si="1916">IF(AQ358&gt;0,AQ358/AQ364,AQ358/AQ363)</f>
        <v>1.6662259690540124</v>
      </c>
      <c r="AR361" s="119">
        <f t="shared" ca="1" si="1916"/>
        <v>1.7847471000308472</v>
      </c>
      <c r="AS361" s="119">
        <f t="shared" ca="1" si="1916"/>
        <v>1.9348156647795687</v>
      </c>
      <c r="AT361" s="119">
        <f t="shared" ca="1" si="1916"/>
        <v>2.2600875587338707</v>
      </c>
      <c r="AU361" s="128">
        <f t="shared" ca="1" si="1916"/>
        <v>7.6238854871681534</v>
      </c>
      <c r="AV361" s="128">
        <f t="shared" ref="AV361:AW361" ca="1" si="1917">IF(AV358&gt;0,AV358/AV364,AV358/AV363)</f>
        <v>9.5064559237789528</v>
      </c>
      <c r="AW361" s="128">
        <f t="shared" ca="1" si="1917"/>
        <v>12.04701803467994</v>
      </c>
    </row>
    <row r="362" spans="2:49">
      <c r="C362" s="15"/>
      <c r="D362" s="15"/>
      <c r="E362" s="15"/>
      <c r="F362" s="15"/>
      <c r="G362" s="14"/>
      <c r="H362" s="15"/>
      <c r="I362" s="15"/>
      <c r="J362" s="15"/>
      <c r="K362" s="15"/>
      <c r="L362" s="14"/>
      <c r="M362" s="15"/>
      <c r="N362" s="15"/>
      <c r="O362" s="15"/>
      <c r="P362" s="15"/>
      <c r="Q362" s="14"/>
      <c r="R362" s="15"/>
      <c r="S362" s="15"/>
      <c r="T362" s="15"/>
      <c r="U362" s="15"/>
      <c r="V362" s="14"/>
      <c r="W362" s="15"/>
      <c r="X362" s="15"/>
      <c r="Y362" s="15"/>
      <c r="Z362" s="15"/>
      <c r="AA362" s="14"/>
      <c r="AB362" s="15"/>
      <c r="AC362" s="15"/>
      <c r="AD362" s="15"/>
      <c r="AE362" s="15"/>
      <c r="AF362" s="14"/>
      <c r="AG362" s="15"/>
      <c r="AH362" s="15"/>
      <c r="AI362" s="25"/>
      <c r="AJ362" s="25"/>
      <c r="AL362" s="15"/>
    </row>
    <row r="363" spans="2:49">
      <c r="B363" s="1" t="s">
        <v>74</v>
      </c>
      <c r="C363" s="3">
        <v>137.84100000000001</v>
      </c>
      <c r="D363" s="3">
        <v>152.577</v>
      </c>
      <c r="E363" s="3">
        <v>162.35900000000001</v>
      </c>
      <c r="F363" s="3">
        <v>167.75299999999999</v>
      </c>
      <c r="G363" s="14">
        <f>AVERAGE(C363:F363)</f>
        <v>155.13249999999999</v>
      </c>
      <c r="H363" s="3">
        <v>171.001</v>
      </c>
      <c r="I363" s="3">
        <v>176.00700000000001</v>
      </c>
      <c r="J363" s="3">
        <v>174.82</v>
      </c>
      <c r="K363" s="3">
        <v>171.87</v>
      </c>
      <c r="L363" s="14">
        <f>AVERAGE(H363:K363)</f>
        <v>173.42449999999999</v>
      </c>
      <c r="M363" s="3">
        <v>173.113</v>
      </c>
      <c r="N363" s="3">
        <v>165.845</v>
      </c>
      <c r="O363" s="3">
        <v>167.25800000000001</v>
      </c>
      <c r="P363" s="3">
        <v>168.345</v>
      </c>
      <c r="Q363" s="14">
        <f>AVERAGE(M363:P363)</f>
        <v>168.64025000000001</v>
      </c>
      <c r="R363" s="3">
        <v>169.435</v>
      </c>
      <c r="S363" s="3">
        <v>168.20400000000001</v>
      </c>
      <c r="T363" s="3">
        <v>167.542</v>
      </c>
      <c r="U363" s="3">
        <v>166.48099999999999</v>
      </c>
      <c r="V363" s="14">
        <f>AVERAGE(R363:U363)</f>
        <v>167.91550000000001</v>
      </c>
      <c r="W363" s="3">
        <v>164.32300000000001</v>
      </c>
      <c r="X363" s="3">
        <v>159.822</v>
      </c>
      <c r="Y363" s="3">
        <v>156.393</v>
      </c>
      <c r="Z363" s="3">
        <v>154.745</v>
      </c>
      <c r="AA363" s="14">
        <f>AVERAGE(W363:Z363)</f>
        <v>158.82075</v>
      </c>
      <c r="AB363" s="3">
        <v>154.124</v>
      </c>
      <c r="AC363" s="3">
        <v>152.328</v>
      </c>
      <c r="AD363" s="3">
        <v>145.48400000000001</v>
      </c>
      <c r="AE363" s="3">
        <v>141.41800000000001</v>
      </c>
      <c r="AF363" s="14">
        <f>AVERAGE(AB363:AE363)</f>
        <v>148.33850000000001</v>
      </c>
      <c r="AG363" s="3">
        <v>142.52799999999999</v>
      </c>
      <c r="AH363" s="3">
        <v>141.26900000000001</v>
      </c>
      <c r="AI363" s="3">
        <v>140.523</v>
      </c>
      <c r="AJ363" s="3">
        <v>141.69399999999999</v>
      </c>
      <c r="AK363" s="14">
        <f>AVERAGE(AG363:AJ363)</f>
        <v>141.5035</v>
      </c>
      <c r="AL363" s="3">
        <v>141.684</v>
      </c>
      <c r="AM363" s="3">
        <v>138.73400000000001</v>
      </c>
      <c r="AN363" s="3">
        <v>137.15899999999999</v>
      </c>
      <c r="AO363" s="3">
        <v>134.90600000000001</v>
      </c>
      <c r="AP363" s="14">
        <f>AVERAGE(AL363:AO363)</f>
        <v>138.12074999999999</v>
      </c>
      <c r="AQ363" s="15">
        <f>AQ546</f>
        <v>131.84170804347826</v>
      </c>
      <c r="AR363" s="15">
        <f>AR546</f>
        <v>128.83435717093991</v>
      </c>
      <c r="AS363" s="15">
        <f>AS546</f>
        <v>125.88280731750191</v>
      </c>
      <c r="AT363" s="15">
        <f>AT546</f>
        <v>122.98594059569686</v>
      </c>
      <c r="AU363" s="14">
        <f>AVERAGE(AQ363:AT363)</f>
        <v>127.38620328190424</v>
      </c>
      <c r="AV363" s="14">
        <f>AV546</f>
        <v>110.72807095664155</v>
      </c>
      <c r="AW363" s="14">
        <f>AW546</f>
        <v>98.114840079269754</v>
      </c>
    </row>
    <row r="364" spans="2:49">
      <c r="B364" s="1" t="s">
        <v>73</v>
      </c>
      <c r="C364" s="3">
        <v>178.78700000000001</v>
      </c>
      <c r="D364" s="3">
        <v>180.881</v>
      </c>
      <c r="E364" s="3">
        <v>182.392</v>
      </c>
      <c r="F364" s="3">
        <v>182.244</v>
      </c>
      <c r="G364" s="14">
        <f>AVERAGE(C364:F364)</f>
        <v>181.07599999999999</v>
      </c>
      <c r="H364" s="3">
        <v>183.148</v>
      </c>
      <c r="I364" s="3">
        <v>176.00700000000001</v>
      </c>
      <c r="J364" s="3">
        <v>181.654</v>
      </c>
      <c r="K364" s="3">
        <v>177.642</v>
      </c>
      <c r="L364" s="14">
        <f>AVERAGE(H364:K364)</f>
        <v>179.61275000000001</v>
      </c>
      <c r="M364" s="3">
        <v>177.857</v>
      </c>
      <c r="N364" s="3">
        <v>165.845</v>
      </c>
      <c r="O364" s="3">
        <v>171.405</v>
      </c>
      <c r="P364" s="3">
        <v>172.423</v>
      </c>
      <c r="Q364" s="14">
        <f>AVERAGE(M364:P364)</f>
        <v>171.88249999999999</v>
      </c>
      <c r="R364" s="3">
        <v>173.053</v>
      </c>
      <c r="S364" s="3">
        <v>171.12899999999999</v>
      </c>
      <c r="T364" s="3">
        <v>169.82300000000001</v>
      </c>
      <c r="U364" s="3">
        <v>168.304</v>
      </c>
      <c r="V364" s="14">
        <f>AVERAGE(R364:U364)</f>
        <v>170.57724999999999</v>
      </c>
      <c r="W364" s="3">
        <v>166.81100000000001</v>
      </c>
      <c r="X364" s="3">
        <v>161.739</v>
      </c>
      <c r="Y364" s="3">
        <v>158.41800000000001</v>
      </c>
      <c r="Z364" s="3">
        <v>157.083</v>
      </c>
      <c r="AA364" s="14">
        <f>AVERAGE(W364:Z364)</f>
        <v>161.01275000000001</v>
      </c>
      <c r="AB364" s="3">
        <v>156.64400000000001</v>
      </c>
      <c r="AC364" s="3">
        <v>154.06399999999999</v>
      </c>
      <c r="AD364" s="3">
        <v>147.291</v>
      </c>
      <c r="AE364" s="3">
        <v>144.25299999999999</v>
      </c>
      <c r="AF364" s="14">
        <f>AVERAGE(AB364:AE364)</f>
        <v>150.56299999999999</v>
      </c>
      <c r="AG364" s="3">
        <v>145.67599999999999</v>
      </c>
      <c r="AH364" s="3">
        <v>144.64400000000001</v>
      </c>
      <c r="AI364" s="3">
        <v>144.13800000000001</v>
      </c>
      <c r="AJ364" s="3">
        <v>145.58199999999999</v>
      </c>
      <c r="AK364" s="14">
        <f>AVERAGE(AG364:AJ364)</f>
        <v>145.01</v>
      </c>
      <c r="AL364" s="3">
        <v>145.173</v>
      </c>
      <c r="AM364" s="3">
        <v>141.40799999999999</v>
      </c>
      <c r="AN364" s="3">
        <v>139.07300000000001</v>
      </c>
      <c r="AO364" s="3">
        <v>136.18199999999999</v>
      </c>
      <c r="AP364" s="14">
        <f>AVERAGE(AL364:AO364)</f>
        <v>140.459</v>
      </c>
      <c r="AQ364" s="15">
        <f>AQ548</f>
        <v>133.84170804347826</v>
      </c>
      <c r="AR364" s="15">
        <f>AR548</f>
        <v>130.83435717093991</v>
      </c>
      <c r="AS364" s="15">
        <f>AS548</f>
        <v>127.88280731750191</v>
      </c>
      <c r="AT364" s="15">
        <f>AT548</f>
        <v>124.98594059569686</v>
      </c>
      <c r="AU364" s="14">
        <f>AVERAGE(AQ364:AT364)</f>
        <v>129.38620328190424</v>
      </c>
      <c r="AV364" s="14">
        <f t="shared" ref="AV364:AW364" si="1918">AVERAGE(AU548:AV548)</f>
        <v>118.8570057761692</v>
      </c>
      <c r="AW364" s="14">
        <f t="shared" si="1918"/>
        <v>106.42145551795565</v>
      </c>
    </row>
    <row r="365" spans="2:49">
      <c r="C365" s="15"/>
      <c r="D365" s="15"/>
      <c r="E365" s="15"/>
      <c r="F365" s="15"/>
      <c r="G365" s="14"/>
      <c r="H365" s="15"/>
      <c r="I365" s="15"/>
      <c r="J365" s="15"/>
      <c r="K365" s="15"/>
      <c r="L365" s="14"/>
      <c r="M365" s="15"/>
      <c r="N365" s="15"/>
      <c r="O365" s="15"/>
      <c r="P365" s="15"/>
      <c r="Q365" s="14"/>
      <c r="R365" s="15"/>
      <c r="S365" s="15"/>
      <c r="T365" s="15"/>
      <c r="U365" s="15"/>
      <c r="V365" s="14"/>
      <c r="W365" s="15"/>
      <c r="X365" s="15"/>
      <c r="Y365" s="15"/>
      <c r="Z365" s="15"/>
      <c r="AA365" s="14"/>
      <c r="AB365" s="15"/>
      <c r="AC365" s="15"/>
      <c r="AD365" s="15"/>
      <c r="AE365" s="15"/>
      <c r="AF365" s="14"/>
      <c r="AG365" s="15"/>
      <c r="AH365" s="15"/>
      <c r="AI365" s="25"/>
      <c r="AJ365" s="25"/>
    </row>
    <row r="366" spans="2:49">
      <c r="B366" s="247" t="s">
        <v>400</v>
      </c>
      <c r="C366" s="15"/>
      <c r="D366" s="15"/>
      <c r="E366" s="15"/>
      <c r="F366" s="15"/>
      <c r="G366" s="73">
        <f>G355/-G354</f>
        <v>-0.12328767123287644</v>
      </c>
      <c r="H366" s="82">
        <f t="shared" ref="H366:AU366" si="1919">H355/-H354</f>
        <v>-0.41935483870967755</v>
      </c>
      <c r="I366" s="82">
        <f t="shared" si="1919"/>
        <v>5.9259259259259386E-2</v>
      </c>
      <c r="J366" s="82">
        <f t="shared" si="1919"/>
        <v>-3.643724696356275E-2</v>
      </c>
      <c r="K366" s="82">
        <f t="shared" si="1919"/>
        <v>-8.1415929203539752E-2</v>
      </c>
      <c r="L366" s="73">
        <f t="shared" si="1919"/>
        <v>-9.4936708860759611E-2</v>
      </c>
      <c r="M366" s="82">
        <f t="shared" si="1919"/>
        <v>-3.3492822966507289E-2</v>
      </c>
      <c r="N366" s="82">
        <f t="shared" si="1919"/>
        <v>-1.3386880856760376E-3</v>
      </c>
      <c r="O366" s="82">
        <f t="shared" si="1919"/>
        <v>6.5997130559540818E-2</v>
      </c>
      <c r="P366" s="82">
        <f t="shared" si="1919"/>
        <v>-8.2568807339449615E-2</v>
      </c>
      <c r="Q366" s="73">
        <f t="shared" si="1919"/>
        <v>2.6241421073879695E-3</v>
      </c>
      <c r="R366" s="82">
        <f t="shared" si="1919"/>
        <v>-7.9999999999998975E-2</v>
      </c>
      <c r="S366" s="82">
        <f t="shared" si="1919"/>
        <v>0.13944954128440382</v>
      </c>
      <c r="T366" s="82">
        <f t="shared" si="1919"/>
        <v>-1.0245901639344256E-3</v>
      </c>
      <c r="U366" s="82">
        <f t="shared" si="1919"/>
        <v>4.4808743169398944E-2</v>
      </c>
      <c r="V366" s="73">
        <f t="shared" si="1919"/>
        <v>4.2586750788643497E-2</v>
      </c>
      <c r="W366" s="82">
        <f t="shared" si="1919"/>
        <v>8.4112149532710304E-2</v>
      </c>
      <c r="X366" s="82">
        <f t="shared" si="1919"/>
        <v>-2.2598870056497182E-2</v>
      </c>
      <c r="Y366" s="82">
        <f t="shared" si="1919"/>
        <v>-2.8806584362139877E-2</v>
      </c>
      <c r="Z366" s="82">
        <f t="shared" si="1919"/>
        <v>2.1897810218978096E-2</v>
      </c>
      <c r="AA366" s="73">
        <f t="shared" si="1919"/>
        <v>1.0098176718092565E-2</v>
      </c>
      <c r="AB366" s="82">
        <f t="shared" si="1919"/>
        <v>4.2016806722689074E-3</v>
      </c>
      <c r="AC366" s="82">
        <f t="shared" si="1919"/>
        <v>-2.846534653465348E-2</v>
      </c>
      <c r="AD366" s="82">
        <f t="shared" si="1919"/>
        <v>-2.4237685691946821E-2</v>
      </c>
      <c r="AE366" s="82">
        <f t="shared" si="1919"/>
        <v>-6.6766101694915294</v>
      </c>
      <c r="AF366" s="73">
        <f t="shared" si="1919"/>
        <v>-2.4517087667161959</v>
      </c>
      <c r="AG366" s="82">
        <f t="shared" si="1919"/>
        <v>-1.80377094972067</v>
      </c>
      <c r="AH366" s="82">
        <f t="shared" si="1919"/>
        <v>0.16352201257861629</v>
      </c>
      <c r="AI366" s="82">
        <f t="shared" si="1919"/>
        <v>0.13800904977375569</v>
      </c>
      <c r="AJ366" s="82">
        <f t="shared" si="1919"/>
        <v>0.12240388864339377</v>
      </c>
      <c r="AK366" s="73">
        <f t="shared" si="1919"/>
        <v>-0.22406584792265499</v>
      </c>
      <c r="AL366" s="82">
        <f t="shared" si="1919"/>
        <v>2.2727272727272739E-3</v>
      </c>
      <c r="AM366" s="82">
        <f t="shared" si="1919"/>
        <v>0.16394813885403597</v>
      </c>
      <c r="AN366" s="82">
        <f t="shared" si="1919"/>
        <v>0.21161048689138576</v>
      </c>
      <c r="AO366" s="82">
        <f t="shared" si="1919"/>
        <v>0.16604287172507651</v>
      </c>
      <c r="AP366" s="73">
        <f t="shared" ca="1" si="1919"/>
        <v>0.1389953987730061</v>
      </c>
      <c r="AQ366" s="35">
        <v>0.15</v>
      </c>
      <c r="AR366" s="35">
        <v>0.15</v>
      </c>
      <c r="AS366" s="35">
        <v>0.15</v>
      </c>
      <c r="AT366" s="35">
        <v>0.15</v>
      </c>
      <c r="AU366" s="73">
        <f t="shared" ca="1" si="1919"/>
        <v>0.15000000000000008</v>
      </c>
      <c r="AV366" s="36">
        <v>0.15</v>
      </c>
      <c r="AW366" s="36">
        <v>0.15</v>
      </c>
    </row>
    <row r="367" spans="2:49">
      <c r="B367" s="1" t="s">
        <v>356</v>
      </c>
      <c r="C367" s="82">
        <f t="shared" ref="C367:AP367" si="1920">-C352/(C413+C418)</f>
        <v>9.8213180373870352E-3</v>
      </c>
      <c r="D367" s="82">
        <f t="shared" si="1920"/>
        <v>1.0209986772486773E-2</v>
      </c>
      <c r="E367" s="82">
        <f t="shared" si="1920"/>
        <v>1.0351538238582253E-2</v>
      </c>
      <c r="F367" s="82">
        <f t="shared" si="1920"/>
        <v>1.0328521652563465E-2</v>
      </c>
      <c r="G367" s="73">
        <f t="shared" si="1920"/>
        <v>4.0816326530612249E-2</v>
      </c>
      <c r="H367" s="82">
        <f t="shared" si="1920"/>
        <v>1.0139206316226885E-2</v>
      </c>
      <c r="I367" s="82">
        <f t="shared" si="1920"/>
        <v>9.5974074535709851E-3</v>
      </c>
      <c r="J367" s="82">
        <f t="shared" si="1920"/>
        <v>9.5329281491965696E-3</v>
      </c>
      <c r="K367" s="82">
        <f t="shared" si="1920"/>
        <v>9.0597862391449558E-3</v>
      </c>
      <c r="L367" s="73">
        <f t="shared" si="1920"/>
        <v>3.8451903807615227E-2</v>
      </c>
      <c r="M367" s="82">
        <f t="shared" si="1920"/>
        <v>8.8676956539925529E-3</v>
      </c>
      <c r="N367" s="82">
        <f t="shared" si="1920"/>
        <v>8.1304220275763804E-3</v>
      </c>
      <c r="O367" s="82">
        <f t="shared" si="1920"/>
        <v>7.6602564102564094E-3</v>
      </c>
      <c r="P367" s="82">
        <f t="shared" si="1920"/>
        <v>8.6051888004109942E-3</v>
      </c>
      <c r="Q367" s="73">
        <f t="shared" si="1920"/>
        <v>2.9315437965579241E-2</v>
      </c>
      <c r="R367" s="82">
        <f t="shared" si="1920"/>
        <v>7.3608617594254936E-3</v>
      </c>
      <c r="S367" s="82">
        <f t="shared" si="1920"/>
        <v>8.3731442954743922E-3</v>
      </c>
      <c r="T367" s="82">
        <f t="shared" si="1920"/>
        <v>8.3594835125263642E-3</v>
      </c>
      <c r="U367" s="82">
        <f t="shared" si="1920"/>
        <v>8.2940524946552314E-3</v>
      </c>
      <c r="V367" s="73">
        <f t="shared" si="1920"/>
        <v>3.2454988022563948E-2</v>
      </c>
      <c r="W367" s="82">
        <f t="shared" si="1920"/>
        <v>8.6667182542753234E-3</v>
      </c>
      <c r="X367" s="82">
        <f t="shared" si="1920"/>
        <v>9.0122659780503545E-3</v>
      </c>
      <c r="Y367" s="82">
        <f t="shared" si="1920"/>
        <v>9.2053887725286367E-3</v>
      </c>
      <c r="Z367" s="82">
        <f t="shared" si="1920"/>
        <v>1.1015113152880375E-2</v>
      </c>
      <c r="AA367" s="73">
        <f t="shared" si="1920"/>
        <v>3.8187465740909927E-2</v>
      </c>
      <c r="AB367" s="82">
        <f t="shared" si="1920"/>
        <v>1.1964784868988217E-2</v>
      </c>
      <c r="AC367" s="82">
        <f t="shared" si="1920"/>
        <v>1.1924062549029864E-2</v>
      </c>
      <c r="AD367" s="82">
        <f t="shared" si="1920"/>
        <v>1.151742009789807E-2</v>
      </c>
      <c r="AE367" s="82">
        <f t="shared" si="1920"/>
        <v>1.1424378995912378E-2</v>
      </c>
      <c r="AF367" s="73">
        <f t="shared" si="1920"/>
        <v>4.6902840373126503E-2</v>
      </c>
      <c r="AG367" s="82">
        <f t="shared" si="1920"/>
        <v>1.0833071031371313E-2</v>
      </c>
      <c r="AH367" s="82">
        <f t="shared" si="1920"/>
        <v>1.0381896075906116E-2</v>
      </c>
      <c r="AI367" s="82">
        <f t="shared" si="1920"/>
        <v>1.036814820662614E-2</v>
      </c>
      <c r="AJ367" s="82">
        <f t="shared" si="1920"/>
        <v>1.0039525691699604E-2</v>
      </c>
      <c r="AK367" s="73">
        <f t="shared" si="1920"/>
        <v>4.1712779973649534E-2</v>
      </c>
      <c r="AL367" s="82">
        <f t="shared" si="1920"/>
        <v>9.8114202822102078E-3</v>
      </c>
      <c r="AM367" s="82">
        <f t="shared" si="1920"/>
        <v>1.011060954040284E-2</v>
      </c>
      <c r="AN367" s="82">
        <f t="shared" si="1920"/>
        <v>1.0120494662297853E-2</v>
      </c>
      <c r="AO367" s="82">
        <f t="shared" si="1920"/>
        <v>9.8404888500912644E-3</v>
      </c>
      <c r="AP367" s="73">
        <f t="shared" si="1920"/>
        <v>3.9943919794725287E-2</v>
      </c>
      <c r="AQ367" s="35">
        <v>0.01</v>
      </c>
      <c r="AR367" s="35">
        <v>0.01</v>
      </c>
      <c r="AS367" s="35">
        <v>0.01</v>
      </c>
      <c r="AT367" s="35">
        <v>0.01</v>
      </c>
      <c r="AU367" s="73">
        <f>-AU352/(AU413+AU418)</f>
        <v>0.04</v>
      </c>
      <c r="AV367" s="167">
        <f t="shared" ref="AV367:AW367" si="1921">AU367</f>
        <v>0.04</v>
      </c>
      <c r="AW367" s="167">
        <f t="shared" si="1921"/>
        <v>0.04</v>
      </c>
    </row>
    <row r="368" spans="2:49">
      <c r="C368" s="15"/>
      <c r="D368" s="15"/>
      <c r="E368" s="15"/>
      <c r="F368" s="15"/>
      <c r="G368" s="14"/>
      <c r="H368" s="15"/>
      <c r="I368" s="15"/>
      <c r="J368" s="15"/>
      <c r="K368" s="15"/>
      <c r="L368" s="14"/>
      <c r="M368" s="15"/>
      <c r="N368" s="15"/>
      <c r="O368" s="15"/>
      <c r="P368" s="15"/>
      <c r="Q368" s="14"/>
      <c r="R368" s="15"/>
      <c r="S368" s="15"/>
      <c r="T368" s="15"/>
      <c r="U368" s="15"/>
      <c r="V368" s="14"/>
      <c r="W368" s="15"/>
      <c r="X368" s="15"/>
      <c r="Y368" s="15"/>
      <c r="Z368" s="15"/>
      <c r="AA368" s="14"/>
      <c r="AB368" s="15"/>
      <c r="AC368" s="15"/>
      <c r="AD368" s="15"/>
      <c r="AE368" s="15"/>
      <c r="AF368" s="14"/>
      <c r="AG368" s="15"/>
      <c r="AH368" s="15"/>
      <c r="AI368" s="25"/>
      <c r="AJ368" s="25"/>
      <c r="AL368" s="15"/>
      <c r="AO368" s="25"/>
    </row>
    <row r="369" spans="2:49">
      <c r="B369" s="12" t="s">
        <v>72</v>
      </c>
      <c r="AI369" s="25"/>
      <c r="AJ369" s="25"/>
      <c r="AM369" s="26"/>
    </row>
    <row r="370" spans="2:49">
      <c r="B370" s="1" t="s">
        <v>71</v>
      </c>
      <c r="C370" s="45"/>
      <c r="D370" s="45"/>
      <c r="E370" s="45"/>
      <c r="F370" s="45"/>
      <c r="G370" s="46"/>
      <c r="H370" s="15">
        <f t="shared" ref="H370:AH370" si="1922">H356</f>
        <v>13.199999999999998</v>
      </c>
      <c r="I370" s="15">
        <f t="shared" si="1922"/>
        <v>-12.699999999999971</v>
      </c>
      <c r="J370" s="15">
        <f t="shared" si="1922"/>
        <v>76.800000000000011</v>
      </c>
      <c r="K370" s="15">
        <f t="shared" si="1922"/>
        <v>61.100000000000044</v>
      </c>
      <c r="L370" s="14">
        <f t="shared" si="1922"/>
        <v>138.39999999999984</v>
      </c>
      <c r="M370" s="15">
        <f t="shared" si="1922"/>
        <v>43.199999999999854</v>
      </c>
      <c r="N370" s="15">
        <f t="shared" si="1922"/>
        <v>-673.19999999999993</v>
      </c>
      <c r="O370" s="15">
        <f t="shared" si="1922"/>
        <v>65.10000000000008</v>
      </c>
      <c r="P370" s="15">
        <f t="shared" si="1922"/>
        <v>70.799999999999955</v>
      </c>
      <c r="Q370" s="14">
        <f t="shared" si="1922"/>
        <v>-494.10000000000019</v>
      </c>
      <c r="R370" s="15">
        <f t="shared" si="1922"/>
        <v>10.800000000000129</v>
      </c>
      <c r="S370" s="15">
        <f t="shared" si="1922"/>
        <v>46.899999999999942</v>
      </c>
      <c r="T370" s="15">
        <f t="shared" si="1922"/>
        <v>97.70000000000006</v>
      </c>
      <c r="U370" s="15">
        <f t="shared" si="1922"/>
        <v>87.39999999999992</v>
      </c>
      <c r="V370" s="14">
        <f t="shared" si="1922"/>
        <v>242.80000000000024</v>
      </c>
      <c r="W370" s="15">
        <f t="shared" si="1922"/>
        <v>68.59999999999998</v>
      </c>
      <c r="X370" s="15">
        <f t="shared" si="1922"/>
        <v>90.499999999999972</v>
      </c>
      <c r="Y370" s="15">
        <f t="shared" si="1922"/>
        <v>100.00000000000013</v>
      </c>
      <c r="Z370" s="15">
        <f t="shared" si="1922"/>
        <v>93.80000000000004</v>
      </c>
      <c r="AA370" s="14">
        <f t="shared" si="1922"/>
        <v>352.90000000000003</v>
      </c>
      <c r="AB370" s="15">
        <f t="shared" si="1922"/>
        <v>47.4</v>
      </c>
      <c r="AC370" s="15">
        <f t="shared" si="1922"/>
        <v>83.099999999999952</v>
      </c>
      <c r="AD370" s="15">
        <f t="shared" si="1922"/>
        <v>131.00000000000009</v>
      </c>
      <c r="AE370" s="15">
        <f t="shared" si="1922"/>
        <v>1132.3</v>
      </c>
      <c r="AF370" s="14">
        <f t="shared" si="1922"/>
        <v>1393.8000000000002</v>
      </c>
      <c r="AG370" s="15">
        <f t="shared" si="1922"/>
        <v>401.50000000000006</v>
      </c>
      <c r="AH370" s="15">
        <f t="shared" si="1922"/>
        <v>146.3000000000001</v>
      </c>
      <c r="AI370" s="15">
        <f t="shared" ref="AI370" si="1923">AI356</f>
        <v>190.49999999999994</v>
      </c>
      <c r="AJ370" s="15">
        <f t="shared" ref="AJ370" si="1924">AJ356</f>
        <v>198.59999999999991</v>
      </c>
      <c r="AK370" s="14">
        <f t="shared" ref="AK370:AO370" si="1925">AK356</f>
        <v>936.89999999999952</v>
      </c>
      <c r="AL370" s="15">
        <f t="shared" si="1925"/>
        <v>219.49999999999989</v>
      </c>
      <c r="AM370" s="15">
        <f t="shared" si="1925"/>
        <v>199.90000000000003</v>
      </c>
      <c r="AN370" s="15">
        <f t="shared" si="1925"/>
        <v>210.5</v>
      </c>
      <c r="AO370" s="15">
        <f t="shared" si="1925"/>
        <v>245.10000000000008</v>
      </c>
      <c r="AP370" s="14">
        <f t="shared" ref="AP370" ca="1" si="1926">AP356</f>
        <v>898.20000000000027</v>
      </c>
      <c r="AQ370" s="15">
        <f t="shared" ref="AQ370:AU370" ca="1" si="1927">AQ356</f>
        <v>223.01052968458879</v>
      </c>
      <c r="AR370" s="15">
        <f t="shared" ca="1" si="1927"/>
        <v>233.50623954523508</v>
      </c>
      <c r="AS370" s="15">
        <f t="shared" ca="1" si="1927"/>
        <v>247.42965885388995</v>
      </c>
      <c r="AT370" s="15">
        <f t="shared" ca="1" si="1927"/>
        <v>282.4791693569851</v>
      </c>
      <c r="AU370" s="14">
        <f t="shared" ca="1" si="1927"/>
        <v>986.42559744069831</v>
      </c>
      <c r="AV370" s="14">
        <f t="shared" ref="AV370:AW370" ca="1" si="1928">AV356</f>
        <v>1129.9088866434929</v>
      </c>
      <c r="AW370" s="14">
        <f t="shared" ca="1" si="1928"/>
        <v>1282.0611939017008</v>
      </c>
    </row>
    <row r="371" spans="2:49">
      <c r="B371" s="1" t="s">
        <v>70</v>
      </c>
      <c r="C371" s="45"/>
      <c r="D371" s="45"/>
      <c r="E371" s="45"/>
      <c r="F371" s="45"/>
      <c r="G371" s="46"/>
      <c r="H371" s="15">
        <f t="shared" ref="H371:AF371" si="1929">-H350</f>
        <v>57.2</v>
      </c>
      <c r="I371" s="15">
        <f t="shared" si="1929"/>
        <v>53.8</v>
      </c>
      <c r="J371" s="15">
        <f t="shared" si="1929"/>
        <v>49.9</v>
      </c>
      <c r="K371" s="15">
        <f t="shared" si="1929"/>
        <v>48.8</v>
      </c>
      <c r="L371" s="14">
        <f t="shared" si="1929"/>
        <v>209.7</v>
      </c>
      <c r="M371" s="15">
        <f t="shared" si="1929"/>
        <v>52.2</v>
      </c>
      <c r="N371" s="15">
        <f t="shared" si="1929"/>
        <v>48.4</v>
      </c>
      <c r="O371" s="15">
        <f t="shared" si="1929"/>
        <v>50.7</v>
      </c>
      <c r="P371" s="15">
        <f t="shared" si="1929"/>
        <v>51.4</v>
      </c>
      <c r="Q371" s="14">
        <f t="shared" si="1929"/>
        <v>202.70000000000002</v>
      </c>
      <c r="R371" s="15">
        <f t="shared" si="1929"/>
        <v>49</v>
      </c>
      <c r="S371" s="15">
        <f t="shared" si="1929"/>
        <v>50</v>
      </c>
      <c r="T371" s="15">
        <f t="shared" si="1929"/>
        <v>50.7</v>
      </c>
      <c r="U371" s="15">
        <f t="shared" si="1929"/>
        <v>49.9</v>
      </c>
      <c r="V371" s="14">
        <f t="shared" si="1929"/>
        <v>199.6</v>
      </c>
      <c r="W371" s="15">
        <f t="shared" si="1929"/>
        <v>48.2</v>
      </c>
      <c r="X371" s="15">
        <f t="shared" si="1929"/>
        <v>48.4</v>
      </c>
      <c r="Y371" s="15">
        <f t="shared" si="1929"/>
        <v>48.5</v>
      </c>
      <c r="Z371" s="15">
        <f t="shared" si="1929"/>
        <v>49.5</v>
      </c>
      <c r="AA371" s="14">
        <f t="shared" si="1929"/>
        <v>194.6</v>
      </c>
      <c r="AB371" s="15">
        <f t="shared" si="1929"/>
        <v>48.5</v>
      </c>
      <c r="AC371" s="15">
        <f t="shared" si="1929"/>
        <v>43.5</v>
      </c>
      <c r="AD371" s="15">
        <f t="shared" si="1929"/>
        <v>40.6</v>
      </c>
      <c r="AE371" s="15">
        <f t="shared" si="1929"/>
        <v>38.700000000000003</v>
      </c>
      <c r="AF371" s="14">
        <f t="shared" si="1929"/>
        <v>171.3</v>
      </c>
      <c r="AG371" s="15">
        <f>-AG350</f>
        <v>37.200000000000003</v>
      </c>
      <c r="AH371" s="15">
        <f t="shared" ref="AH371:AI371" si="1930">-AH350</f>
        <v>33.1</v>
      </c>
      <c r="AI371" s="15">
        <f t="shared" si="1930"/>
        <v>32.799999999999997</v>
      </c>
      <c r="AJ371" s="15">
        <f t="shared" ref="AJ371:AN371" si="1931">-AJ350</f>
        <v>32.200000000000003</v>
      </c>
      <c r="AK371" s="14">
        <f t="shared" si="1931"/>
        <v>135.30000000000001</v>
      </c>
      <c r="AL371" s="15">
        <f>-AL350</f>
        <v>30.8</v>
      </c>
      <c r="AM371" s="15">
        <f t="shared" si="1931"/>
        <v>30.6</v>
      </c>
      <c r="AN371" s="15">
        <f t="shared" si="1931"/>
        <v>28.4</v>
      </c>
      <c r="AO371" s="15">
        <f t="shared" ref="AO371:AP371" si="1932">-AO350</f>
        <v>26.8</v>
      </c>
      <c r="AP371" s="14">
        <f t="shared" si="1932"/>
        <v>116.60000000000001</v>
      </c>
      <c r="AQ371" s="15">
        <f t="shared" ref="AQ371:AU371" si="1933">-AQ350</f>
        <v>33.1</v>
      </c>
      <c r="AR371" s="15">
        <f t="shared" si="1933"/>
        <v>33.1</v>
      </c>
      <c r="AS371" s="15">
        <f t="shared" si="1933"/>
        <v>33.1</v>
      </c>
      <c r="AT371" s="15">
        <f t="shared" si="1933"/>
        <v>33.1</v>
      </c>
      <c r="AU371" s="14">
        <f t="shared" si="1933"/>
        <v>132.4</v>
      </c>
      <c r="AV371" s="14">
        <f t="shared" ref="AV371:AW371" si="1934">-AV350</f>
        <v>132.4</v>
      </c>
      <c r="AW371" s="14">
        <f t="shared" si="1934"/>
        <v>132.4</v>
      </c>
    </row>
    <row r="372" spans="2:49">
      <c r="B372" s="1" t="s">
        <v>69</v>
      </c>
      <c r="C372" s="45"/>
      <c r="D372" s="45"/>
      <c r="E372" s="45"/>
      <c r="F372" s="45"/>
      <c r="G372" s="46"/>
      <c r="H372" s="15">
        <f t="shared" ref="H372:AH372" si="1935">H248+H277+H284+H306+H321</f>
        <v>46.900000000000006</v>
      </c>
      <c r="I372" s="15">
        <f t="shared" si="1935"/>
        <v>41.6</v>
      </c>
      <c r="J372" s="15">
        <f t="shared" si="1935"/>
        <v>17.7</v>
      </c>
      <c r="K372" s="15">
        <f t="shared" si="1935"/>
        <v>40.799999999999997</v>
      </c>
      <c r="L372" s="14">
        <f t="shared" si="1935"/>
        <v>147</v>
      </c>
      <c r="M372" s="15">
        <f t="shared" si="1935"/>
        <v>45.400000000000006</v>
      </c>
      <c r="N372" s="15">
        <f t="shared" si="1935"/>
        <v>48.6</v>
      </c>
      <c r="O372" s="15">
        <f t="shared" si="1935"/>
        <v>48.1</v>
      </c>
      <c r="P372" s="15">
        <f t="shared" si="1935"/>
        <v>49.4</v>
      </c>
      <c r="Q372" s="14">
        <f t="shared" si="1935"/>
        <v>191.5</v>
      </c>
      <c r="R372" s="15">
        <f t="shared" si="1935"/>
        <v>52.599999999999994</v>
      </c>
      <c r="S372" s="15">
        <f t="shared" si="1935"/>
        <v>51.4</v>
      </c>
      <c r="T372" s="15">
        <f t="shared" si="1935"/>
        <v>50.900000000000006</v>
      </c>
      <c r="U372" s="15">
        <f t="shared" si="1935"/>
        <v>53</v>
      </c>
      <c r="V372" s="14">
        <f t="shared" si="1935"/>
        <v>207.89999999999998</v>
      </c>
      <c r="W372" s="15">
        <f t="shared" si="1935"/>
        <v>61.2</v>
      </c>
      <c r="X372" s="15">
        <f t="shared" si="1935"/>
        <v>66.7</v>
      </c>
      <c r="Y372" s="15">
        <f t="shared" si="1935"/>
        <v>65.400000000000006</v>
      </c>
      <c r="Z372" s="15">
        <f t="shared" si="1935"/>
        <v>71.099999999999994</v>
      </c>
      <c r="AA372" s="14">
        <f t="shared" si="1935"/>
        <v>264.39999999999998</v>
      </c>
      <c r="AB372" s="15">
        <f t="shared" si="1935"/>
        <v>71.599999999999994</v>
      </c>
      <c r="AC372" s="15">
        <f t="shared" si="1935"/>
        <v>77.5</v>
      </c>
      <c r="AD372" s="15">
        <f t="shared" si="1935"/>
        <v>76.2</v>
      </c>
      <c r="AE372" s="15">
        <f t="shared" si="1935"/>
        <v>68.7</v>
      </c>
      <c r="AF372" s="14">
        <f t="shared" si="1935"/>
        <v>294</v>
      </c>
      <c r="AG372" s="15">
        <f t="shared" si="1935"/>
        <v>71</v>
      </c>
      <c r="AH372" s="15">
        <f t="shared" si="1935"/>
        <v>76.199999999999989</v>
      </c>
      <c r="AI372" s="15">
        <f t="shared" ref="AI372" si="1936">AI248+AI277+AI284+AI306+AI321</f>
        <v>74.400000000000006</v>
      </c>
      <c r="AJ372" s="15">
        <f t="shared" ref="AJ372" si="1937">AJ248+AJ277+AJ284+AJ306+AJ321</f>
        <v>77.5</v>
      </c>
      <c r="AK372" s="14">
        <f t="shared" ref="AK372:AM372" si="1938">AK248+AK277+AK284+AK306+AK321</f>
        <v>299.10000000000002</v>
      </c>
      <c r="AL372" s="15">
        <f t="shared" si="1938"/>
        <v>75.2</v>
      </c>
      <c r="AM372" s="15">
        <f t="shared" si="1938"/>
        <v>81</v>
      </c>
      <c r="AN372" s="15">
        <f>AN248+AN277+AN284+AN306+AN321</f>
        <v>79.599999999999994</v>
      </c>
      <c r="AO372" s="15">
        <f t="shared" ref="AO372:AP372" si="1939">AO248+AO277+AO284+AO306+AO321</f>
        <v>76.8</v>
      </c>
      <c r="AP372" s="14">
        <f t="shared" si="1939"/>
        <v>312.60000000000002</v>
      </c>
      <c r="AQ372" s="15">
        <f t="shared" ref="AQ372:AU372" si="1940">AQ248+AQ277+AQ284+AQ306+AQ321</f>
        <v>78.212000000000003</v>
      </c>
      <c r="AR372" s="15">
        <f t="shared" si="1940"/>
        <v>84.283999999999992</v>
      </c>
      <c r="AS372" s="15">
        <f t="shared" si="1940"/>
        <v>82.818999999999988</v>
      </c>
      <c r="AT372" s="15">
        <f t="shared" si="1940"/>
        <v>79.847999999999999</v>
      </c>
      <c r="AU372" s="14">
        <f t="shared" si="1940"/>
        <v>325.16300000000001</v>
      </c>
      <c r="AV372" s="14">
        <f t="shared" ref="AV372:AW372" si="1941">AV248+AV277+AV284+AV306+AV321</f>
        <v>337.23908999999998</v>
      </c>
      <c r="AW372" s="14">
        <f t="shared" si="1941"/>
        <v>349.79532270000004</v>
      </c>
    </row>
    <row r="373" spans="2:49">
      <c r="B373" s="1" t="s">
        <v>68</v>
      </c>
      <c r="C373" s="47"/>
      <c r="D373" s="47"/>
      <c r="E373" s="47"/>
      <c r="F373" s="47"/>
      <c r="G373" s="48"/>
      <c r="H373" s="3">
        <v>18.600000000000001</v>
      </c>
      <c r="I373" s="3">
        <v>16.600000000000001</v>
      </c>
      <c r="J373" s="3">
        <v>17.100000000000001</v>
      </c>
      <c r="K373" s="3">
        <v>17.600000000000001</v>
      </c>
      <c r="L373" s="24">
        <f>SUM(H373:K373)</f>
        <v>69.900000000000006</v>
      </c>
      <c r="M373" s="3">
        <v>17.899999999999999</v>
      </c>
      <c r="N373" s="3">
        <v>18.8</v>
      </c>
      <c r="O373" s="3">
        <v>23.6</v>
      </c>
      <c r="P373" s="3">
        <v>26.6</v>
      </c>
      <c r="Q373" s="24">
        <f>SUM(M373:P373)</f>
        <v>86.9</v>
      </c>
      <c r="R373" s="3">
        <v>28.4</v>
      </c>
      <c r="S373" s="3">
        <v>32.299999999999997</v>
      </c>
      <c r="T373" s="3">
        <v>32.299999999999997</v>
      </c>
      <c r="U373" s="3">
        <v>31.9</v>
      </c>
      <c r="V373" s="24">
        <f>SUM(R373:U373)</f>
        <v>124.9</v>
      </c>
      <c r="W373" s="3">
        <v>33.200000000000003</v>
      </c>
      <c r="X373" s="3">
        <v>33.6</v>
      </c>
      <c r="Y373" s="3">
        <v>32.1</v>
      </c>
      <c r="Z373" s="3">
        <v>36.1</v>
      </c>
      <c r="AA373" s="24">
        <f>SUM(W373:Z373)</f>
        <v>135</v>
      </c>
      <c r="AB373" s="3">
        <v>38</v>
      </c>
      <c r="AC373" s="3">
        <v>37.4</v>
      </c>
      <c r="AD373" s="3">
        <v>39.799999999999997</v>
      </c>
      <c r="AE373" s="3">
        <v>40.200000000000003</v>
      </c>
      <c r="AF373" s="24">
        <f>SUM(AB373:AE373)</f>
        <v>155.4</v>
      </c>
      <c r="AG373" s="3">
        <v>34.700000000000003</v>
      </c>
      <c r="AH373" s="3">
        <v>34.5</v>
      </c>
      <c r="AI373" s="3">
        <v>33.200000000000003</v>
      </c>
      <c r="AJ373" s="3">
        <v>28</v>
      </c>
      <c r="AK373" s="24">
        <f>SUM(AG373:AJ373)</f>
        <v>130.4</v>
      </c>
      <c r="AL373" s="3">
        <v>27.6</v>
      </c>
      <c r="AM373" s="3">
        <v>29.5</v>
      </c>
      <c r="AN373" s="3">
        <v>28.7</v>
      </c>
      <c r="AO373" s="3">
        <v>28.4</v>
      </c>
      <c r="AP373" s="24">
        <f>SUM(AL373:AO373)</f>
        <v>114.19999999999999</v>
      </c>
      <c r="AQ373" s="15">
        <f t="shared" ref="AQ373:AU373" si="1942">AQ389</f>
        <v>27.802999999999997</v>
      </c>
      <c r="AR373" s="15">
        <f t="shared" si="1942"/>
        <v>27.802999999999997</v>
      </c>
      <c r="AS373" s="15">
        <f t="shared" si="1942"/>
        <v>27.802999999999997</v>
      </c>
      <c r="AT373" s="15">
        <f t="shared" si="1942"/>
        <v>27.802999999999997</v>
      </c>
      <c r="AU373" s="14">
        <f t="shared" si="1942"/>
        <v>111.21199999999999</v>
      </c>
      <c r="AV373" s="14">
        <f t="shared" ref="AV373:AW373" si="1943">AV389</f>
        <v>111.21199999999999</v>
      </c>
      <c r="AW373" s="14">
        <f t="shared" si="1943"/>
        <v>111.21199999999999</v>
      </c>
    </row>
    <row r="374" spans="2:49" s="28" customFormat="1">
      <c r="B374" s="28" t="s">
        <v>67</v>
      </c>
      <c r="C374" s="47"/>
      <c r="D374" s="47"/>
      <c r="E374" s="47"/>
      <c r="F374" s="47"/>
      <c r="G374" s="48"/>
      <c r="H374" s="3">
        <v>2.6</v>
      </c>
      <c r="I374" s="3">
        <v>2.6</v>
      </c>
      <c r="J374" s="3">
        <v>1.5</v>
      </c>
      <c r="K374" s="3">
        <v>2.7</v>
      </c>
      <c r="L374" s="24">
        <f t="shared" ref="L374:L375" si="1944">SUM(H374:K374)</f>
        <v>9.4</v>
      </c>
      <c r="M374" s="3">
        <v>9.9</v>
      </c>
      <c r="N374" s="3">
        <v>4.5999999999999996</v>
      </c>
      <c r="O374" s="3">
        <v>5.2</v>
      </c>
      <c r="P374" s="3">
        <v>5.3</v>
      </c>
      <c r="Q374" s="24">
        <f t="shared" ref="Q374:Q375" si="1945">SUM(M374:P374)</f>
        <v>25</v>
      </c>
      <c r="R374" s="3">
        <v>46.9</v>
      </c>
      <c r="S374" s="3">
        <v>8.6999999999999993</v>
      </c>
      <c r="T374" s="3">
        <v>10.3</v>
      </c>
      <c r="U374" s="3">
        <v>12.3</v>
      </c>
      <c r="V374" s="24">
        <f t="shared" ref="V374:V375" si="1946">SUM(R374:U374)</f>
        <v>78.199999999999989</v>
      </c>
      <c r="W374" s="3">
        <v>7.7</v>
      </c>
      <c r="X374" s="3">
        <v>10.6</v>
      </c>
      <c r="Y374" s="3">
        <v>8.9</v>
      </c>
      <c r="Z374" s="3">
        <v>7.9</v>
      </c>
      <c r="AA374" s="24">
        <f t="shared" ref="AA374:AA375" si="1947">SUM(W374:Z374)</f>
        <v>35.1</v>
      </c>
      <c r="AB374" s="3">
        <v>4.4000000000000004</v>
      </c>
      <c r="AC374" s="3">
        <v>4.2</v>
      </c>
      <c r="AD374" s="3">
        <v>-1</v>
      </c>
      <c r="AE374" s="3">
        <v>4.9000000000000004</v>
      </c>
      <c r="AF374" s="24">
        <f t="shared" ref="AF374:AF375" si="1948">SUM(AB374:AE374)</f>
        <v>12.500000000000002</v>
      </c>
      <c r="AG374" s="3">
        <v>0.9</v>
      </c>
      <c r="AH374" s="3">
        <v>-0.8</v>
      </c>
      <c r="AI374" s="3">
        <v>0.1</v>
      </c>
      <c r="AJ374" s="3">
        <v>0</v>
      </c>
      <c r="AK374" s="24">
        <f t="shared" ref="AK374:AK375" si="1949">SUM(AG374:AJ374)</f>
        <v>0.19999999999999998</v>
      </c>
      <c r="AL374" s="3">
        <v>1.5</v>
      </c>
      <c r="AM374" s="3">
        <v>0</v>
      </c>
      <c r="AN374" s="3">
        <v>0</v>
      </c>
      <c r="AO374" s="3">
        <v>0</v>
      </c>
      <c r="AP374" s="24">
        <f t="shared" ref="AP374:AP375" si="1950">SUM(AL374:AO374)</f>
        <v>1.5</v>
      </c>
      <c r="AQ374" s="3">
        <v>0</v>
      </c>
      <c r="AR374" s="3">
        <v>0</v>
      </c>
      <c r="AS374" s="3">
        <v>0</v>
      </c>
      <c r="AT374" s="3">
        <v>0</v>
      </c>
      <c r="AU374" s="24">
        <f>SUM(AQ374:AT374)</f>
        <v>0</v>
      </c>
      <c r="AV374" s="24">
        <v>0</v>
      </c>
      <c r="AW374" s="24">
        <v>0</v>
      </c>
    </row>
    <row r="375" spans="2:49">
      <c r="B375" s="1" t="s">
        <v>66</v>
      </c>
      <c r="C375" s="47"/>
      <c r="D375" s="47"/>
      <c r="E375" s="47"/>
      <c r="F375" s="47"/>
      <c r="G375" s="48"/>
      <c r="H375" s="3">
        <v>0</v>
      </c>
      <c r="I375" s="3">
        <f>18.1+14.5</f>
        <v>32.6</v>
      </c>
      <c r="J375" s="3">
        <v>0</v>
      </c>
      <c r="K375" s="3">
        <v>0.3</v>
      </c>
      <c r="L375" s="24">
        <f t="shared" si="1944"/>
        <v>32.9</v>
      </c>
      <c r="M375" s="3">
        <v>-2.9</v>
      </c>
      <c r="N375" s="3">
        <v>712.32307692307688</v>
      </c>
      <c r="O375" s="3">
        <f>6.3-4.8</f>
        <v>1.5</v>
      </c>
      <c r="P375" s="3">
        <f>1.1-2.3</f>
        <v>-1.1999999999999997</v>
      </c>
      <c r="Q375" s="24">
        <f t="shared" si="1945"/>
        <v>709.72307692307686</v>
      </c>
      <c r="R375" s="3">
        <v>5.3</v>
      </c>
      <c r="S375" s="3">
        <v>1.4</v>
      </c>
      <c r="T375" s="3">
        <f>(14.1)*-1</f>
        <v>-14.1</v>
      </c>
      <c r="U375" s="3">
        <f>(-15.4)*-1</f>
        <v>15.4</v>
      </c>
      <c r="V375" s="24">
        <f t="shared" si="1946"/>
        <v>8</v>
      </c>
      <c r="W375" s="3">
        <v>0.7</v>
      </c>
      <c r="X375" s="3">
        <v>10.6</v>
      </c>
      <c r="Y375" s="3">
        <v>10.6</v>
      </c>
      <c r="Z375" s="3">
        <v>5.5</v>
      </c>
      <c r="AA375" s="24">
        <f t="shared" si="1947"/>
        <v>27.4</v>
      </c>
      <c r="AB375" s="3">
        <v>39.6</v>
      </c>
      <c r="AC375" s="3">
        <v>21.2</v>
      </c>
      <c r="AD375" s="3">
        <v>12.5</v>
      </c>
      <c r="AE375" s="3">
        <v>24.2</v>
      </c>
      <c r="AF375" s="24">
        <f t="shared" si="1948"/>
        <v>97.5</v>
      </c>
      <c r="AG375" s="3">
        <v>26</v>
      </c>
      <c r="AH375" s="3">
        <v>13.8</v>
      </c>
      <c r="AI375" s="3">
        <v>5</v>
      </c>
      <c r="AJ375" s="3">
        <v>20.7</v>
      </c>
      <c r="AK375" s="24">
        <f t="shared" si="1949"/>
        <v>65.5</v>
      </c>
      <c r="AL375" s="3">
        <f>4.1+5.2</f>
        <v>9.3000000000000007</v>
      </c>
      <c r="AM375" s="41">
        <v>1.5</v>
      </c>
      <c r="AN375" s="3">
        <v>4.9000000000000004</v>
      </c>
      <c r="AO375" s="3">
        <v>5.3</v>
      </c>
      <c r="AP375" s="24">
        <f t="shared" si="1950"/>
        <v>21</v>
      </c>
      <c r="AQ375" s="15">
        <f t="shared" ref="AQ375:AU375" si="1951">-AQ349+AQ323</f>
        <v>0</v>
      </c>
      <c r="AR375" s="15">
        <f t="shared" si="1951"/>
        <v>0</v>
      </c>
      <c r="AS375" s="15">
        <f t="shared" si="1951"/>
        <v>0</v>
      </c>
      <c r="AT375" s="15">
        <f t="shared" si="1951"/>
        <v>0</v>
      </c>
      <c r="AU375" s="14">
        <f t="shared" si="1951"/>
        <v>0</v>
      </c>
      <c r="AV375" s="14">
        <f t="shared" ref="AV375:AW375" si="1952">-AV349+AV323</f>
        <v>0</v>
      </c>
      <c r="AW375" s="14">
        <f t="shared" si="1952"/>
        <v>0</v>
      </c>
    </row>
    <row r="376" spans="2:49">
      <c r="B376" s="1" t="s">
        <v>65</v>
      </c>
      <c r="C376" s="49"/>
      <c r="D376" s="49"/>
      <c r="E376" s="49"/>
      <c r="F376" s="49"/>
      <c r="G376" s="50"/>
      <c r="H376" s="27">
        <f t="shared" ref="H376:AI376" si="1953">-H355</f>
        <v>-3.9</v>
      </c>
      <c r="I376" s="27">
        <f t="shared" si="1953"/>
        <v>-0.8</v>
      </c>
      <c r="J376" s="27">
        <f t="shared" si="1953"/>
        <v>-2.7</v>
      </c>
      <c r="K376" s="27">
        <f t="shared" si="1953"/>
        <v>-4.5999999999999996</v>
      </c>
      <c r="L376" s="24">
        <f t="shared" si="1953"/>
        <v>-12</v>
      </c>
      <c r="M376" s="27">
        <f t="shared" si="1953"/>
        <v>-1.4</v>
      </c>
      <c r="N376" s="27">
        <f t="shared" si="1953"/>
        <v>0.9</v>
      </c>
      <c r="O376" s="27">
        <f t="shared" si="1953"/>
        <v>4.5999999999999996</v>
      </c>
      <c r="P376" s="27">
        <f t="shared" si="1953"/>
        <v>-5.4</v>
      </c>
      <c r="Q376" s="24">
        <f t="shared" si="1953"/>
        <v>-1.3000000000000007</v>
      </c>
      <c r="R376" s="27">
        <f t="shared" si="1953"/>
        <v>-0.8</v>
      </c>
      <c r="S376" s="27">
        <f t="shared" si="1953"/>
        <v>7.6</v>
      </c>
      <c r="T376" s="27">
        <f t="shared" si="1953"/>
        <v>-0.1</v>
      </c>
      <c r="U376" s="27">
        <f t="shared" si="1953"/>
        <v>4.0999999999999996</v>
      </c>
      <c r="V376" s="24">
        <f t="shared" si="1953"/>
        <v>10.8</v>
      </c>
      <c r="W376" s="27">
        <f t="shared" si="1953"/>
        <v>6.3</v>
      </c>
      <c r="X376" s="27">
        <f t="shared" si="1953"/>
        <v>-2</v>
      </c>
      <c r="Y376" s="27">
        <f t="shared" si="1953"/>
        <v>-2.8</v>
      </c>
      <c r="Z376" s="27">
        <f t="shared" si="1953"/>
        <v>2.1</v>
      </c>
      <c r="AA376" s="24">
        <f t="shared" si="1953"/>
        <v>3.6</v>
      </c>
      <c r="AB376" s="27">
        <f t="shared" si="1953"/>
        <v>0.2</v>
      </c>
      <c r="AC376" s="27">
        <f t="shared" si="1953"/>
        <v>-2.2999999999999998</v>
      </c>
      <c r="AD376" s="27">
        <f t="shared" si="1953"/>
        <v>-3.1</v>
      </c>
      <c r="AE376" s="27">
        <f t="shared" si="1953"/>
        <v>-984.8</v>
      </c>
      <c r="AF376" s="24">
        <f t="shared" si="1953"/>
        <v>-990</v>
      </c>
      <c r="AG376" s="27">
        <f t="shared" si="1953"/>
        <v>-258.3</v>
      </c>
      <c r="AH376" s="27">
        <f t="shared" si="1953"/>
        <v>28.6</v>
      </c>
      <c r="AI376" s="27">
        <f t="shared" si="1953"/>
        <v>30.5</v>
      </c>
      <c r="AJ376" s="27">
        <f t="shared" ref="AJ376:AN376" si="1954">-AJ355</f>
        <v>27.7</v>
      </c>
      <c r="AK376" s="14">
        <f t="shared" si="1954"/>
        <v>-171.50000000000003</v>
      </c>
      <c r="AL376" s="27">
        <f t="shared" si="1954"/>
        <v>0.5</v>
      </c>
      <c r="AM376" s="27">
        <f t="shared" si="1954"/>
        <v>39.200000000000003</v>
      </c>
      <c r="AN376" s="27">
        <f t="shared" si="1954"/>
        <v>56.5</v>
      </c>
      <c r="AO376" s="27">
        <f t="shared" ref="AO376:AP376" si="1955">-AO355</f>
        <v>48.8</v>
      </c>
      <c r="AP376" s="14">
        <f t="shared" si="1955"/>
        <v>145</v>
      </c>
      <c r="AQ376" s="27">
        <f t="shared" ref="AQ376:AU376" ca="1" si="1956">-AQ355</f>
        <v>39.354799356103904</v>
      </c>
      <c r="AR376" s="27">
        <f t="shared" ca="1" si="1956"/>
        <v>41.206983449159125</v>
      </c>
      <c r="AS376" s="27">
        <f t="shared" ca="1" si="1956"/>
        <v>43.664057444804108</v>
      </c>
      <c r="AT376" s="27">
        <f t="shared" ca="1" si="1956"/>
        <v>49.849265180644423</v>
      </c>
      <c r="AU376" s="14">
        <f t="shared" ca="1" si="1956"/>
        <v>174.07510543071157</v>
      </c>
      <c r="AV376" s="14">
        <f t="shared" ref="AV376:AW376" ca="1" si="1957">-AV355</f>
        <v>174.07510543071157</v>
      </c>
      <c r="AW376" s="14">
        <f t="shared" ca="1" si="1957"/>
        <v>174.07510543071157</v>
      </c>
    </row>
    <row r="377" spans="2:49" s="132" customFormat="1">
      <c r="B377" s="132" t="s">
        <v>284</v>
      </c>
      <c r="C377" s="133"/>
      <c r="D377" s="133"/>
      <c r="E377" s="133"/>
      <c r="F377" s="133"/>
      <c r="G377" s="134"/>
      <c r="H377" s="133">
        <f t="shared" ref="H377:AH377" si="1958">SUM(H369:H376)</f>
        <v>134.6</v>
      </c>
      <c r="I377" s="133">
        <f t="shared" si="1958"/>
        <v>133.69999999999999</v>
      </c>
      <c r="J377" s="133">
        <f t="shared" si="1958"/>
        <v>160.30000000000001</v>
      </c>
      <c r="K377" s="133">
        <f t="shared" si="1958"/>
        <v>166.70000000000005</v>
      </c>
      <c r="L377" s="134">
        <f t="shared" si="1958"/>
        <v>595.29999999999973</v>
      </c>
      <c r="M377" s="133">
        <f t="shared" si="1958"/>
        <v>164.29999999999987</v>
      </c>
      <c r="N377" s="133">
        <f t="shared" si="1958"/>
        <v>160.42307692307693</v>
      </c>
      <c r="O377" s="133">
        <f t="shared" si="1958"/>
        <v>198.80000000000007</v>
      </c>
      <c r="P377" s="133">
        <f t="shared" si="1958"/>
        <v>196.89999999999998</v>
      </c>
      <c r="Q377" s="134">
        <f t="shared" si="1958"/>
        <v>720.42307692307668</v>
      </c>
      <c r="R377" s="133">
        <f t="shared" si="1958"/>
        <v>192.20000000000013</v>
      </c>
      <c r="S377" s="133">
        <f t="shared" si="1958"/>
        <v>198.29999999999995</v>
      </c>
      <c r="T377" s="133">
        <f t="shared" si="1958"/>
        <v>227.7000000000001</v>
      </c>
      <c r="U377" s="133">
        <f t="shared" si="1958"/>
        <v>253.99999999999994</v>
      </c>
      <c r="V377" s="134">
        <f t="shared" si="1958"/>
        <v>872.2</v>
      </c>
      <c r="W377" s="133">
        <f t="shared" si="1958"/>
        <v>225.89999999999998</v>
      </c>
      <c r="X377" s="133">
        <f t="shared" si="1958"/>
        <v>258.39999999999998</v>
      </c>
      <c r="Y377" s="133">
        <f t="shared" si="1958"/>
        <v>262.7000000000001</v>
      </c>
      <c r="Z377" s="133">
        <f t="shared" si="1958"/>
        <v>266.00000000000006</v>
      </c>
      <c r="AA377" s="134">
        <f t="shared" si="1958"/>
        <v>1013</v>
      </c>
      <c r="AB377" s="133">
        <f t="shared" si="1958"/>
        <v>249.7</v>
      </c>
      <c r="AC377" s="133">
        <f t="shared" si="1958"/>
        <v>264.59999999999997</v>
      </c>
      <c r="AD377" s="133">
        <f t="shared" si="1958"/>
        <v>296.00000000000006</v>
      </c>
      <c r="AE377" s="133">
        <f t="shared" si="1958"/>
        <v>324.20000000000027</v>
      </c>
      <c r="AF377" s="134">
        <f t="shared" si="1958"/>
        <v>1134.5</v>
      </c>
      <c r="AG377" s="133">
        <f t="shared" si="1958"/>
        <v>313.00000000000006</v>
      </c>
      <c r="AH377" s="133">
        <f t="shared" si="1958"/>
        <v>331.7000000000001</v>
      </c>
      <c r="AI377" s="133">
        <f>SUM(AI370:AI376)</f>
        <v>366.49999999999994</v>
      </c>
      <c r="AJ377" s="133">
        <f t="shared" ref="AJ377:AN377" si="1959">SUM(AJ370:AJ376)</f>
        <v>384.69999999999987</v>
      </c>
      <c r="AK377" s="134">
        <f t="shared" si="1959"/>
        <v>1395.8999999999999</v>
      </c>
      <c r="AL377" s="133">
        <f t="shared" si="1959"/>
        <v>364.39999999999992</v>
      </c>
      <c r="AM377" s="133">
        <f t="shared" si="1959"/>
        <v>381.7</v>
      </c>
      <c r="AN377" s="133">
        <f t="shared" si="1959"/>
        <v>408.59999999999997</v>
      </c>
      <c r="AO377" s="133">
        <f t="shared" ref="AO377:AP377" si="1960">SUM(AO370:AO376)</f>
        <v>431.2000000000001</v>
      </c>
      <c r="AP377" s="134">
        <f t="shared" ca="1" si="1960"/>
        <v>1609.1000000000004</v>
      </c>
      <c r="AQ377" s="133">
        <f t="shared" ref="AQ377:AU377" ca="1" si="1961">SUM(AQ370:AQ376)</f>
        <v>401.48032904069271</v>
      </c>
      <c r="AR377" s="133">
        <f t="shared" ca="1" si="1961"/>
        <v>419.9002229943942</v>
      </c>
      <c r="AS377" s="133">
        <f t="shared" ca="1" si="1961"/>
        <v>434.81571629869399</v>
      </c>
      <c r="AT377" s="133">
        <f t="shared" ca="1" si="1961"/>
        <v>473.07943453762954</v>
      </c>
      <c r="AU377" s="134">
        <f t="shared" ca="1" si="1961"/>
        <v>1729.27570287141</v>
      </c>
      <c r="AV377" s="134">
        <f t="shared" ref="AV377:AW377" ca="1" si="1962">SUM(AV370:AV376)</f>
        <v>1884.8350820742046</v>
      </c>
      <c r="AW377" s="134">
        <f t="shared" ca="1" si="1962"/>
        <v>2049.5436220324127</v>
      </c>
    </row>
    <row r="378" spans="2:49">
      <c r="B378" s="11" t="s">
        <v>187</v>
      </c>
      <c r="C378" s="85" t="s">
        <v>212</v>
      </c>
      <c r="D378" s="85" t="s">
        <v>212</v>
      </c>
      <c r="E378" s="85" t="s">
        <v>212</v>
      </c>
      <c r="F378" s="85" t="s">
        <v>212</v>
      </c>
      <c r="G378" s="86" t="s">
        <v>212</v>
      </c>
      <c r="H378" s="85" t="s">
        <v>212</v>
      </c>
      <c r="I378" s="85" t="s">
        <v>212</v>
      </c>
      <c r="J378" s="85" t="s">
        <v>212</v>
      </c>
      <c r="K378" s="85" t="s">
        <v>212</v>
      </c>
      <c r="L378" s="86" t="s">
        <v>212</v>
      </c>
      <c r="M378" s="82">
        <f t="shared" ref="M378" si="1963">M377/H377-1</f>
        <v>0.22065378900445665</v>
      </c>
      <c r="N378" s="82">
        <f t="shared" ref="N378" si="1964">N377/I377-1</f>
        <v>0.19987342500431526</v>
      </c>
      <c r="O378" s="82">
        <f t="shared" ref="O378" si="1965">O377/J377-1</f>
        <v>0.2401746724890832</v>
      </c>
      <c r="P378" s="82">
        <f t="shared" ref="P378" si="1966">P377/K377-1</f>
        <v>0.18116376724655026</v>
      </c>
      <c r="Q378" s="73">
        <f t="shared" ref="Q378" si="1967">Q377/L377-1</f>
        <v>0.2101849100001294</v>
      </c>
      <c r="R378" s="82">
        <f t="shared" ref="R378" si="1968">R377/M377-1</f>
        <v>0.16981132075471872</v>
      </c>
      <c r="S378" s="82">
        <f t="shared" ref="S378" si="1969">S377/N377-1</f>
        <v>0.23610644929273517</v>
      </c>
      <c r="T378" s="82">
        <f t="shared" ref="T378" si="1970">T377/O377-1</f>
        <v>0.14537223340040262</v>
      </c>
      <c r="U378" s="82">
        <f t="shared" ref="U378" si="1971">U377/P377-1</f>
        <v>0.28999492127983739</v>
      </c>
      <c r="V378" s="73">
        <f t="shared" ref="V378" si="1972">V377/Q377-1</f>
        <v>0.21067748651967366</v>
      </c>
      <c r="W378" s="82">
        <f t="shared" ref="W378" si="1973">W377/R377-1</f>
        <v>0.17533818938605528</v>
      </c>
      <c r="X378" s="82">
        <f t="shared" ref="X378" si="1974">X377/S377-1</f>
        <v>0.30307614725163901</v>
      </c>
      <c r="Y378" s="82">
        <f t="shared" ref="Y378" si="1975">Y377/T377-1</f>
        <v>0.15371102327624064</v>
      </c>
      <c r="Z378" s="82">
        <f t="shared" ref="Z378" si="1976">Z377/U377-1</f>
        <v>4.7244094488189337E-2</v>
      </c>
      <c r="AA378" s="73">
        <f t="shared" ref="AA378" si="1977">AA377/V377-1</f>
        <v>0.16143086448062371</v>
      </c>
      <c r="AB378" s="82">
        <f t="shared" ref="AB378" si="1978">AB377/W377-1</f>
        <v>0.10535635236830454</v>
      </c>
      <c r="AC378" s="82">
        <f t="shared" ref="AC378" si="1979">AC377/X377-1</f>
        <v>2.3993808049535659E-2</v>
      </c>
      <c r="AD378" s="82">
        <f t="shared" ref="AD378" si="1980">AD377/Y377-1</f>
        <v>0.12676056338028152</v>
      </c>
      <c r="AE378" s="82">
        <f t="shared" ref="AE378" si="1981">AE377/Z377-1</f>
        <v>0.21879699248120388</v>
      </c>
      <c r="AF378" s="73">
        <f t="shared" ref="AF378" si="1982">AF377/AA377-1</f>
        <v>0.11994076999012826</v>
      </c>
      <c r="AG378" s="82">
        <f t="shared" ref="AG378" si="1983">AG377/AB377-1</f>
        <v>0.25350420504605564</v>
      </c>
      <c r="AH378" s="82">
        <f t="shared" ref="AH378" si="1984">AH377/AC377-1</f>
        <v>0.25359032501889689</v>
      </c>
      <c r="AI378" s="82">
        <f t="shared" ref="AI378" si="1985">AI377/AD377-1</f>
        <v>0.23817567567567521</v>
      </c>
      <c r="AJ378" s="82">
        <f t="shared" ref="AJ378:AS378" si="1986">AJ377/AE377-1</f>
        <v>0.18661320172732743</v>
      </c>
      <c r="AK378" s="73">
        <f t="shared" si="1986"/>
        <v>0.23040987219039222</v>
      </c>
      <c r="AL378" s="82">
        <f t="shared" si="1986"/>
        <v>0.16421725239616558</v>
      </c>
      <c r="AM378" s="82">
        <f t="shared" si="1986"/>
        <v>0.15073861923424747</v>
      </c>
      <c r="AN378" s="82">
        <f t="shared" si="1986"/>
        <v>0.11487039563437929</v>
      </c>
      <c r="AO378" s="82">
        <f t="shared" si="1986"/>
        <v>0.12087340785027356</v>
      </c>
      <c r="AP378" s="73">
        <f t="shared" ca="1" si="1986"/>
        <v>0.15273300379683397</v>
      </c>
      <c r="AQ378" s="82">
        <f t="shared" ca="1" si="1986"/>
        <v>0.10175721471101196</v>
      </c>
      <c r="AR378" s="82">
        <f t="shared" ca="1" si="1986"/>
        <v>0.10007917996959437</v>
      </c>
      <c r="AS378" s="82">
        <f t="shared" ca="1" si="1986"/>
        <v>6.415985388814005E-2</v>
      </c>
      <c r="AT378" s="82">
        <f t="shared" ref="AT378" ca="1" si="1987">AT377/AO377-1</f>
        <v>9.7122992898027505E-2</v>
      </c>
      <c r="AU378" s="73">
        <f t="shared" ref="AU378" ca="1" si="1988">AU377/AP377-1</f>
        <v>7.4685043111931915E-2</v>
      </c>
      <c r="AV378" s="73">
        <f ca="1">AV377/AU377-1</f>
        <v>8.9956378236560441E-2</v>
      </c>
      <c r="AW378" s="73">
        <f ca="1">AW377/AV377-1</f>
        <v>8.7386181170265198E-2</v>
      </c>
    </row>
    <row r="379" spans="2:49">
      <c r="B379" s="11" t="s">
        <v>188</v>
      </c>
      <c r="C379" s="85" t="s">
        <v>212</v>
      </c>
      <c r="D379" s="85" t="s">
        <v>212</v>
      </c>
      <c r="E379" s="85" t="s">
        <v>212</v>
      </c>
      <c r="F379" s="85" t="s">
        <v>212</v>
      </c>
      <c r="G379" s="86" t="s">
        <v>212</v>
      </c>
      <c r="H379" s="85" t="s">
        <v>212</v>
      </c>
      <c r="I379" s="85" t="s">
        <v>212</v>
      </c>
      <c r="J379" s="85" t="s">
        <v>212</v>
      </c>
      <c r="K379" s="85" t="s">
        <v>212</v>
      </c>
      <c r="L379" s="86" t="s">
        <v>212</v>
      </c>
      <c r="M379" s="82">
        <f>M377/K377-1</f>
        <v>-1.4397120575885825E-2</v>
      </c>
      <c r="N379" s="82">
        <f>N377/M377-1</f>
        <v>-2.3596610328198042E-2</v>
      </c>
      <c r="O379" s="82">
        <f t="shared" ref="O379" si="1989">O377/N377-1</f>
        <v>0.2392232078638219</v>
      </c>
      <c r="P379" s="82">
        <f t="shared" ref="P379" si="1990">P377/O377-1</f>
        <v>-9.5573440643867968E-3</v>
      </c>
      <c r="Q379" s="86" t="s">
        <v>212</v>
      </c>
      <c r="R379" s="82">
        <f>R377/P377-1</f>
        <v>-2.3869984763838725E-2</v>
      </c>
      <c r="S379" s="82">
        <f>S377/R377-1</f>
        <v>3.1737773152964666E-2</v>
      </c>
      <c r="T379" s="82">
        <f t="shared" ref="T379" si="1991">T377/S377-1</f>
        <v>0.14826021180030335</v>
      </c>
      <c r="U379" s="82">
        <f t="shared" ref="U379" si="1992">U377/T377-1</f>
        <v>0.11550285463328858</v>
      </c>
      <c r="V379" s="86" t="s">
        <v>212</v>
      </c>
      <c r="W379" s="82">
        <f>W377/U377-1</f>
        <v>-0.11062992125984239</v>
      </c>
      <c r="X379" s="82">
        <f>X377/W377-1</f>
        <v>0.14386896857016374</v>
      </c>
      <c r="Y379" s="82">
        <f t="shared" ref="Y379" si="1993">Y377/X377-1</f>
        <v>1.6640866873065541E-2</v>
      </c>
      <c r="Z379" s="82">
        <f t="shared" ref="Z379" si="1994">Z377/Y377-1</f>
        <v>1.2561857632279905E-2</v>
      </c>
      <c r="AA379" s="86" t="s">
        <v>212</v>
      </c>
      <c r="AB379" s="82">
        <f>AB377/Z377-1</f>
        <v>-6.1278195488722043E-2</v>
      </c>
      <c r="AC379" s="82">
        <f>AC377/AB377-1</f>
        <v>5.9671605927112514E-2</v>
      </c>
      <c r="AD379" s="82">
        <f t="shared" ref="AD379" si="1995">AD377/AC377-1</f>
        <v>0.11866969009826178</v>
      </c>
      <c r="AE379" s="82">
        <f t="shared" ref="AE379" si="1996">AE377/AD377-1</f>
        <v>9.5270270270271018E-2</v>
      </c>
      <c r="AF379" s="86" t="s">
        <v>212</v>
      </c>
      <c r="AG379" s="82">
        <f>AG377/AE377-1</f>
        <v>-3.4546576187539202E-2</v>
      </c>
      <c r="AH379" s="82">
        <f>AH377/AG377-1</f>
        <v>5.9744408945687111E-2</v>
      </c>
      <c r="AI379" s="82">
        <f t="shared" ref="AI379" si="1997">AI377/AH377-1</f>
        <v>0.10491407898703597</v>
      </c>
      <c r="AJ379" s="82">
        <f>AJ377/AI377-1</f>
        <v>4.9658935879945298E-2</v>
      </c>
      <c r="AK379" s="86" t="s">
        <v>212</v>
      </c>
      <c r="AL379" s="82">
        <f>AL377/AJ377-1</f>
        <v>-5.2768390953989996E-2</v>
      </c>
      <c r="AM379" s="82">
        <f>AM377/AL377-1</f>
        <v>4.7475301866081399E-2</v>
      </c>
      <c r="AN379" s="82">
        <f t="shared" ref="AN379" si="1998">AN377/AM377-1</f>
        <v>7.0474194393502776E-2</v>
      </c>
      <c r="AO379" s="82">
        <f>AO377/AN377-1</f>
        <v>5.5310817425355152E-2</v>
      </c>
      <c r="AP379" s="86" t="s">
        <v>212</v>
      </c>
      <c r="AQ379" s="82">
        <f ca="1">AQ377/AO377-1</f>
        <v>-6.8923170128263878E-2</v>
      </c>
      <c r="AR379" s="82">
        <f ca="1">AR377/AQ377-1</f>
        <v>4.5879941360301491E-2</v>
      </c>
      <c r="AS379" s="82">
        <f t="shared" ref="AS379" ca="1" si="1999">AS377/AR377-1</f>
        <v>3.5521517940463099E-2</v>
      </c>
      <c r="AT379" s="82">
        <f t="shared" ref="AT379" ca="1" si="2000">AT377/AS377-1</f>
        <v>8.7999850982043437E-2</v>
      </c>
      <c r="AU379" s="86" t="s">
        <v>212</v>
      </c>
      <c r="AV379" s="86" t="s">
        <v>212</v>
      </c>
      <c r="AW379" s="86" t="s">
        <v>212</v>
      </c>
    </row>
    <row r="380" spans="2:49">
      <c r="B380" s="11"/>
      <c r="C380" s="85"/>
      <c r="D380" s="85"/>
      <c r="E380" s="85"/>
      <c r="F380" s="85"/>
      <c r="G380" s="86"/>
      <c r="H380" s="82"/>
      <c r="I380" s="82"/>
      <c r="J380" s="82"/>
      <c r="K380" s="82"/>
      <c r="L380" s="86"/>
      <c r="M380" s="82"/>
      <c r="N380" s="82"/>
      <c r="O380" s="82"/>
      <c r="P380" s="82"/>
      <c r="Q380" s="86"/>
      <c r="R380" s="82"/>
      <c r="S380" s="82"/>
      <c r="T380" s="82"/>
      <c r="U380" s="82"/>
      <c r="V380" s="86"/>
      <c r="W380" s="82"/>
      <c r="X380" s="82"/>
      <c r="Y380" s="82"/>
      <c r="Z380" s="82"/>
      <c r="AA380" s="86"/>
      <c r="AB380" s="82"/>
      <c r="AC380" s="82"/>
      <c r="AD380" s="82"/>
      <c r="AE380" s="82"/>
      <c r="AF380" s="86"/>
      <c r="AG380" s="82"/>
      <c r="AH380" s="82"/>
      <c r="AK380" s="66"/>
      <c r="AP380" s="66"/>
      <c r="AU380" s="66"/>
    </row>
    <row r="381" spans="2:49" s="5" customFormat="1">
      <c r="B381" s="9" t="s">
        <v>361</v>
      </c>
      <c r="C381" s="126" t="s">
        <v>212</v>
      </c>
      <c r="D381" s="126" t="s">
        <v>212</v>
      </c>
      <c r="E381" s="126" t="s">
        <v>212</v>
      </c>
      <c r="F381" s="126" t="s">
        <v>212</v>
      </c>
      <c r="G381" s="127" t="s">
        <v>212</v>
      </c>
      <c r="H381" s="201">
        <f t="shared" ref="H381:AW381" si="2001">H377/H342</f>
        <v>0.18957746478873239</v>
      </c>
      <c r="I381" s="201">
        <f t="shared" si="2001"/>
        <v>0.1813619099294628</v>
      </c>
      <c r="J381" s="201">
        <f t="shared" si="2001"/>
        <v>0.21078238001314925</v>
      </c>
      <c r="K381" s="201">
        <f t="shared" si="2001"/>
        <v>0.21360840594566893</v>
      </c>
      <c r="L381" s="200">
        <f t="shared" si="2001"/>
        <v>0.19922358689468214</v>
      </c>
      <c r="M381" s="201">
        <f t="shared" si="2001"/>
        <v>0.2074494949494948</v>
      </c>
      <c r="N381" s="201">
        <f t="shared" si="2001"/>
        <v>0.19893734737484739</v>
      </c>
      <c r="O381" s="201">
        <f t="shared" si="2001"/>
        <v>0.23543344386546669</v>
      </c>
      <c r="P381" s="201">
        <f t="shared" si="2001"/>
        <v>0.22531182057443641</v>
      </c>
      <c r="Q381" s="200">
        <f t="shared" si="2001"/>
        <v>0.21721080499384229</v>
      </c>
      <c r="R381" s="201">
        <f t="shared" si="2001"/>
        <v>0.21329486183553448</v>
      </c>
      <c r="S381" s="201">
        <f t="shared" si="2001"/>
        <v>0.21292816493074193</v>
      </c>
      <c r="T381" s="201">
        <f t="shared" si="2001"/>
        <v>0.23620331950207479</v>
      </c>
      <c r="U381" s="201">
        <f t="shared" si="2001"/>
        <v>0.2491906210144216</v>
      </c>
      <c r="V381" s="200">
        <f t="shared" si="2001"/>
        <v>0.22858191157585767</v>
      </c>
      <c r="W381" s="201">
        <f t="shared" si="2001"/>
        <v>0.22529171237658319</v>
      </c>
      <c r="X381" s="201">
        <f t="shared" si="2001"/>
        <v>0.25445593303791236</v>
      </c>
      <c r="Y381" s="201">
        <f t="shared" si="2001"/>
        <v>0.25425861401471167</v>
      </c>
      <c r="Z381" s="201">
        <f t="shared" si="2001"/>
        <v>0.2557938263294548</v>
      </c>
      <c r="AA381" s="200">
        <f t="shared" si="2001"/>
        <v>0.24759856280399872</v>
      </c>
      <c r="AB381" s="201">
        <f t="shared" si="2001"/>
        <v>0.24102316602316601</v>
      </c>
      <c r="AC381" s="201">
        <f t="shared" si="2001"/>
        <v>0.25245682663867952</v>
      </c>
      <c r="AD381" s="201">
        <f t="shared" si="2001"/>
        <v>0.2767130971300365</v>
      </c>
      <c r="AE381" s="201">
        <f t="shared" si="2001"/>
        <v>0.29464691447786995</v>
      </c>
      <c r="AF381" s="200">
        <f t="shared" si="2001"/>
        <v>0.26668390493876493</v>
      </c>
      <c r="AG381" s="201">
        <f t="shared" si="2001"/>
        <v>0.28236355435272897</v>
      </c>
      <c r="AH381" s="201">
        <f t="shared" si="2001"/>
        <v>0.29497554468652742</v>
      </c>
      <c r="AI381" s="201">
        <f t="shared" si="2001"/>
        <v>0.31936214708957822</v>
      </c>
      <c r="AJ381" s="201">
        <f t="shared" si="2001"/>
        <v>0.32257253060539987</v>
      </c>
      <c r="AK381" s="200">
        <f t="shared" si="2001"/>
        <v>0.3052348464969824</v>
      </c>
      <c r="AL381" s="201">
        <f t="shared" si="2001"/>
        <v>0.30511596751235026</v>
      </c>
      <c r="AM381" s="201">
        <f t="shared" si="2001"/>
        <v>0.31348554533508544</v>
      </c>
      <c r="AN381" s="201">
        <f t="shared" si="2001"/>
        <v>0.32292736900339841</v>
      </c>
      <c r="AO381" s="201">
        <f t="shared" si="2001"/>
        <v>0.3384881073867651</v>
      </c>
      <c r="AP381" s="200">
        <f t="shared" ca="1" si="2001"/>
        <v>0.32499848518511043</v>
      </c>
      <c r="AQ381" s="201">
        <f t="shared" ca="1" si="2001"/>
        <v>0.31786417916814902</v>
      </c>
      <c r="AR381" s="201">
        <f t="shared" ca="1" si="2001"/>
        <v>0.32548908140667954</v>
      </c>
      <c r="AS381" s="201">
        <f t="shared" ca="1" si="2001"/>
        <v>0.32953969107580677</v>
      </c>
      <c r="AT381" s="201">
        <f t="shared" ca="1" si="2001"/>
        <v>0.34719250410301278</v>
      </c>
      <c r="AU381" s="200">
        <f t="shared" ca="1" si="2001"/>
        <v>0.33031924828472881</v>
      </c>
      <c r="AV381" s="200">
        <f t="shared" ca="1" si="2001"/>
        <v>0.34111005243260861</v>
      </c>
      <c r="AW381" s="200">
        <f t="shared" ca="1" si="2001"/>
        <v>0.3515301777592566</v>
      </c>
    </row>
    <row r="382" spans="2:49">
      <c r="B382" s="107" t="s">
        <v>187</v>
      </c>
      <c r="C382" s="117" t="s">
        <v>212</v>
      </c>
      <c r="D382" s="117" t="s">
        <v>212</v>
      </c>
      <c r="E382" s="117" t="s">
        <v>212</v>
      </c>
      <c r="F382" s="117" t="s">
        <v>212</v>
      </c>
      <c r="G382" s="118" t="s">
        <v>212</v>
      </c>
      <c r="H382" s="117" t="s">
        <v>212</v>
      </c>
      <c r="I382" s="117" t="s">
        <v>212</v>
      </c>
      <c r="J382" s="117" t="s">
        <v>212</v>
      </c>
      <c r="K382" s="117" t="s">
        <v>212</v>
      </c>
      <c r="L382" s="118" t="s">
        <v>212</v>
      </c>
      <c r="M382" s="108">
        <f t="shared" ref="M382" si="2002">(M381-H381)*10000</f>
        <v>178.72030160762415</v>
      </c>
      <c r="N382" s="108">
        <f t="shared" ref="N382" si="2003">(N381-I381)*10000</f>
        <v>175.75437445384588</v>
      </c>
      <c r="O382" s="108">
        <f t="shared" ref="O382" si="2004">(O381-J381)*10000</f>
        <v>246.51063852317441</v>
      </c>
      <c r="P382" s="108">
        <f t="shared" ref="P382" si="2005">(P381-K381)*10000</f>
        <v>117.03414628767477</v>
      </c>
      <c r="Q382" s="109">
        <f t="shared" ref="Q382" si="2006">(Q381-L381)*10000</f>
        <v>179.87218099160151</v>
      </c>
      <c r="R382" s="108">
        <f t="shared" ref="R382" si="2007">(R381-M381)*10000</f>
        <v>58.453668860396768</v>
      </c>
      <c r="S382" s="108">
        <f t="shared" ref="S382" si="2008">(S381-N381)*10000</f>
        <v>139.9081755589454</v>
      </c>
      <c r="T382" s="108">
        <f t="shared" ref="T382" si="2009">(T381-O381)*10000</f>
        <v>7.6987563660810281</v>
      </c>
      <c r="U382" s="108">
        <f t="shared" ref="U382" si="2010">(U381-P381)*10000</f>
        <v>238.78800439985193</v>
      </c>
      <c r="V382" s="109">
        <f t="shared" ref="V382" si="2011">(V381-Q381)*10000</f>
        <v>113.71106582015372</v>
      </c>
      <c r="W382" s="108">
        <f t="shared" ref="W382" si="2012">(W381-R381)*10000</f>
        <v>119.9685054104871</v>
      </c>
      <c r="X382" s="108">
        <f t="shared" ref="X382" si="2013">(X381-S381)*10000</f>
        <v>415.27768107170431</v>
      </c>
      <c r="Y382" s="108">
        <f t="shared" ref="Y382" si="2014">(Y381-T381)*10000</f>
        <v>180.55294512636877</v>
      </c>
      <c r="Z382" s="108">
        <f t="shared" ref="Z382" si="2015">(Z381-U381)*10000</f>
        <v>66.032053150331947</v>
      </c>
      <c r="AA382" s="109">
        <f t="shared" ref="AA382" si="2016">(AA381-V381)*10000</f>
        <v>190.16651228141058</v>
      </c>
      <c r="AB382" s="108">
        <f t="shared" ref="AB382" si="2017">(AB381-W381)*10000</f>
        <v>157.31453646582821</v>
      </c>
      <c r="AC382" s="108">
        <f t="shared" ref="AC382" si="2018">(AC381-X381)*10000</f>
        <v>-19.991063992328417</v>
      </c>
      <c r="AD382" s="108">
        <f t="shared" ref="AD382" si="2019">(AD381-Y381)*10000</f>
        <v>224.54483115324831</v>
      </c>
      <c r="AE382" s="108">
        <f t="shared" ref="AE382" si="2020">(AE381-Z381)*10000</f>
        <v>388.53088148415151</v>
      </c>
      <c r="AF382" s="109">
        <f t="shared" ref="AF382" si="2021">(AF381-AA381)*10000</f>
        <v>190.85342134766202</v>
      </c>
      <c r="AG382" s="108">
        <f t="shared" ref="AG382" si="2022">(AG381-AB381)*10000</f>
        <v>413.40388329562967</v>
      </c>
      <c r="AH382" s="108">
        <f t="shared" ref="AH382:AI382" si="2023">(AH381-AC381)*10000</f>
        <v>425.18718047847904</v>
      </c>
      <c r="AI382" s="108">
        <f t="shared" si="2023"/>
        <v>426.49049959541719</v>
      </c>
      <c r="AJ382" s="108">
        <f>(AJ381-AE381)*10000</f>
        <v>279.25616127529918</v>
      </c>
      <c r="AK382" s="109">
        <f>(AK381-AF381)*10000</f>
        <v>385.50941558217477</v>
      </c>
      <c r="AL382" s="108">
        <f>(AL381-AG381)*10000</f>
        <v>227.52413159621287</v>
      </c>
      <c r="AM382" s="108">
        <f>(AM381-AH381)*10000</f>
        <v>185.10000648558011</v>
      </c>
      <c r="AN382" s="108">
        <f>(AN381-AI381)*10000</f>
        <v>35.652219138201936</v>
      </c>
      <c r="AO382" s="108">
        <f t="shared" ref="AO382" si="2024">(AO381-AJ381)*10000</f>
        <v>159.15576781365237</v>
      </c>
      <c r="AP382" s="109">
        <f t="shared" ref="AP382" ca="1" si="2025">(AP381-AK381)*10000</f>
        <v>197.63638688128026</v>
      </c>
      <c r="AQ382" s="108">
        <f ca="1">(AQ381-AL381)*10000</f>
        <v>127.48211655798758</v>
      </c>
      <c r="AR382" s="108">
        <f ca="1">(AR381-AM381)*10000</f>
        <v>120.03536071594101</v>
      </c>
      <c r="AS382" s="108">
        <f ca="1">(AS381-AN381)*10000</f>
        <v>66.123220724083609</v>
      </c>
      <c r="AT382" s="108">
        <f t="shared" ref="AT382" ca="1" si="2026">(AT381-AO381)*10000</f>
        <v>87.043967162476747</v>
      </c>
      <c r="AU382" s="109">
        <f t="shared" ref="AU382" ca="1" si="2027">(AU381-AP381)*10000</f>
        <v>53.207630996183752</v>
      </c>
      <c r="AV382" s="109">
        <f ca="1">(AV381-AU381)*10000</f>
        <v>107.90804147879807</v>
      </c>
      <c r="AW382" s="109">
        <f ca="1">(AW381-AV381)*10000</f>
        <v>104.20125326647988</v>
      </c>
    </row>
    <row r="383" spans="2:49">
      <c r="B383" s="107" t="s">
        <v>188</v>
      </c>
      <c r="C383" s="117" t="s">
        <v>212</v>
      </c>
      <c r="D383" s="117" t="s">
        <v>212</v>
      </c>
      <c r="E383" s="117" t="s">
        <v>212</v>
      </c>
      <c r="F383" s="117" t="s">
        <v>212</v>
      </c>
      <c r="G383" s="118" t="s">
        <v>212</v>
      </c>
      <c r="H383" s="38" t="s">
        <v>212</v>
      </c>
      <c r="I383" s="108">
        <f>(I381-H381)*10000</f>
        <v>-82.155548592695865</v>
      </c>
      <c r="J383" s="108">
        <f>(J381-I381)*10000</f>
        <v>294.2047008368645</v>
      </c>
      <c r="K383" s="108">
        <f>(K381-J381)*10000</f>
        <v>28.260259325196824</v>
      </c>
      <c r="L383" s="118" t="s">
        <v>212</v>
      </c>
      <c r="M383" s="108">
        <f>(M381-K381)*10000</f>
        <v>-61.589109961741329</v>
      </c>
      <c r="N383" s="108">
        <f>(N381-M381)*10000</f>
        <v>-85.121475746474104</v>
      </c>
      <c r="O383" s="108">
        <f>(O381-N381)*10000</f>
        <v>364.960964906193</v>
      </c>
      <c r="P383" s="108">
        <f>(P381-O381)*10000</f>
        <v>-101.21623291030279</v>
      </c>
      <c r="Q383" s="118" t="s">
        <v>212</v>
      </c>
      <c r="R383" s="108">
        <f>(R381-P381)*10000</f>
        <v>-120.16958738901934</v>
      </c>
      <c r="S383" s="108">
        <f>(S381-R381)*10000</f>
        <v>-3.6669690479254613</v>
      </c>
      <c r="T383" s="108">
        <f>(T381-S381)*10000</f>
        <v>232.75154571332862</v>
      </c>
      <c r="U383" s="108">
        <f>(U381-T381)*10000</f>
        <v>129.87301512346809</v>
      </c>
      <c r="V383" s="118" t="s">
        <v>212</v>
      </c>
      <c r="W383" s="108">
        <f>(W381-U381)*10000</f>
        <v>-238.98908637838417</v>
      </c>
      <c r="X383" s="108">
        <f>(X381-W381)*10000</f>
        <v>291.64220661329176</v>
      </c>
      <c r="Y383" s="108">
        <f>(Y381-X381)*10000</f>
        <v>-1.9731902320069272</v>
      </c>
      <c r="Z383" s="108">
        <f>(Z381-Y381)*10000</f>
        <v>15.352123147431286</v>
      </c>
      <c r="AA383" s="118" t="s">
        <v>212</v>
      </c>
      <c r="AB383" s="108">
        <f>(AB381-Z381)*10000</f>
        <v>-147.70660306288792</v>
      </c>
      <c r="AC383" s="108">
        <f>(AC381-AB381)*10000</f>
        <v>114.33660615513513</v>
      </c>
      <c r="AD383" s="108">
        <f>(AD381-AC381)*10000</f>
        <v>242.5627049135698</v>
      </c>
      <c r="AE383" s="108">
        <f>(AE381-AD381)*10000</f>
        <v>179.33817347833448</v>
      </c>
      <c r="AF383" s="118" t="s">
        <v>212</v>
      </c>
      <c r="AG383" s="108">
        <f>(AG381-AE381)*10000</f>
        <v>-122.83360125140975</v>
      </c>
      <c r="AH383" s="108">
        <f>(AH381-AG381)*10000</f>
        <v>126.11990333798451</v>
      </c>
      <c r="AI383" s="108">
        <f>(AI381-AH381)*10000</f>
        <v>243.86602403050796</v>
      </c>
      <c r="AJ383" s="108">
        <f>(AJ381-AI381)*10000</f>
        <v>32.103835158216462</v>
      </c>
      <c r="AK383" s="118" t="s">
        <v>212</v>
      </c>
      <c r="AL383" s="108">
        <f>(AL381-AJ381)*10000</f>
        <v>-174.56563093049604</v>
      </c>
      <c r="AM383" s="108">
        <f>(AM381-AL381)*10000</f>
        <v>83.695778227351752</v>
      </c>
      <c r="AN383" s="108">
        <f>(AN381-AM381)*10000</f>
        <v>94.418236683129763</v>
      </c>
      <c r="AO383" s="108">
        <f>(AO381-AN381)*10000</f>
        <v>155.60738383366692</v>
      </c>
      <c r="AP383" s="118" t="s">
        <v>212</v>
      </c>
      <c r="AQ383" s="108">
        <f ca="1">(AQ381-AO381)*10000</f>
        <v>-206.23928218616084</v>
      </c>
      <c r="AR383" s="108">
        <f ca="1">(AR381-AQ381)*10000</f>
        <v>76.249022385305182</v>
      </c>
      <c r="AS383" s="108">
        <f ca="1">(AS381-AR381)*10000</f>
        <v>40.506096691272361</v>
      </c>
      <c r="AT383" s="108">
        <f ca="1">(AT381-AS381)*10000</f>
        <v>176.52813027206005</v>
      </c>
      <c r="AU383" s="118" t="s">
        <v>212</v>
      </c>
      <c r="AV383" s="118" t="s">
        <v>212</v>
      </c>
      <c r="AW383" s="118" t="s">
        <v>212</v>
      </c>
    </row>
    <row r="384" spans="2:49">
      <c r="B384" s="107"/>
      <c r="C384" s="38"/>
      <c r="D384" s="108"/>
      <c r="E384" s="108"/>
      <c r="F384" s="108"/>
      <c r="G384" s="37"/>
      <c r="H384" s="38"/>
      <c r="I384" s="108"/>
      <c r="J384" s="108"/>
      <c r="K384" s="108"/>
      <c r="L384" s="37"/>
      <c r="M384" s="108"/>
      <c r="N384" s="108"/>
      <c r="O384" s="108"/>
      <c r="P384" s="108"/>
      <c r="Q384" s="37"/>
      <c r="R384" s="108"/>
      <c r="S384" s="108"/>
      <c r="T384" s="108"/>
      <c r="U384" s="108"/>
      <c r="V384" s="37"/>
      <c r="W384" s="108"/>
      <c r="X384" s="108"/>
      <c r="Y384" s="108"/>
      <c r="Z384" s="108"/>
      <c r="AA384" s="37"/>
      <c r="AB384" s="108"/>
      <c r="AC384" s="108"/>
      <c r="AD384" s="108"/>
      <c r="AE384" s="108"/>
      <c r="AF384" s="37"/>
      <c r="AG384" s="108"/>
      <c r="AH384" s="108"/>
      <c r="AI384" s="108"/>
    </row>
    <row r="385" spans="1:49">
      <c r="B385" s="54" t="s">
        <v>346</v>
      </c>
      <c r="C385" s="117" t="s">
        <v>212</v>
      </c>
      <c r="D385" s="117" t="s">
        <v>212</v>
      </c>
      <c r="E385" s="117" t="s">
        <v>212</v>
      </c>
      <c r="F385" s="117" t="s">
        <v>212</v>
      </c>
      <c r="G385" s="118" t="s">
        <v>212</v>
      </c>
      <c r="H385" s="117" t="s">
        <v>212</v>
      </c>
      <c r="I385" s="117" t="s">
        <v>212</v>
      </c>
      <c r="J385" s="117" t="s">
        <v>212</v>
      </c>
      <c r="K385" s="117" t="s">
        <v>212</v>
      </c>
      <c r="L385" s="118" t="s">
        <v>212</v>
      </c>
      <c r="M385" s="117" t="s">
        <v>212</v>
      </c>
      <c r="N385" s="117" t="s">
        <v>212</v>
      </c>
      <c r="O385" s="117" t="s">
        <v>212</v>
      </c>
      <c r="P385" s="117" t="s">
        <v>212</v>
      </c>
      <c r="Q385" s="118" t="s">
        <v>212</v>
      </c>
      <c r="R385" s="42">
        <f t="shared" ref="R385:AU385" si="2028">(R377-M377)/(R342-M342)</f>
        <v>0.25572868927589576</v>
      </c>
      <c r="S385" s="42">
        <f t="shared" si="2028"/>
        <v>0.30325799100819079</v>
      </c>
      <c r="T385" s="42">
        <f t="shared" si="2028"/>
        <v>0.2416387959866223</v>
      </c>
      <c r="U385" s="42">
        <f t="shared" si="2028"/>
        <v>0.39270976616231068</v>
      </c>
      <c r="V385" s="44">
        <f t="shared" si="2028"/>
        <v>0.3041621704948364</v>
      </c>
      <c r="W385" s="42">
        <f t="shared" si="2028"/>
        <v>0.33169291338582518</v>
      </c>
      <c r="X385" s="42">
        <f t="shared" si="2028"/>
        <v>0.71377672209026122</v>
      </c>
      <c r="Y385" s="42">
        <f t="shared" si="2028"/>
        <v>0.50578034682080897</v>
      </c>
      <c r="Z385" s="42">
        <f t="shared" si="2028"/>
        <v>0.58252427184466182</v>
      </c>
      <c r="AA385" s="44">
        <f t="shared" si="2028"/>
        <v>0.51088534107401951</v>
      </c>
      <c r="AB385" s="42">
        <f t="shared" si="2028"/>
        <v>0.71471471471471604</v>
      </c>
      <c r="AC385" s="42">
        <f t="shared" si="2028"/>
        <v>0.19018404907975478</v>
      </c>
      <c r="AD385" s="42">
        <f t="shared" si="2028"/>
        <v>0.91232876712328648</v>
      </c>
      <c r="AE385" s="42">
        <f t="shared" si="2028"/>
        <v>0.96357615894040305</v>
      </c>
      <c r="AF385" s="44">
        <f t="shared" si="2028"/>
        <v>0.74631449631449553</v>
      </c>
      <c r="AG385" s="42">
        <f t="shared" si="2028"/>
        <v>0.87310344827586306</v>
      </c>
      <c r="AH385" s="42">
        <f t="shared" si="2028"/>
        <v>0.8782722513089013</v>
      </c>
      <c r="AI385" s="42">
        <f t="shared" si="2028"/>
        <v>0.90500641848523766</v>
      </c>
      <c r="AJ385" s="42">
        <f t="shared" si="2028"/>
        <v>0.65547128927410214</v>
      </c>
      <c r="AK385" s="44">
        <f t="shared" si="2028"/>
        <v>0.81917894077091913</v>
      </c>
      <c r="AL385" s="42">
        <f t="shared" si="2028"/>
        <v>0.59906759906759777</v>
      </c>
      <c r="AM385" s="42">
        <f t="shared" si="2028"/>
        <v>0.537056928034371</v>
      </c>
      <c r="AN385" s="42">
        <f t="shared" si="2028"/>
        <v>0.35768903993203066</v>
      </c>
      <c r="AO385" s="42">
        <f t="shared" si="2028"/>
        <v>0.57195571955719704</v>
      </c>
      <c r="AP385" s="44">
        <f t="shared" ca="1" si="2028"/>
        <v>0.56417041545382429</v>
      </c>
      <c r="AQ385" s="42">
        <f t="shared" ca="1" si="2028"/>
        <v>0.53930143797815644</v>
      </c>
      <c r="AR385" s="42">
        <f t="shared" ca="1" si="2028"/>
        <v>0.52719543941463187</v>
      </c>
      <c r="AS385" s="42">
        <f t="shared" ca="1" si="2028"/>
        <v>0.48400743918272032</v>
      </c>
      <c r="AT385" s="42">
        <f t="shared" ca="1" si="2028"/>
        <v>0.47222471788870324</v>
      </c>
      <c r="AU385" s="44">
        <f t="shared" ca="1" si="2028"/>
        <v>0.42305734805827777</v>
      </c>
      <c r="AV385" s="44">
        <f ca="1">(AV377-AU377)/(AV342-AU342)</f>
        <v>0.53562206424382031</v>
      </c>
      <c r="AW385" s="44">
        <f ca="1">(AW377-AV377)/(AW342-AV342)</f>
        <v>0.54045913344911412</v>
      </c>
    </row>
    <row r="386" spans="1:49">
      <c r="B386" s="11"/>
      <c r="C386" s="85"/>
      <c r="D386" s="85"/>
      <c r="E386" s="85"/>
      <c r="F386" s="85"/>
      <c r="G386" s="86"/>
      <c r="H386" s="82"/>
      <c r="I386" s="82"/>
      <c r="J386" s="82"/>
      <c r="K386" s="82"/>
      <c r="L386" s="86"/>
      <c r="M386" s="82"/>
      <c r="N386" s="82"/>
      <c r="O386" s="82"/>
      <c r="P386" s="82"/>
      <c r="Q386" s="86"/>
      <c r="R386" s="82"/>
      <c r="S386" s="82"/>
      <c r="T386" s="82"/>
      <c r="U386" s="82"/>
      <c r="V386" s="86"/>
      <c r="W386" s="82"/>
      <c r="X386" s="82"/>
      <c r="Y386" s="82"/>
      <c r="Z386" s="82"/>
      <c r="AA386" s="86"/>
      <c r="AB386" s="82"/>
      <c r="AC386" s="82"/>
      <c r="AD386" s="82"/>
      <c r="AE386" s="82"/>
      <c r="AF386" s="86"/>
      <c r="AG386" s="82"/>
      <c r="AH386" s="82"/>
      <c r="AN386" s="25"/>
      <c r="AO386" s="25"/>
    </row>
    <row r="387" spans="1:49">
      <c r="B387" s="54" t="s">
        <v>357</v>
      </c>
      <c r="C387" s="117" t="s">
        <v>212</v>
      </c>
      <c r="D387" s="117" t="s">
        <v>212</v>
      </c>
      <c r="E387" s="117" t="s">
        <v>212</v>
      </c>
      <c r="F387" s="117" t="s">
        <v>212</v>
      </c>
      <c r="G387" s="118" t="s">
        <v>212</v>
      </c>
      <c r="H387" s="15">
        <f t="shared" ref="H387:AW387" si="2029">-H352</f>
        <v>24.4</v>
      </c>
      <c r="I387" s="15">
        <f t="shared" si="2029"/>
        <v>23.1</v>
      </c>
      <c r="J387" s="15">
        <f t="shared" si="2029"/>
        <v>22.9</v>
      </c>
      <c r="K387" s="15">
        <f t="shared" si="2029"/>
        <v>21.7</v>
      </c>
      <c r="L387" s="87">
        <f t="shared" si="2029"/>
        <v>92.100000000000009</v>
      </c>
      <c r="M387" s="15">
        <f t="shared" si="2029"/>
        <v>21.2</v>
      </c>
      <c r="N387" s="15">
        <f t="shared" si="2029"/>
        <v>19.399999999999999</v>
      </c>
      <c r="O387" s="15">
        <f t="shared" si="2029"/>
        <v>23.9</v>
      </c>
      <c r="P387" s="15">
        <f t="shared" si="2029"/>
        <v>26.8</v>
      </c>
      <c r="Q387" s="99">
        <f t="shared" si="2029"/>
        <v>91.3</v>
      </c>
      <c r="R387" s="27">
        <f t="shared" si="2029"/>
        <v>28.7</v>
      </c>
      <c r="S387" s="27">
        <f t="shared" si="2029"/>
        <v>32.6</v>
      </c>
      <c r="T387" s="27">
        <f t="shared" si="2029"/>
        <v>32.5</v>
      </c>
      <c r="U387" s="27">
        <f t="shared" si="2029"/>
        <v>32.200000000000003</v>
      </c>
      <c r="V387" s="99">
        <f t="shared" si="2029"/>
        <v>126</v>
      </c>
      <c r="W387" s="27">
        <f t="shared" si="2029"/>
        <v>33.6</v>
      </c>
      <c r="X387" s="27">
        <f t="shared" si="2029"/>
        <v>34.9</v>
      </c>
      <c r="Y387" s="27">
        <f t="shared" si="2029"/>
        <v>35.6</v>
      </c>
      <c r="Z387" s="27">
        <f t="shared" si="2029"/>
        <v>42.2</v>
      </c>
      <c r="AA387" s="99">
        <f t="shared" si="2029"/>
        <v>146.30000000000001</v>
      </c>
      <c r="AB387" s="27">
        <f t="shared" si="2029"/>
        <v>45.8</v>
      </c>
      <c r="AC387" s="27">
        <f t="shared" si="2029"/>
        <v>45.6</v>
      </c>
      <c r="AD387" s="27">
        <f t="shared" si="2029"/>
        <v>44</v>
      </c>
      <c r="AE387" s="27">
        <f t="shared" si="2029"/>
        <v>43.6</v>
      </c>
      <c r="AF387" s="99">
        <f t="shared" si="2029"/>
        <v>179</v>
      </c>
      <c r="AG387" s="15">
        <f t="shared" si="2029"/>
        <v>41.3</v>
      </c>
      <c r="AH387" s="15">
        <f t="shared" si="2029"/>
        <v>39.5</v>
      </c>
      <c r="AI387" s="27">
        <f t="shared" si="2029"/>
        <v>39.4</v>
      </c>
      <c r="AJ387" s="27">
        <f t="shared" si="2029"/>
        <v>38.1</v>
      </c>
      <c r="AK387" s="99">
        <f t="shared" si="2029"/>
        <v>158.29999999999998</v>
      </c>
      <c r="AL387" s="15">
        <f t="shared" si="2029"/>
        <v>37.200000000000003</v>
      </c>
      <c r="AM387" s="15">
        <f t="shared" si="2029"/>
        <v>38.299999999999997</v>
      </c>
      <c r="AN387" s="15">
        <f t="shared" si="2029"/>
        <v>38.299999999999997</v>
      </c>
      <c r="AO387" s="27">
        <f t="shared" si="2029"/>
        <v>37.200000000000003</v>
      </c>
      <c r="AP387" s="99">
        <f t="shared" si="2029"/>
        <v>151</v>
      </c>
      <c r="AQ387" s="15">
        <f t="shared" si="2029"/>
        <v>37.802999999999997</v>
      </c>
      <c r="AR387" s="15">
        <f t="shared" si="2029"/>
        <v>37.802999999999997</v>
      </c>
      <c r="AS387" s="15">
        <f t="shared" si="2029"/>
        <v>37.802999999999997</v>
      </c>
      <c r="AT387" s="15">
        <f t="shared" si="2029"/>
        <v>37.802999999999997</v>
      </c>
      <c r="AU387" s="14">
        <f t="shared" si="2029"/>
        <v>151.21199999999999</v>
      </c>
      <c r="AV387" s="14">
        <f t="shared" si="2029"/>
        <v>151.21199999999999</v>
      </c>
      <c r="AW387" s="14">
        <f t="shared" si="2029"/>
        <v>151.21199999999999</v>
      </c>
    </row>
    <row r="388" spans="1:49">
      <c r="B388" s="54" t="s">
        <v>325</v>
      </c>
      <c r="C388" s="117" t="s">
        <v>212</v>
      </c>
      <c r="D388" s="117" t="s">
        <v>212</v>
      </c>
      <c r="E388" s="117" t="s">
        <v>212</v>
      </c>
      <c r="F388" s="117" t="s">
        <v>212</v>
      </c>
      <c r="G388" s="118" t="s">
        <v>212</v>
      </c>
      <c r="H388" s="15">
        <f>H389-H387</f>
        <v>-5.7999999999999972</v>
      </c>
      <c r="I388" s="15">
        <f t="shared" ref="I388:AH388" si="2030">I389-I387</f>
        <v>-6.5</v>
      </c>
      <c r="J388" s="15">
        <f t="shared" si="2030"/>
        <v>-5.7999999999999972</v>
      </c>
      <c r="K388" s="15">
        <f t="shared" si="2030"/>
        <v>-4.0999999999999979</v>
      </c>
      <c r="L388" s="87">
        <f t="shared" si="2030"/>
        <v>-22.200000000000003</v>
      </c>
      <c r="M388" s="15">
        <f t="shared" si="2030"/>
        <v>-3.3000000000000007</v>
      </c>
      <c r="N388" s="15">
        <f t="shared" si="2030"/>
        <v>-0.59999999999999787</v>
      </c>
      <c r="O388" s="15">
        <f t="shared" si="2030"/>
        <v>-0.29999999999999716</v>
      </c>
      <c r="P388" s="15">
        <f t="shared" si="2030"/>
        <v>-0.19999999999999929</v>
      </c>
      <c r="Q388" s="99">
        <f t="shared" si="2030"/>
        <v>-4.3999999999999915</v>
      </c>
      <c r="R388" s="27">
        <f t="shared" si="2030"/>
        <v>-0.30000000000000071</v>
      </c>
      <c r="S388" s="27">
        <f t="shared" si="2030"/>
        <v>-0.30000000000000426</v>
      </c>
      <c r="T388" s="27">
        <f t="shared" si="2030"/>
        <v>-0.20000000000000284</v>
      </c>
      <c r="U388" s="27">
        <f t="shared" si="2030"/>
        <v>-0.30000000000000426</v>
      </c>
      <c r="V388" s="99">
        <f t="shared" si="2030"/>
        <v>-1.0999999999999943</v>
      </c>
      <c r="W388" s="27">
        <f t="shared" si="2030"/>
        <v>-0.39999999999999858</v>
      </c>
      <c r="X388" s="27">
        <f t="shared" si="2030"/>
        <v>-1.2999999999999972</v>
      </c>
      <c r="Y388" s="27">
        <f t="shared" si="2030"/>
        <v>-3.5</v>
      </c>
      <c r="Z388" s="27">
        <f t="shared" si="2030"/>
        <v>-6.1000000000000014</v>
      </c>
      <c r="AA388" s="99">
        <f t="shared" si="2030"/>
        <v>-11.300000000000011</v>
      </c>
      <c r="AB388" s="27">
        <f t="shared" si="2030"/>
        <v>-7.7999999999999972</v>
      </c>
      <c r="AC388" s="27">
        <f t="shared" si="2030"/>
        <v>-8.2000000000000028</v>
      </c>
      <c r="AD388" s="27">
        <f t="shared" si="2030"/>
        <v>-4.2000000000000028</v>
      </c>
      <c r="AE388" s="27">
        <f t="shared" si="2030"/>
        <v>-3.3999999999999986</v>
      </c>
      <c r="AF388" s="99">
        <f t="shared" si="2030"/>
        <v>-23.599999999999994</v>
      </c>
      <c r="AG388" s="15">
        <f t="shared" si="2030"/>
        <v>-6.5999999999999943</v>
      </c>
      <c r="AH388" s="15">
        <f t="shared" si="2030"/>
        <v>-5</v>
      </c>
      <c r="AI388" s="27">
        <f t="shared" ref="AI388:AN388" si="2031">AI389-AI387</f>
        <v>-6.1999999999999957</v>
      </c>
      <c r="AJ388" s="27">
        <f t="shared" si="2031"/>
        <v>-10.100000000000001</v>
      </c>
      <c r="AK388" s="99">
        <f t="shared" si="2031"/>
        <v>-27.899999999999977</v>
      </c>
      <c r="AL388" s="15">
        <f t="shared" si="2031"/>
        <v>-9.6000000000000014</v>
      </c>
      <c r="AM388" s="15">
        <f t="shared" si="2031"/>
        <v>-8.7999999999999972</v>
      </c>
      <c r="AN388" s="15">
        <f t="shared" si="2031"/>
        <v>-9.5999999999999979</v>
      </c>
      <c r="AO388" s="27">
        <f t="shared" ref="AO388:AP388" si="2032">AO389-AO387</f>
        <v>-8.8000000000000043</v>
      </c>
      <c r="AP388" s="99">
        <f t="shared" si="2032"/>
        <v>-36.800000000000011</v>
      </c>
      <c r="AQ388" s="3">
        <v>-10</v>
      </c>
      <c r="AR388" s="3">
        <v>-10</v>
      </c>
      <c r="AS388" s="3">
        <v>-10</v>
      </c>
      <c r="AT388" s="3">
        <v>-10</v>
      </c>
      <c r="AU388" s="99">
        <f t="shared" ref="AU388" si="2033">AU389-AU387</f>
        <v>-40</v>
      </c>
      <c r="AV388" s="83">
        <f t="shared" ref="AV388:AW388" si="2034">AU388</f>
        <v>-40</v>
      </c>
      <c r="AW388" s="83">
        <f t="shared" si="2034"/>
        <v>-40</v>
      </c>
    </row>
    <row r="389" spans="1:49" s="52" customFormat="1">
      <c r="B389" s="91" t="s">
        <v>358</v>
      </c>
      <c r="C389" s="144" t="s">
        <v>212</v>
      </c>
      <c r="D389" s="144" t="s">
        <v>212</v>
      </c>
      <c r="E389" s="144" t="s">
        <v>212</v>
      </c>
      <c r="F389" s="144" t="s">
        <v>212</v>
      </c>
      <c r="G389" s="145" t="s">
        <v>212</v>
      </c>
      <c r="H389" s="81">
        <f t="shared" ref="H389:AP389" si="2035">H373</f>
        <v>18.600000000000001</v>
      </c>
      <c r="I389" s="81">
        <f t="shared" si="2035"/>
        <v>16.600000000000001</v>
      </c>
      <c r="J389" s="81">
        <f t="shared" si="2035"/>
        <v>17.100000000000001</v>
      </c>
      <c r="K389" s="81">
        <f t="shared" si="2035"/>
        <v>17.600000000000001</v>
      </c>
      <c r="L389" s="141">
        <f t="shared" si="2035"/>
        <v>69.900000000000006</v>
      </c>
      <c r="M389" s="81">
        <f t="shared" si="2035"/>
        <v>17.899999999999999</v>
      </c>
      <c r="N389" s="81">
        <f t="shared" si="2035"/>
        <v>18.8</v>
      </c>
      <c r="O389" s="81">
        <f t="shared" si="2035"/>
        <v>23.6</v>
      </c>
      <c r="P389" s="81">
        <f t="shared" si="2035"/>
        <v>26.6</v>
      </c>
      <c r="Q389" s="94">
        <f t="shared" si="2035"/>
        <v>86.9</v>
      </c>
      <c r="R389" s="84">
        <f t="shared" si="2035"/>
        <v>28.4</v>
      </c>
      <c r="S389" s="84">
        <f t="shared" si="2035"/>
        <v>32.299999999999997</v>
      </c>
      <c r="T389" s="84">
        <f t="shared" si="2035"/>
        <v>32.299999999999997</v>
      </c>
      <c r="U389" s="84">
        <f t="shared" si="2035"/>
        <v>31.9</v>
      </c>
      <c r="V389" s="94">
        <f t="shared" si="2035"/>
        <v>124.9</v>
      </c>
      <c r="W389" s="84">
        <f t="shared" si="2035"/>
        <v>33.200000000000003</v>
      </c>
      <c r="X389" s="84">
        <f t="shared" si="2035"/>
        <v>33.6</v>
      </c>
      <c r="Y389" s="84">
        <f t="shared" si="2035"/>
        <v>32.1</v>
      </c>
      <c r="Z389" s="84">
        <f t="shared" si="2035"/>
        <v>36.1</v>
      </c>
      <c r="AA389" s="94">
        <f t="shared" si="2035"/>
        <v>135</v>
      </c>
      <c r="AB389" s="84">
        <f t="shared" si="2035"/>
        <v>38</v>
      </c>
      <c r="AC389" s="84">
        <f t="shared" si="2035"/>
        <v>37.4</v>
      </c>
      <c r="AD389" s="84">
        <f t="shared" si="2035"/>
        <v>39.799999999999997</v>
      </c>
      <c r="AE389" s="84">
        <f t="shared" si="2035"/>
        <v>40.200000000000003</v>
      </c>
      <c r="AF389" s="94">
        <f t="shared" si="2035"/>
        <v>155.4</v>
      </c>
      <c r="AG389" s="81">
        <f t="shared" si="2035"/>
        <v>34.700000000000003</v>
      </c>
      <c r="AH389" s="81">
        <f t="shared" si="2035"/>
        <v>34.5</v>
      </c>
      <c r="AI389" s="84">
        <f t="shared" si="2035"/>
        <v>33.200000000000003</v>
      </c>
      <c r="AJ389" s="84">
        <f t="shared" si="2035"/>
        <v>28</v>
      </c>
      <c r="AK389" s="94">
        <f t="shared" si="2035"/>
        <v>130.4</v>
      </c>
      <c r="AL389" s="81">
        <f t="shared" si="2035"/>
        <v>27.6</v>
      </c>
      <c r="AM389" s="81">
        <f t="shared" si="2035"/>
        <v>29.5</v>
      </c>
      <c r="AN389" s="81">
        <f t="shared" si="2035"/>
        <v>28.7</v>
      </c>
      <c r="AO389" s="84">
        <f t="shared" si="2035"/>
        <v>28.4</v>
      </c>
      <c r="AP389" s="94">
        <f t="shared" si="2035"/>
        <v>114.19999999999999</v>
      </c>
      <c r="AQ389" s="55">
        <f t="shared" ref="AQ389:AT389" si="2036">AQ387+AQ388</f>
        <v>27.802999999999997</v>
      </c>
      <c r="AR389" s="55">
        <f t="shared" si="2036"/>
        <v>27.802999999999997</v>
      </c>
      <c r="AS389" s="55">
        <f t="shared" si="2036"/>
        <v>27.802999999999997</v>
      </c>
      <c r="AT389" s="55">
        <f t="shared" si="2036"/>
        <v>27.802999999999997</v>
      </c>
      <c r="AU389" s="67">
        <f>SUM(AQ389:AT389)</f>
        <v>111.21199999999999</v>
      </c>
      <c r="AV389" s="67">
        <f t="shared" ref="AV389:AW389" si="2037">AV387+AV388</f>
        <v>111.21199999999999</v>
      </c>
      <c r="AW389" s="67">
        <f t="shared" si="2037"/>
        <v>111.21199999999999</v>
      </c>
    </row>
    <row r="390" spans="1:49">
      <c r="B390" s="11"/>
      <c r="C390" s="85"/>
      <c r="D390" s="85"/>
      <c r="E390" s="85"/>
      <c r="F390" s="85"/>
      <c r="G390" s="86"/>
      <c r="H390" s="82"/>
      <c r="I390" s="82"/>
      <c r="J390" s="82"/>
      <c r="K390" s="82"/>
      <c r="L390" s="86"/>
      <c r="M390" s="82"/>
      <c r="N390" s="82"/>
      <c r="O390" s="82"/>
      <c r="P390" s="82"/>
      <c r="Q390" s="86"/>
      <c r="R390" s="82"/>
      <c r="S390" s="82"/>
      <c r="T390" s="82"/>
      <c r="U390" s="82"/>
      <c r="V390" s="86"/>
      <c r="W390" s="82"/>
      <c r="X390" s="82"/>
      <c r="Y390" s="82"/>
      <c r="Z390" s="82"/>
      <c r="AA390" s="86"/>
      <c r="AB390" s="82"/>
      <c r="AC390" s="82"/>
      <c r="AD390" s="82"/>
      <c r="AE390" s="82"/>
      <c r="AF390" s="86"/>
      <c r="AG390" s="82"/>
      <c r="AH390" s="82"/>
    </row>
    <row r="391" spans="1:49" s="5" customFormat="1">
      <c r="A391" s="1"/>
      <c r="B391" s="16" t="s">
        <v>64</v>
      </c>
      <c r="C391" s="16"/>
      <c r="D391" s="16"/>
      <c r="E391" s="17"/>
      <c r="F391" s="17"/>
      <c r="G391" s="16"/>
      <c r="H391" s="17"/>
      <c r="I391" s="16"/>
      <c r="J391" s="17"/>
      <c r="K391" s="17"/>
      <c r="L391" s="16"/>
      <c r="M391" s="17"/>
      <c r="N391" s="16"/>
      <c r="O391" s="17"/>
      <c r="P391" s="17"/>
      <c r="Q391" s="16"/>
      <c r="R391" s="17"/>
      <c r="S391" s="16"/>
      <c r="T391" s="17"/>
      <c r="U391" s="17"/>
      <c r="V391" s="16"/>
      <c r="W391" s="17"/>
      <c r="X391" s="16"/>
      <c r="Y391" s="17"/>
      <c r="Z391" s="17"/>
      <c r="AA391" s="16"/>
      <c r="AB391" s="17"/>
      <c r="AC391" s="16"/>
      <c r="AD391" s="17"/>
      <c r="AE391" s="17"/>
      <c r="AF391" s="16"/>
      <c r="AG391" s="17"/>
      <c r="AH391" s="16"/>
      <c r="AI391" s="17"/>
      <c r="AJ391" s="17"/>
      <c r="AK391" s="16"/>
      <c r="AL391" s="17"/>
      <c r="AM391" s="16"/>
      <c r="AN391" s="17"/>
      <c r="AO391" s="17"/>
      <c r="AP391" s="16"/>
      <c r="AQ391" s="17"/>
      <c r="AR391" s="16"/>
      <c r="AS391" s="17"/>
      <c r="AT391" s="17"/>
      <c r="AU391" s="16"/>
      <c r="AV391" s="16"/>
      <c r="AW391" s="16"/>
    </row>
    <row r="392" spans="1:49">
      <c r="B392" s="1" t="s">
        <v>63</v>
      </c>
      <c r="C392" s="3">
        <v>710.7</v>
      </c>
      <c r="D392" s="3">
        <v>809.7</v>
      </c>
      <c r="E392" s="3">
        <v>851.2</v>
      </c>
      <c r="F392" s="3">
        <v>932.4</v>
      </c>
      <c r="G392" s="14">
        <f t="shared" ref="G392:G397" si="2038">F392</f>
        <v>932.4</v>
      </c>
      <c r="H392" s="3">
        <v>1090.3</v>
      </c>
      <c r="I392" s="3">
        <v>1198.8</v>
      </c>
      <c r="J392" s="3">
        <v>966.7</v>
      </c>
      <c r="K392" s="3">
        <v>1062.8</v>
      </c>
      <c r="L392" s="14">
        <f t="shared" ref="L392:L397" si="2039">K392</f>
        <v>1062.8</v>
      </c>
      <c r="M392" s="3">
        <v>851.4</v>
      </c>
      <c r="N392" s="3">
        <v>772.7</v>
      </c>
      <c r="O392" s="3">
        <v>621.79999999999995</v>
      </c>
      <c r="P392" s="3">
        <v>765.2</v>
      </c>
      <c r="Q392" s="14">
        <f t="shared" ref="Q392:Q397" si="2040">P392</f>
        <v>765.2</v>
      </c>
      <c r="R392" s="3">
        <v>1293.0999999999999</v>
      </c>
      <c r="S392" s="3">
        <v>1375.2</v>
      </c>
      <c r="T392" s="3">
        <v>1143.4000000000001</v>
      </c>
      <c r="U392" s="3">
        <v>1255.7</v>
      </c>
      <c r="V392" s="14">
        <f t="shared" ref="V392:V397" si="2041">U392</f>
        <v>1255.7</v>
      </c>
      <c r="W392" s="3">
        <v>742.7</v>
      </c>
      <c r="X392" s="3">
        <v>770.4</v>
      </c>
      <c r="Y392" s="3">
        <v>826.2</v>
      </c>
      <c r="Z392" s="3">
        <v>774</v>
      </c>
      <c r="AA392" s="14">
        <f t="shared" ref="AA392:AA397" si="2042">Z392</f>
        <v>774</v>
      </c>
      <c r="AB392" s="3">
        <v>892.4</v>
      </c>
      <c r="AC392" s="3">
        <v>582.6</v>
      </c>
      <c r="AD392" s="3">
        <v>329.2</v>
      </c>
      <c r="AE392" s="3">
        <v>458.8</v>
      </c>
      <c r="AF392" s="14">
        <f t="shared" ref="AF392:AF397" si="2043">AE392</f>
        <v>458.8</v>
      </c>
      <c r="AG392" s="3">
        <v>664</v>
      </c>
      <c r="AH392" s="3">
        <v>444.9</v>
      </c>
      <c r="AI392" s="3">
        <v>767.1</v>
      </c>
      <c r="AJ392" s="3">
        <v>1089</v>
      </c>
      <c r="AK392" s="14">
        <f t="shared" ref="AK392:AK397" si="2044">AJ392</f>
        <v>1089</v>
      </c>
      <c r="AL392" s="3">
        <v>719.4</v>
      </c>
      <c r="AM392" s="62">
        <v>1086.7</v>
      </c>
      <c r="AN392" s="62">
        <v>923.7</v>
      </c>
      <c r="AO392" s="3">
        <v>1080.9000000000001</v>
      </c>
      <c r="AP392" s="14">
        <f t="shared" ref="AP392:AP397" si="2045">AO392</f>
        <v>1080.9000000000001</v>
      </c>
      <c r="AQ392" s="53">
        <f ca="1">AP392+AQ474</f>
        <v>1172.4899894238431</v>
      </c>
      <c r="AR392" s="53">
        <f ca="1">AQ392+AR474</f>
        <v>1235.4459225889996</v>
      </c>
      <c r="AS392" s="53">
        <f ca="1">AR392+AS474</f>
        <v>1329.8497453802024</v>
      </c>
      <c r="AT392" s="53">
        <f ca="1">AS392+AT474</f>
        <v>1361.5116301073631</v>
      </c>
      <c r="AU392" s="51">
        <f ca="1">AT392</f>
        <v>1361.5116301073631</v>
      </c>
      <c r="AV392" s="51">
        <f ca="1">AU392+AV474</f>
        <v>1641.7544184563608</v>
      </c>
      <c r="AW392" s="51">
        <f ca="1">AV392+AW474</f>
        <v>1935.3684788486107</v>
      </c>
    </row>
    <row r="393" spans="1:49">
      <c r="B393" s="1" t="s">
        <v>62</v>
      </c>
      <c r="C393" s="3">
        <v>18.8</v>
      </c>
      <c r="D393" s="3">
        <v>18.8</v>
      </c>
      <c r="E393" s="3">
        <v>1</v>
      </c>
      <c r="F393" s="3">
        <v>18.899999999999999</v>
      </c>
      <c r="G393" s="14">
        <f t="shared" si="2038"/>
        <v>18.899999999999999</v>
      </c>
      <c r="H393" s="3">
        <v>18.7</v>
      </c>
      <c r="I393" s="3">
        <v>23.6</v>
      </c>
      <c r="J393" s="3">
        <v>23.5</v>
      </c>
      <c r="K393" s="3">
        <v>23.6</v>
      </c>
      <c r="L393" s="14">
        <f t="shared" si="2039"/>
        <v>23.6</v>
      </c>
      <c r="M393" s="3">
        <v>0</v>
      </c>
      <c r="N393" s="3">
        <v>0</v>
      </c>
      <c r="O393" s="3">
        <v>0</v>
      </c>
      <c r="P393" s="3">
        <v>0</v>
      </c>
      <c r="Q393" s="14">
        <f t="shared" si="2040"/>
        <v>0</v>
      </c>
      <c r="R393" s="3">
        <v>0</v>
      </c>
      <c r="S393" s="3">
        <v>0</v>
      </c>
      <c r="T393" s="3">
        <v>0</v>
      </c>
      <c r="U393" s="3">
        <v>0</v>
      </c>
      <c r="V393" s="14">
        <f t="shared" si="2041"/>
        <v>0</v>
      </c>
      <c r="W393" s="3">
        <v>0</v>
      </c>
      <c r="X393" s="3">
        <v>0</v>
      </c>
      <c r="Y393" s="3">
        <v>0</v>
      </c>
      <c r="Z393" s="3">
        <v>0</v>
      </c>
      <c r="AA393" s="14">
        <f t="shared" si="2042"/>
        <v>0</v>
      </c>
      <c r="AB393" s="3">
        <v>0</v>
      </c>
      <c r="AC393" s="3">
        <v>0</v>
      </c>
      <c r="AD393" s="3">
        <v>0</v>
      </c>
      <c r="AE393" s="3">
        <v>40</v>
      </c>
      <c r="AF393" s="14">
        <f t="shared" si="2043"/>
        <v>40</v>
      </c>
      <c r="AG393" s="3">
        <v>0</v>
      </c>
      <c r="AH393" s="3">
        <v>0</v>
      </c>
      <c r="AI393" s="3">
        <v>0</v>
      </c>
      <c r="AJ393" s="3">
        <v>0</v>
      </c>
      <c r="AK393" s="14">
        <f t="shared" si="2044"/>
        <v>0</v>
      </c>
      <c r="AL393" s="3">
        <v>0</v>
      </c>
      <c r="AM393" s="3">
        <f t="shared" ref="AM393:AW393" si="2046">AL393</f>
        <v>0</v>
      </c>
      <c r="AN393" s="3">
        <f t="shared" si="2046"/>
        <v>0</v>
      </c>
      <c r="AO393" s="3">
        <v>0</v>
      </c>
      <c r="AP393" s="14">
        <f t="shared" si="2045"/>
        <v>0</v>
      </c>
      <c r="AQ393" s="3">
        <f t="shared" ref="AQ393:AQ395" si="2047">AP393</f>
        <v>0</v>
      </c>
      <c r="AR393" s="3">
        <f t="shared" ref="AR393:AR395" si="2048">AQ393</f>
        <v>0</v>
      </c>
      <c r="AS393" s="3">
        <f t="shared" ref="AS393:AS395" si="2049">AR393</f>
        <v>0</v>
      </c>
      <c r="AT393" s="3">
        <f t="shared" ref="AT393:AT395" si="2050">AS393</f>
        <v>0</v>
      </c>
      <c r="AU393" s="51">
        <f t="shared" ref="AU393:AU395" si="2051">AT393</f>
        <v>0</v>
      </c>
      <c r="AV393" s="51">
        <f t="shared" si="2046"/>
        <v>0</v>
      </c>
      <c r="AW393" s="51">
        <f t="shared" si="2046"/>
        <v>0</v>
      </c>
    </row>
    <row r="394" spans="1:49">
      <c r="B394" s="1" t="s">
        <v>61</v>
      </c>
      <c r="C394" s="3">
        <v>24</v>
      </c>
      <c r="D394" s="3">
        <v>23.6</v>
      </c>
      <c r="E394" s="3">
        <v>22.5</v>
      </c>
      <c r="F394" s="3">
        <v>26.4</v>
      </c>
      <c r="G394" s="14">
        <f t="shared" si="2038"/>
        <v>26.4</v>
      </c>
      <c r="H394" s="3">
        <v>35.4</v>
      </c>
      <c r="I394" s="3">
        <v>24.8</v>
      </c>
      <c r="J394" s="3">
        <v>29</v>
      </c>
      <c r="K394" s="3">
        <v>30.2</v>
      </c>
      <c r="L394" s="14">
        <f t="shared" si="2039"/>
        <v>30.2</v>
      </c>
      <c r="M394" s="3">
        <v>31.6</v>
      </c>
      <c r="N394" s="3">
        <v>33.4</v>
      </c>
      <c r="O394" s="3">
        <v>38.700000000000003</v>
      </c>
      <c r="P394" s="3">
        <v>41.8</v>
      </c>
      <c r="Q394" s="14">
        <f t="shared" si="2040"/>
        <v>41.8</v>
      </c>
      <c r="R394" s="3">
        <v>48.3</v>
      </c>
      <c r="S394" s="3">
        <v>54.6</v>
      </c>
      <c r="T394" s="3">
        <v>63.8</v>
      </c>
      <c r="U394" s="3">
        <v>63.6</v>
      </c>
      <c r="V394" s="14">
        <f t="shared" si="2041"/>
        <v>63.6</v>
      </c>
      <c r="W394" s="3">
        <v>59.7</v>
      </c>
      <c r="X394" s="3">
        <v>60.5</v>
      </c>
      <c r="Y394" s="3">
        <v>64</v>
      </c>
      <c r="Z394" s="3">
        <v>60.1</v>
      </c>
      <c r="AA394" s="14">
        <f t="shared" si="2042"/>
        <v>60.1</v>
      </c>
      <c r="AB394" s="3">
        <v>68.7</v>
      </c>
      <c r="AC394" s="3">
        <v>67.2</v>
      </c>
      <c r="AD394" s="3">
        <v>75.3</v>
      </c>
      <c r="AE394" s="3">
        <v>76.599999999999994</v>
      </c>
      <c r="AF394" s="14">
        <f t="shared" si="2043"/>
        <v>76.599999999999994</v>
      </c>
      <c r="AG394" s="3">
        <v>93.9</v>
      </c>
      <c r="AH394" s="3">
        <v>92.9</v>
      </c>
      <c r="AI394" s="3">
        <v>90.7</v>
      </c>
      <c r="AJ394" s="3">
        <v>91.1</v>
      </c>
      <c r="AK394" s="14">
        <f t="shared" si="2044"/>
        <v>91.1</v>
      </c>
      <c r="AL394" s="3">
        <v>103.9</v>
      </c>
      <c r="AM394" s="3">
        <v>113.8</v>
      </c>
      <c r="AN394" s="3">
        <v>108.8</v>
      </c>
      <c r="AO394" s="3">
        <v>83.1</v>
      </c>
      <c r="AP394" s="14">
        <f t="shared" si="2045"/>
        <v>83.1</v>
      </c>
      <c r="AQ394" s="3">
        <f t="shared" si="2047"/>
        <v>83.1</v>
      </c>
      <c r="AR394" s="3">
        <f t="shared" si="2048"/>
        <v>83.1</v>
      </c>
      <c r="AS394" s="3">
        <f t="shared" si="2049"/>
        <v>83.1</v>
      </c>
      <c r="AT394" s="3">
        <f t="shared" si="2050"/>
        <v>83.1</v>
      </c>
      <c r="AU394" s="51">
        <f t="shared" si="2051"/>
        <v>83.1</v>
      </c>
      <c r="AV394" s="51">
        <f t="shared" ref="AV394:AW397" si="2052">AU394</f>
        <v>83.1</v>
      </c>
      <c r="AW394" s="51">
        <f t="shared" si="2052"/>
        <v>83.1</v>
      </c>
    </row>
    <row r="395" spans="1:49">
      <c r="B395" s="1" t="s">
        <v>60</v>
      </c>
      <c r="C395" s="3">
        <v>41.2</v>
      </c>
      <c r="D395" s="3">
        <v>46.1</v>
      </c>
      <c r="E395" s="3">
        <v>25</v>
      </c>
      <c r="F395" s="3">
        <v>28.3</v>
      </c>
      <c r="G395" s="14">
        <f t="shared" si="2038"/>
        <v>28.3</v>
      </c>
      <c r="H395" s="3">
        <v>27.9</v>
      </c>
      <c r="I395" s="3">
        <v>24.2</v>
      </c>
      <c r="J395" s="3">
        <v>22.5</v>
      </c>
      <c r="K395" s="3">
        <v>27.2</v>
      </c>
      <c r="L395" s="14">
        <f t="shared" si="2039"/>
        <v>27.2</v>
      </c>
      <c r="M395" s="3">
        <v>21.7</v>
      </c>
      <c r="N395" s="3">
        <v>27.7</v>
      </c>
      <c r="O395" s="3">
        <v>24.6</v>
      </c>
      <c r="P395" s="3">
        <v>31.1</v>
      </c>
      <c r="Q395" s="14">
        <f t="shared" si="2040"/>
        <v>31.1</v>
      </c>
      <c r="R395" s="3">
        <v>28.9</v>
      </c>
      <c r="S395" s="3">
        <v>31</v>
      </c>
      <c r="T395" s="3">
        <v>30.5</v>
      </c>
      <c r="U395" s="3">
        <v>40.9</v>
      </c>
      <c r="V395" s="14">
        <f t="shared" si="2041"/>
        <v>40.9</v>
      </c>
      <c r="W395" s="3">
        <v>0</v>
      </c>
      <c r="X395" s="3">
        <v>0</v>
      </c>
      <c r="Y395" s="3">
        <v>0</v>
      </c>
      <c r="Z395" s="3">
        <v>41</v>
      </c>
      <c r="AA395" s="14">
        <f t="shared" si="2042"/>
        <v>41</v>
      </c>
      <c r="AB395" s="3">
        <v>0</v>
      </c>
      <c r="AC395" s="3">
        <v>0</v>
      </c>
      <c r="AD395" s="3">
        <v>0</v>
      </c>
      <c r="AE395" s="3">
        <v>37.299999999999997</v>
      </c>
      <c r="AF395" s="14">
        <f t="shared" si="2043"/>
        <v>37.299999999999997</v>
      </c>
      <c r="AG395" s="3">
        <v>35.799999999999997</v>
      </c>
      <c r="AH395" s="3">
        <v>34.1</v>
      </c>
      <c r="AI395" s="3">
        <v>42.3</v>
      </c>
      <c r="AJ395" s="3">
        <v>34.5</v>
      </c>
      <c r="AK395" s="14">
        <f t="shared" si="2044"/>
        <v>34.5</v>
      </c>
      <c r="AL395" s="3">
        <v>45.6</v>
      </c>
      <c r="AM395" s="3">
        <v>44.5</v>
      </c>
      <c r="AN395" s="3">
        <v>39.700000000000003</v>
      </c>
      <c r="AO395" s="3">
        <v>43.9</v>
      </c>
      <c r="AP395" s="14">
        <f t="shared" si="2045"/>
        <v>43.9</v>
      </c>
      <c r="AQ395" s="3">
        <f t="shared" si="2047"/>
        <v>43.9</v>
      </c>
      <c r="AR395" s="3">
        <f t="shared" si="2048"/>
        <v>43.9</v>
      </c>
      <c r="AS395" s="3">
        <f t="shared" si="2049"/>
        <v>43.9</v>
      </c>
      <c r="AT395" s="3">
        <f t="shared" si="2050"/>
        <v>43.9</v>
      </c>
      <c r="AU395" s="51">
        <f t="shared" si="2051"/>
        <v>43.9</v>
      </c>
      <c r="AV395" s="51">
        <f t="shared" si="2052"/>
        <v>43.9</v>
      </c>
      <c r="AW395" s="51">
        <f t="shared" si="2052"/>
        <v>43.9</v>
      </c>
    </row>
    <row r="396" spans="1:49">
      <c r="B396" s="1" t="s">
        <v>20</v>
      </c>
      <c r="C396" s="3">
        <v>365.9</v>
      </c>
      <c r="D396" s="3">
        <v>373.5</v>
      </c>
      <c r="E396" s="3">
        <v>370.2</v>
      </c>
      <c r="F396" s="3">
        <v>363.2</v>
      </c>
      <c r="G396" s="14">
        <f t="shared" si="2038"/>
        <v>363.2</v>
      </c>
      <c r="H396" s="3">
        <v>378</v>
      </c>
      <c r="I396" s="3">
        <v>385.7</v>
      </c>
      <c r="J396" s="3">
        <v>382.7</v>
      </c>
      <c r="K396" s="3">
        <v>382.6</v>
      </c>
      <c r="L396" s="14">
        <f t="shared" si="2039"/>
        <v>382.6</v>
      </c>
      <c r="M396" s="3">
        <v>391.3</v>
      </c>
      <c r="N396" s="3">
        <v>401.7</v>
      </c>
      <c r="O396" s="3">
        <v>388.2</v>
      </c>
      <c r="P396" s="3">
        <v>392.4</v>
      </c>
      <c r="Q396" s="14">
        <f t="shared" si="2040"/>
        <v>392.4</v>
      </c>
      <c r="R396" s="3">
        <v>413.8</v>
      </c>
      <c r="S396" s="3">
        <v>426.5</v>
      </c>
      <c r="T396" s="3">
        <v>424.4</v>
      </c>
      <c r="U396" s="3">
        <v>419.7</v>
      </c>
      <c r="V396" s="14">
        <f t="shared" si="2041"/>
        <v>419.7</v>
      </c>
      <c r="W396" s="3">
        <v>433.3</v>
      </c>
      <c r="X396" s="3">
        <v>435.7</v>
      </c>
      <c r="Y396" s="3">
        <v>435.7</v>
      </c>
      <c r="Z396" s="3">
        <v>435.7</v>
      </c>
      <c r="AA396" s="14">
        <f t="shared" si="2042"/>
        <v>435.7</v>
      </c>
      <c r="AB396" s="3">
        <v>456.2</v>
      </c>
      <c r="AC396" s="3">
        <v>464.2</v>
      </c>
      <c r="AD396" s="3">
        <v>469.5</v>
      </c>
      <c r="AE396" s="3">
        <v>466</v>
      </c>
      <c r="AF396" s="14">
        <f t="shared" si="2043"/>
        <v>466</v>
      </c>
      <c r="AG396" s="3">
        <v>480.3</v>
      </c>
      <c r="AH396" s="3">
        <v>487.2</v>
      </c>
      <c r="AI396" s="3">
        <v>490.3</v>
      </c>
      <c r="AJ396" s="3">
        <v>492</v>
      </c>
      <c r="AK396" s="14">
        <f t="shared" si="2044"/>
        <v>492</v>
      </c>
      <c r="AL396" s="3">
        <v>512.70000000000005</v>
      </c>
      <c r="AM396" s="3">
        <v>522</v>
      </c>
      <c r="AN396" s="3">
        <v>520.6</v>
      </c>
      <c r="AO396" s="3">
        <v>512.20000000000005</v>
      </c>
      <c r="AP396" s="14">
        <f t="shared" si="2045"/>
        <v>512.20000000000005</v>
      </c>
      <c r="AQ396" s="15">
        <f>AQ436*AQ26</f>
        <v>528.80345663092839</v>
      </c>
      <c r="AR396" s="15">
        <f>AR436*AR26</f>
        <v>528.36911093211756</v>
      </c>
      <c r="AS396" s="15">
        <f>AS436*AS26</f>
        <v>502.71822963004377</v>
      </c>
      <c r="AT396" s="15">
        <f>AT436*AT26</f>
        <v>521.2915854323187</v>
      </c>
      <c r="AU396" s="14">
        <f>AT396</f>
        <v>521.2915854323187</v>
      </c>
      <c r="AV396" s="14">
        <f ca="1">AV436*AV26</f>
        <v>537.63105811962896</v>
      </c>
      <c r="AW396" s="14">
        <f ca="1">AW436*AW26</f>
        <v>549.9317507682905</v>
      </c>
    </row>
    <row r="397" spans="1:49">
      <c r="B397" s="1" t="s">
        <v>59</v>
      </c>
      <c r="C397" s="3">
        <v>60.7</v>
      </c>
      <c r="D397" s="3">
        <v>79.099999999999994</v>
      </c>
      <c r="E397" s="3">
        <v>75.3</v>
      </c>
      <c r="F397" s="3">
        <v>58.1</v>
      </c>
      <c r="G397" s="14">
        <f t="shared" si="2038"/>
        <v>58.1</v>
      </c>
      <c r="H397" s="3">
        <v>61.5</v>
      </c>
      <c r="I397" s="3">
        <v>63.3</v>
      </c>
      <c r="J397" s="3">
        <v>60.2</v>
      </c>
      <c r="K397" s="3">
        <v>48.9</v>
      </c>
      <c r="L397" s="14">
        <f t="shared" si="2039"/>
        <v>48.9</v>
      </c>
      <c r="M397" s="3">
        <v>69.599999999999994</v>
      </c>
      <c r="N397" s="3">
        <v>69</v>
      </c>
      <c r="O397" s="3">
        <v>62.6</v>
      </c>
      <c r="P397" s="3">
        <v>60.8</v>
      </c>
      <c r="Q397" s="14">
        <f t="shared" si="2040"/>
        <v>60.8</v>
      </c>
      <c r="R397" s="3">
        <v>107.6</v>
      </c>
      <c r="S397" s="3">
        <v>103.5</v>
      </c>
      <c r="T397" s="3">
        <v>107.4</v>
      </c>
      <c r="U397" s="3">
        <v>109.9</v>
      </c>
      <c r="V397" s="14">
        <f t="shared" si="2041"/>
        <v>109.9</v>
      </c>
      <c r="W397" s="3">
        <v>208</v>
      </c>
      <c r="X397" s="3">
        <v>285.10000000000002</v>
      </c>
      <c r="Y397" s="3">
        <v>443.9</v>
      </c>
      <c r="Z397" s="3">
        <v>271.8</v>
      </c>
      <c r="AA397" s="14">
        <f t="shared" si="2042"/>
        <v>271.8</v>
      </c>
      <c r="AB397" s="3">
        <f>291.1+21.7</f>
        <v>312.8</v>
      </c>
      <c r="AC397" s="3">
        <v>297.8</v>
      </c>
      <c r="AD397" s="3">
        <v>325.3</v>
      </c>
      <c r="AE397" s="3">
        <v>177.2</v>
      </c>
      <c r="AF397" s="14">
        <f t="shared" si="2043"/>
        <v>177.2</v>
      </c>
      <c r="AG397" s="3">
        <v>221.8</v>
      </c>
      <c r="AH397" s="3">
        <v>238.1</v>
      </c>
      <c r="AI397" s="3">
        <v>163.80000000000001</v>
      </c>
      <c r="AJ397" s="3">
        <v>245.2</v>
      </c>
      <c r="AK397" s="14">
        <f t="shared" si="2044"/>
        <v>245.2</v>
      </c>
      <c r="AL397" s="3">
        <v>172</v>
      </c>
      <c r="AM397" s="3">
        <v>156.4</v>
      </c>
      <c r="AN397" s="3">
        <v>139.69999999999999</v>
      </c>
      <c r="AO397" s="3">
        <v>120.8</v>
      </c>
      <c r="AP397" s="14">
        <f t="shared" si="2045"/>
        <v>120.8</v>
      </c>
      <c r="AQ397" s="3">
        <f t="shared" ref="AQ397" si="2053">AP397</f>
        <v>120.8</v>
      </c>
      <c r="AR397" s="3">
        <f t="shared" ref="AR397" si="2054">AQ397</f>
        <v>120.8</v>
      </c>
      <c r="AS397" s="3">
        <f t="shared" ref="AS397" si="2055">AR397</f>
        <v>120.8</v>
      </c>
      <c r="AT397" s="3">
        <f t="shared" ref="AT397" si="2056">AS397</f>
        <v>120.8</v>
      </c>
      <c r="AU397" s="51">
        <f t="shared" ref="AU397" si="2057">AT397</f>
        <v>120.8</v>
      </c>
      <c r="AV397" s="51">
        <f t="shared" si="2052"/>
        <v>120.8</v>
      </c>
      <c r="AW397" s="51">
        <f t="shared" si="2052"/>
        <v>120.8</v>
      </c>
    </row>
    <row r="398" spans="1:49" s="124" customFormat="1">
      <c r="B398" s="124" t="s">
        <v>58</v>
      </c>
      <c r="C398" s="122">
        <f t="shared" ref="C398:AD398" si="2058">SUM(C392:C397)</f>
        <v>1221.3</v>
      </c>
      <c r="D398" s="122">
        <f t="shared" si="2058"/>
        <v>1350.8</v>
      </c>
      <c r="E398" s="122">
        <f t="shared" si="2058"/>
        <v>1345.2</v>
      </c>
      <c r="F398" s="122">
        <f t="shared" si="2058"/>
        <v>1427.2999999999997</v>
      </c>
      <c r="G398" s="123">
        <f t="shared" si="2058"/>
        <v>1427.2999999999997</v>
      </c>
      <c r="H398" s="122">
        <f t="shared" si="2058"/>
        <v>1611.8000000000002</v>
      </c>
      <c r="I398" s="122">
        <f t="shared" si="2058"/>
        <v>1720.3999999999999</v>
      </c>
      <c r="J398" s="122">
        <f t="shared" si="2058"/>
        <v>1484.6000000000001</v>
      </c>
      <c r="K398" s="122">
        <f t="shared" si="2058"/>
        <v>1575.3000000000002</v>
      </c>
      <c r="L398" s="123">
        <f t="shared" si="2058"/>
        <v>1575.3000000000002</v>
      </c>
      <c r="M398" s="122">
        <f t="shared" si="2058"/>
        <v>1365.6</v>
      </c>
      <c r="N398" s="122">
        <f t="shared" si="2058"/>
        <v>1304.5</v>
      </c>
      <c r="O398" s="122">
        <f t="shared" si="2058"/>
        <v>1135.8999999999999</v>
      </c>
      <c r="P398" s="122">
        <f t="shared" si="2058"/>
        <v>1291.3</v>
      </c>
      <c r="Q398" s="123">
        <f t="shared" si="2058"/>
        <v>1291.3</v>
      </c>
      <c r="R398" s="122">
        <f t="shared" si="2058"/>
        <v>1891.6999999999998</v>
      </c>
      <c r="S398" s="122">
        <f t="shared" si="2058"/>
        <v>1990.8</v>
      </c>
      <c r="T398" s="122">
        <f t="shared" si="2058"/>
        <v>1769.5</v>
      </c>
      <c r="U398" s="122">
        <f t="shared" si="2058"/>
        <v>1889.8000000000002</v>
      </c>
      <c r="V398" s="123">
        <f t="shared" si="2058"/>
        <v>1889.8000000000002</v>
      </c>
      <c r="W398" s="122">
        <f t="shared" si="2058"/>
        <v>1443.7</v>
      </c>
      <c r="X398" s="122">
        <f t="shared" si="2058"/>
        <v>1551.6999999999998</v>
      </c>
      <c r="Y398" s="122">
        <f t="shared" si="2058"/>
        <v>1769.8000000000002</v>
      </c>
      <c r="Z398" s="122">
        <f t="shared" si="2058"/>
        <v>1582.6</v>
      </c>
      <c r="AA398" s="123">
        <f t="shared" si="2058"/>
        <v>1582.6</v>
      </c>
      <c r="AB398" s="122">
        <f t="shared" si="2058"/>
        <v>1730.1</v>
      </c>
      <c r="AC398" s="122">
        <f t="shared" si="2058"/>
        <v>1411.8</v>
      </c>
      <c r="AD398" s="122">
        <f t="shared" si="2058"/>
        <v>1199.3</v>
      </c>
      <c r="AE398" s="122">
        <f t="shared" ref="AE398:AH398" si="2059">SUM(AE392:AE397)</f>
        <v>1255.8999999999999</v>
      </c>
      <c r="AF398" s="123">
        <f t="shared" si="2059"/>
        <v>1255.8999999999999</v>
      </c>
      <c r="AG398" s="122">
        <f t="shared" si="2059"/>
        <v>1495.8</v>
      </c>
      <c r="AH398" s="122">
        <f t="shared" si="2059"/>
        <v>1297.1999999999998</v>
      </c>
      <c r="AI398" s="122">
        <f t="shared" ref="AI398:AL398" si="2060">SUM(AI392:AI397)</f>
        <v>1554.2</v>
      </c>
      <c r="AJ398" s="122">
        <f t="shared" si="2060"/>
        <v>1951.8</v>
      </c>
      <c r="AK398" s="123">
        <f t="shared" si="2060"/>
        <v>1951.8</v>
      </c>
      <c r="AL398" s="122">
        <f t="shared" si="2060"/>
        <v>1553.6</v>
      </c>
      <c r="AM398" s="122">
        <f t="shared" ref="AM398:AV398" si="2061">SUM(AM392:AM397)</f>
        <v>1923.4</v>
      </c>
      <c r="AN398" s="122">
        <f t="shared" si="2061"/>
        <v>1732.5000000000002</v>
      </c>
      <c r="AO398" s="122">
        <f t="shared" si="2061"/>
        <v>1840.9</v>
      </c>
      <c r="AP398" s="123">
        <f t="shared" si="2061"/>
        <v>1840.9</v>
      </c>
      <c r="AQ398" s="122">
        <f t="shared" ref="AQ398:AU398" ca="1" si="2062">SUM(AQ392:AQ397)</f>
        <v>1949.0934460547714</v>
      </c>
      <c r="AR398" s="122">
        <f t="shared" ca="1" si="2062"/>
        <v>2011.6150335211171</v>
      </c>
      <c r="AS398" s="122">
        <f t="shared" ca="1" si="2062"/>
        <v>2080.3679750102465</v>
      </c>
      <c r="AT398" s="122">
        <f t="shared" ca="1" si="2062"/>
        <v>2130.603215539682</v>
      </c>
      <c r="AU398" s="123">
        <f t="shared" ca="1" si="2062"/>
        <v>2130.603215539682</v>
      </c>
      <c r="AV398" s="123">
        <f t="shared" ca="1" si="2061"/>
        <v>2427.1854765759899</v>
      </c>
      <c r="AW398" s="123">
        <f t="shared" ref="AW398" ca="1" si="2063">SUM(AW392:AW397)</f>
        <v>2733.1002296169013</v>
      </c>
    </row>
    <row r="399" spans="1:49" s="5" customFormat="1">
      <c r="C399" s="8"/>
      <c r="D399" s="8"/>
      <c r="E399" s="8"/>
      <c r="F399" s="8"/>
      <c r="G399" s="7"/>
      <c r="H399" s="8"/>
      <c r="I399" s="8"/>
      <c r="J399" s="8"/>
      <c r="K399" s="8"/>
      <c r="L399" s="7"/>
      <c r="M399" s="8"/>
      <c r="N399" s="8"/>
      <c r="O399" s="8"/>
      <c r="P399" s="8"/>
      <c r="Q399" s="7"/>
      <c r="R399" s="8"/>
      <c r="S399" s="8"/>
      <c r="T399" s="8"/>
      <c r="U399" s="8"/>
      <c r="V399" s="7"/>
      <c r="W399" s="8"/>
      <c r="X399" s="8"/>
      <c r="Y399" s="8"/>
      <c r="Z399" s="8"/>
      <c r="AA399" s="7"/>
      <c r="AB399" s="8"/>
      <c r="AC399" s="8"/>
      <c r="AD399" s="8"/>
      <c r="AE399" s="8"/>
      <c r="AF399" s="7"/>
      <c r="AG399" s="8"/>
      <c r="AH399" s="8"/>
      <c r="AI399" s="8"/>
      <c r="AK399" s="6"/>
      <c r="AL399" s="8"/>
      <c r="AP399" s="6"/>
      <c r="AU399" s="6"/>
      <c r="AV399" s="6"/>
      <c r="AW399" s="6"/>
    </row>
    <row r="400" spans="1:49">
      <c r="B400" s="1" t="s">
        <v>57</v>
      </c>
      <c r="C400" s="3">
        <v>295.3</v>
      </c>
      <c r="D400" s="3">
        <v>281</v>
      </c>
      <c r="E400" s="3">
        <v>273.10000000000002</v>
      </c>
      <c r="F400" s="3">
        <v>299</v>
      </c>
      <c r="G400" s="24">
        <f t="shared" ref="G400:G406" si="2064">F400</f>
        <v>299</v>
      </c>
      <c r="H400" s="3">
        <v>270</v>
      </c>
      <c r="I400" s="3">
        <v>260.10000000000002</v>
      </c>
      <c r="J400" s="3">
        <v>255.4</v>
      </c>
      <c r="K400" s="3">
        <v>258.60000000000002</v>
      </c>
      <c r="L400" s="24">
        <f t="shared" ref="L400:L406" si="2065">K400</f>
        <v>258.60000000000002</v>
      </c>
      <c r="M400" s="3">
        <v>254.4</v>
      </c>
      <c r="N400" s="3">
        <v>248.8</v>
      </c>
      <c r="O400" s="3">
        <v>246.7</v>
      </c>
      <c r="P400" s="3">
        <v>257.3</v>
      </c>
      <c r="Q400" s="24">
        <f t="shared" ref="Q400:Q406" si="2066">P400</f>
        <v>257.3</v>
      </c>
      <c r="R400" s="3">
        <v>246.5</v>
      </c>
      <c r="S400" s="3">
        <v>241.8</v>
      </c>
      <c r="T400" s="3">
        <v>228.5</v>
      </c>
      <c r="U400" s="3">
        <v>220</v>
      </c>
      <c r="V400" s="24">
        <f t="shared" ref="V400:V406" si="2067">U400</f>
        <v>220</v>
      </c>
      <c r="W400" s="3">
        <v>222.6</v>
      </c>
      <c r="X400" s="3">
        <v>222.3</v>
      </c>
      <c r="Y400" s="3">
        <v>213.6</v>
      </c>
      <c r="Z400" s="3">
        <v>225.6</v>
      </c>
      <c r="AA400" s="24">
        <f t="shared" ref="AA400:AA406" si="2068">Z400</f>
        <v>225.6</v>
      </c>
      <c r="AB400" s="3">
        <v>216</v>
      </c>
      <c r="AC400" s="3">
        <v>206.6</v>
      </c>
      <c r="AD400" s="3">
        <v>198.7</v>
      </c>
      <c r="AE400" s="3">
        <v>185.3</v>
      </c>
      <c r="AF400" s="24">
        <f t="shared" ref="AF400:AF406" si="2069">AE400</f>
        <v>185.3</v>
      </c>
      <c r="AG400" s="3">
        <v>171.3</v>
      </c>
      <c r="AH400" s="3">
        <v>160.4</v>
      </c>
      <c r="AI400" s="3">
        <v>155.80000000000001</v>
      </c>
      <c r="AJ400" s="3">
        <v>156.4</v>
      </c>
      <c r="AK400" s="24">
        <f t="shared" ref="AK400" si="2070">AJ400</f>
        <v>156.4</v>
      </c>
      <c r="AL400" s="3">
        <v>150.5</v>
      </c>
      <c r="AM400" s="62">
        <v>148.5</v>
      </c>
      <c r="AN400" s="62">
        <v>146.6</v>
      </c>
      <c r="AO400" s="3">
        <v>145.4</v>
      </c>
      <c r="AP400" s="24">
        <f t="shared" ref="AP400:AP403" si="2071">AO400</f>
        <v>145.4</v>
      </c>
      <c r="AQ400" s="53">
        <f>AP400-AQ459</f>
        <v>153.4</v>
      </c>
      <c r="AR400" s="53">
        <f>AQ400-AR459</f>
        <v>161.4</v>
      </c>
      <c r="AS400" s="53">
        <f>AR400-AS459</f>
        <v>169.4</v>
      </c>
      <c r="AT400" s="53">
        <f>AS400-AT459</f>
        <v>177.4</v>
      </c>
      <c r="AU400" s="24">
        <f t="shared" ref="AU400:AU403" si="2072">AT400</f>
        <v>177.4</v>
      </c>
      <c r="AV400" s="14">
        <f>AU400-AV459</f>
        <v>209.4</v>
      </c>
      <c r="AW400" s="14">
        <f>AV400-AW459</f>
        <v>241.4</v>
      </c>
    </row>
    <row r="401" spans="2:49">
      <c r="B401" s="1" t="s">
        <v>56</v>
      </c>
      <c r="C401" s="3">
        <v>0</v>
      </c>
      <c r="D401" s="3">
        <v>0</v>
      </c>
      <c r="E401" s="3">
        <v>0</v>
      </c>
      <c r="F401" s="3">
        <v>0</v>
      </c>
      <c r="G401" s="24">
        <f t="shared" si="2064"/>
        <v>0</v>
      </c>
      <c r="H401" s="3">
        <v>136.80000000000001</v>
      </c>
      <c r="I401" s="3">
        <v>148.30000000000001</v>
      </c>
      <c r="J401" s="3">
        <v>190.4</v>
      </c>
      <c r="K401" s="3">
        <v>196.6</v>
      </c>
      <c r="L401" s="24">
        <f t="shared" si="2065"/>
        <v>196.6</v>
      </c>
      <c r="M401" s="3">
        <v>191.9</v>
      </c>
      <c r="N401" s="3">
        <v>154.4</v>
      </c>
      <c r="O401" s="3">
        <v>146.6</v>
      </c>
      <c r="P401" s="3">
        <v>142</v>
      </c>
      <c r="Q401" s="24">
        <f t="shared" si="2066"/>
        <v>142</v>
      </c>
      <c r="R401" s="3">
        <v>134.1</v>
      </c>
      <c r="S401" s="3">
        <v>128.19999999999999</v>
      </c>
      <c r="T401" s="3">
        <v>122.2</v>
      </c>
      <c r="U401" s="3">
        <v>109.2</v>
      </c>
      <c r="V401" s="24">
        <f t="shared" si="2067"/>
        <v>109.2</v>
      </c>
      <c r="W401" s="3">
        <v>100.8</v>
      </c>
      <c r="X401" s="3">
        <v>93.6</v>
      </c>
      <c r="Y401" s="3">
        <v>87.4</v>
      </c>
      <c r="Z401" s="3">
        <v>84.1</v>
      </c>
      <c r="AA401" s="24">
        <f t="shared" si="2068"/>
        <v>84.1</v>
      </c>
      <c r="AB401" s="3">
        <v>75.099999999999994</v>
      </c>
      <c r="AC401" s="3">
        <v>75.8</v>
      </c>
      <c r="AD401" s="3">
        <v>67.5</v>
      </c>
      <c r="AE401" s="3">
        <v>60.8</v>
      </c>
      <c r="AF401" s="24">
        <f t="shared" si="2069"/>
        <v>60.8</v>
      </c>
      <c r="AG401" s="3">
        <v>49.3</v>
      </c>
      <c r="AH401" s="3">
        <v>61.4</v>
      </c>
      <c r="AI401" s="3">
        <v>56.4</v>
      </c>
      <c r="AJ401" s="3">
        <v>49.4</v>
      </c>
      <c r="AK401" s="51">
        <f t="shared" ref="AK401:AW401" si="2073">AJ401</f>
        <v>49.4</v>
      </c>
      <c r="AL401" s="3">
        <v>47.5</v>
      </c>
      <c r="AM401" s="3">
        <v>48.6</v>
      </c>
      <c r="AN401" s="3">
        <v>44.2</v>
      </c>
      <c r="AO401" s="3">
        <v>41.9</v>
      </c>
      <c r="AP401" s="51">
        <f t="shared" si="2071"/>
        <v>41.9</v>
      </c>
      <c r="AQ401" s="3">
        <f t="shared" ref="AQ401:AQ403" si="2074">AP401</f>
        <v>41.9</v>
      </c>
      <c r="AR401" s="3">
        <f t="shared" ref="AR401:AR403" si="2075">AQ401</f>
        <v>41.9</v>
      </c>
      <c r="AS401" s="3">
        <f t="shared" ref="AS401:AS403" si="2076">AR401</f>
        <v>41.9</v>
      </c>
      <c r="AT401" s="3">
        <f t="shared" ref="AT401:AT403" si="2077">AS401</f>
        <v>41.9</v>
      </c>
      <c r="AU401" s="51">
        <f t="shared" si="2072"/>
        <v>41.9</v>
      </c>
      <c r="AV401" s="51">
        <f t="shared" si="2073"/>
        <v>41.9</v>
      </c>
      <c r="AW401" s="51">
        <f t="shared" si="2073"/>
        <v>41.9</v>
      </c>
    </row>
    <row r="402" spans="2:49">
      <c r="B402" s="1" t="s">
        <v>55</v>
      </c>
      <c r="C402" s="3">
        <v>184.9</v>
      </c>
      <c r="D402" s="3">
        <v>184.5</v>
      </c>
      <c r="E402" s="3">
        <v>184.2</v>
      </c>
      <c r="F402" s="3">
        <v>183.6</v>
      </c>
      <c r="G402" s="24">
        <f t="shared" si="2064"/>
        <v>183.6</v>
      </c>
      <c r="H402" s="3">
        <v>188.5</v>
      </c>
      <c r="I402" s="3">
        <v>185.7</v>
      </c>
      <c r="J402" s="3">
        <v>182.1</v>
      </c>
      <c r="K402" s="3">
        <v>179.3</v>
      </c>
      <c r="L402" s="24">
        <f t="shared" si="2065"/>
        <v>179.3</v>
      </c>
      <c r="M402" s="3">
        <v>181.5</v>
      </c>
      <c r="N402" s="3">
        <v>181.5</v>
      </c>
      <c r="O402" s="3">
        <v>176.2</v>
      </c>
      <c r="P402" s="3">
        <v>176.1</v>
      </c>
      <c r="Q402" s="24">
        <f t="shared" si="2066"/>
        <v>176.1</v>
      </c>
      <c r="R402" s="3">
        <v>183.2</v>
      </c>
      <c r="S402" s="3">
        <v>183</v>
      </c>
      <c r="T402" s="3">
        <v>180.8</v>
      </c>
      <c r="U402" s="3">
        <v>181.4</v>
      </c>
      <c r="V402" s="24">
        <f t="shared" si="2067"/>
        <v>181.4</v>
      </c>
      <c r="W402" s="3">
        <v>186.8</v>
      </c>
      <c r="X402" s="3">
        <v>187.5</v>
      </c>
      <c r="Y402" s="3">
        <v>190.8</v>
      </c>
      <c r="Z402" s="3">
        <v>197.1</v>
      </c>
      <c r="AA402" s="24">
        <f t="shared" si="2068"/>
        <v>197.1</v>
      </c>
      <c r="AB402" s="3">
        <v>206.5</v>
      </c>
      <c r="AC402" s="3">
        <v>207.5</v>
      </c>
      <c r="AD402" s="3">
        <v>210</v>
      </c>
      <c r="AE402" s="3">
        <v>209</v>
      </c>
      <c r="AF402" s="24">
        <f t="shared" si="2069"/>
        <v>209</v>
      </c>
      <c r="AG402" s="3">
        <v>216.4</v>
      </c>
      <c r="AH402" s="3">
        <v>220.2</v>
      </c>
      <c r="AI402" s="3">
        <v>225.7</v>
      </c>
      <c r="AJ402" s="3">
        <v>224.8</v>
      </c>
      <c r="AK402" s="51">
        <f t="shared" ref="AK402:AW402" si="2078">AJ402</f>
        <v>224.8</v>
      </c>
      <c r="AL402" s="3">
        <v>236.1</v>
      </c>
      <c r="AM402" s="3">
        <v>239.8</v>
      </c>
      <c r="AN402" s="3">
        <v>240.3</v>
      </c>
      <c r="AO402" s="3">
        <v>241.2</v>
      </c>
      <c r="AP402" s="51">
        <f t="shared" si="2071"/>
        <v>241.2</v>
      </c>
      <c r="AQ402" s="3">
        <f t="shared" si="2074"/>
        <v>241.2</v>
      </c>
      <c r="AR402" s="3">
        <f t="shared" si="2075"/>
        <v>241.2</v>
      </c>
      <c r="AS402" s="3">
        <f t="shared" si="2076"/>
        <v>241.2</v>
      </c>
      <c r="AT402" s="3">
        <f t="shared" si="2077"/>
        <v>241.2</v>
      </c>
      <c r="AU402" s="51">
        <f t="shared" si="2072"/>
        <v>241.2</v>
      </c>
      <c r="AV402" s="51">
        <f t="shared" si="2078"/>
        <v>241.2</v>
      </c>
      <c r="AW402" s="51">
        <f t="shared" si="2078"/>
        <v>241.2</v>
      </c>
    </row>
    <row r="403" spans="2:49">
      <c r="B403" s="1" t="s">
        <v>54</v>
      </c>
      <c r="C403" s="3">
        <v>2898.3</v>
      </c>
      <c r="D403" s="3">
        <v>2837.5</v>
      </c>
      <c r="E403" s="3">
        <v>2966.6</v>
      </c>
      <c r="F403" s="3">
        <v>2948</v>
      </c>
      <c r="G403" s="24">
        <f t="shared" si="2064"/>
        <v>2948</v>
      </c>
      <c r="H403" s="3">
        <v>2948.3</v>
      </c>
      <c r="I403" s="3">
        <v>2965.8</v>
      </c>
      <c r="J403" s="3">
        <v>2932.2</v>
      </c>
      <c r="K403" s="3">
        <v>2976.5</v>
      </c>
      <c r="L403" s="24">
        <f t="shared" si="2065"/>
        <v>2976.5</v>
      </c>
      <c r="M403" s="3">
        <v>2994.6</v>
      </c>
      <c r="N403" s="3">
        <v>3044.3</v>
      </c>
      <c r="O403" s="3">
        <v>3221.3</v>
      </c>
      <c r="P403" s="3">
        <v>3275.1</v>
      </c>
      <c r="Q403" s="24">
        <f t="shared" si="2066"/>
        <v>3275.1</v>
      </c>
      <c r="R403" s="3">
        <v>3496.2</v>
      </c>
      <c r="S403" s="3">
        <v>3525.2</v>
      </c>
      <c r="T403" s="3">
        <v>3500.4</v>
      </c>
      <c r="U403" s="3">
        <v>3540.8</v>
      </c>
      <c r="V403" s="24">
        <f t="shared" si="2067"/>
        <v>3540.8</v>
      </c>
      <c r="W403" s="3">
        <v>3514.4</v>
      </c>
      <c r="X403" s="3">
        <v>3466.8</v>
      </c>
      <c r="Y403" s="3">
        <v>3458.3</v>
      </c>
      <c r="Z403" s="3">
        <v>3536.9</v>
      </c>
      <c r="AA403" s="24">
        <f t="shared" si="2068"/>
        <v>3536.9</v>
      </c>
      <c r="AB403" s="3">
        <v>3549.1</v>
      </c>
      <c r="AC403" s="3">
        <v>3563.9</v>
      </c>
      <c r="AD403" s="3">
        <v>3523.4</v>
      </c>
      <c r="AE403" s="3">
        <v>3569.3</v>
      </c>
      <c r="AF403" s="24">
        <f t="shared" si="2069"/>
        <v>3569.3</v>
      </c>
      <c r="AG403" s="3">
        <v>3548.7</v>
      </c>
      <c r="AH403" s="3">
        <v>3545</v>
      </c>
      <c r="AI403" s="3">
        <v>3594</v>
      </c>
      <c r="AJ403" s="3">
        <v>3518.9</v>
      </c>
      <c r="AK403" s="51">
        <f t="shared" ref="AK403:AW403" si="2079">AJ403</f>
        <v>3518.9</v>
      </c>
      <c r="AL403" s="3">
        <v>3559.3</v>
      </c>
      <c r="AM403" s="3">
        <v>3644</v>
      </c>
      <c r="AN403" s="3">
        <v>3631.5</v>
      </c>
      <c r="AO403" s="3">
        <v>3633.3</v>
      </c>
      <c r="AP403" s="51">
        <f t="shared" si="2071"/>
        <v>3633.3</v>
      </c>
      <c r="AQ403" s="3">
        <f t="shared" si="2074"/>
        <v>3633.3</v>
      </c>
      <c r="AR403" s="3">
        <f t="shared" si="2075"/>
        <v>3633.3</v>
      </c>
      <c r="AS403" s="3">
        <f t="shared" si="2076"/>
        <v>3633.3</v>
      </c>
      <c r="AT403" s="3">
        <f t="shared" si="2077"/>
        <v>3633.3</v>
      </c>
      <c r="AU403" s="51">
        <f t="shared" si="2072"/>
        <v>3633.3</v>
      </c>
      <c r="AV403" s="51">
        <f t="shared" si="2079"/>
        <v>3633.3</v>
      </c>
      <c r="AW403" s="51">
        <f t="shared" si="2079"/>
        <v>3633.3</v>
      </c>
    </row>
    <row r="404" spans="2:49">
      <c r="B404" s="1" t="s">
        <v>53</v>
      </c>
      <c r="C404" s="3">
        <v>1317.4</v>
      </c>
      <c r="D404" s="3">
        <v>1251.3</v>
      </c>
      <c r="E404" s="3">
        <v>1252.8</v>
      </c>
      <c r="F404" s="3">
        <v>1211.5</v>
      </c>
      <c r="G404" s="24">
        <f t="shared" si="2064"/>
        <v>1211.5</v>
      </c>
      <c r="H404" s="3">
        <v>1179.9000000000001</v>
      </c>
      <c r="I404" s="3">
        <v>1153.0999999999999</v>
      </c>
      <c r="J404" s="3">
        <v>1108.5999999999999</v>
      </c>
      <c r="K404" s="3">
        <v>1097.7</v>
      </c>
      <c r="L404" s="24">
        <f t="shared" si="2065"/>
        <v>1097.7</v>
      </c>
      <c r="M404" s="3">
        <v>1151.9000000000001</v>
      </c>
      <c r="N404" s="3">
        <v>1136.7</v>
      </c>
      <c r="O404" s="3">
        <v>1254.7</v>
      </c>
      <c r="P404" s="3">
        <v>1255.0999999999999</v>
      </c>
      <c r="Q404" s="24">
        <f t="shared" si="2066"/>
        <v>1255.0999999999999</v>
      </c>
      <c r="R404" s="3">
        <v>1262.5999999999999</v>
      </c>
      <c r="S404" s="3">
        <v>1242.4000000000001</v>
      </c>
      <c r="T404" s="3">
        <v>1408.9</v>
      </c>
      <c r="U404" s="3">
        <v>1384.7</v>
      </c>
      <c r="V404" s="24">
        <f t="shared" si="2067"/>
        <v>1384.7</v>
      </c>
      <c r="W404" s="3">
        <v>1343.8</v>
      </c>
      <c r="X404" s="3">
        <v>1298.5999999999999</v>
      </c>
      <c r="Y404" s="3">
        <v>1266.9000000000001</v>
      </c>
      <c r="Z404" s="3">
        <v>1252.2</v>
      </c>
      <c r="AA404" s="24">
        <f t="shared" si="2068"/>
        <v>1252.2</v>
      </c>
      <c r="AB404" s="3">
        <v>1203.4000000000001</v>
      </c>
      <c r="AC404" s="3">
        <v>1217.7</v>
      </c>
      <c r="AD404" s="3">
        <v>1187.5</v>
      </c>
      <c r="AE404" s="3">
        <v>1158.5999999999999</v>
      </c>
      <c r="AF404" s="24">
        <f t="shared" si="2069"/>
        <v>1158.5999999999999</v>
      </c>
      <c r="AG404" s="3">
        <v>1123.7</v>
      </c>
      <c r="AH404" s="3">
        <v>1107.3</v>
      </c>
      <c r="AI404" s="3">
        <v>1091.2</v>
      </c>
      <c r="AJ404" s="3">
        <v>1055.8</v>
      </c>
      <c r="AK404" s="51">
        <f>AJ404</f>
        <v>1055.8</v>
      </c>
      <c r="AL404" s="3">
        <v>1038.3</v>
      </c>
      <c r="AM404" s="62">
        <v>1022.2</v>
      </c>
      <c r="AN404" s="62">
        <v>1003.7</v>
      </c>
      <c r="AO404" s="3">
        <v>986.3</v>
      </c>
      <c r="AP404" s="51">
        <f>AO404</f>
        <v>986.3</v>
      </c>
      <c r="AQ404" s="53">
        <f>AP404-AQ440</f>
        <v>953.19999999999993</v>
      </c>
      <c r="AR404" s="53">
        <f>AQ404-AR440</f>
        <v>920.09999999999991</v>
      </c>
      <c r="AS404" s="53">
        <f>AR404-AS440</f>
        <v>886.99999999999989</v>
      </c>
      <c r="AT404" s="53">
        <f>AS404-AT440</f>
        <v>853.89999999999986</v>
      </c>
      <c r="AU404" s="51">
        <f>AT404</f>
        <v>853.89999999999986</v>
      </c>
      <c r="AV404" s="14">
        <f>AU404-AV440</f>
        <v>721.49999999999989</v>
      </c>
      <c r="AW404" s="14">
        <f>AV404-AW440</f>
        <v>589.09999999999991</v>
      </c>
    </row>
    <row r="405" spans="2:49">
      <c r="B405" s="1" t="s">
        <v>52</v>
      </c>
      <c r="C405" s="3">
        <v>13.8</v>
      </c>
      <c r="D405" s="3">
        <v>22.8</v>
      </c>
      <c r="E405" s="3">
        <v>15.4</v>
      </c>
      <c r="F405" s="3">
        <v>14</v>
      </c>
      <c r="G405" s="24">
        <f t="shared" si="2064"/>
        <v>14</v>
      </c>
      <c r="H405" s="3">
        <v>15.3</v>
      </c>
      <c r="I405" s="3">
        <v>15.5</v>
      </c>
      <c r="J405" s="3">
        <v>14.3</v>
      </c>
      <c r="K405" s="3">
        <v>17.2</v>
      </c>
      <c r="L405" s="24">
        <f t="shared" si="2065"/>
        <v>17.2</v>
      </c>
      <c r="M405" s="3">
        <v>22.3</v>
      </c>
      <c r="N405" s="3">
        <v>21.9</v>
      </c>
      <c r="O405" s="3">
        <v>26.4</v>
      </c>
      <c r="P405" s="3">
        <v>36</v>
      </c>
      <c r="Q405" s="24">
        <f t="shared" si="2066"/>
        <v>36</v>
      </c>
      <c r="R405" s="3">
        <v>45</v>
      </c>
      <c r="S405" s="3">
        <v>50.7</v>
      </c>
      <c r="T405" s="3">
        <v>87.7</v>
      </c>
      <c r="U405" s="3">
        <v>91.2</v>
      </c>
      <c r="V405" s="24">
        <f t="shared" si="2067"/>
        <v>91.2</v>
      </c>
      <c r="W405" s="3">
        <v>89.2</v>
      </c>
      <c r="X405" s="3">
        <v>83.6</v>
      </c>
      <c r="Y405" s="3">
        <v>86.1</v>
      </c>
      <c r="Z405" s="3">
        <v>0</v>
      </c>
      <c r="AA405" s="24">
        <f t="shared" si="2068"/>
        <v>0</v>
      </c>
      <c r="AB405" s="3">
        <v>112.1</v>
      </c>
      <c r="AC405" s="3">
        <v>110.6</v>
      </c>
      <c r="AD405" s="3">
        <v>0</v>
      </c>
      <c r="AE405" s="3">
        <v>1038.8</v>
      </c>
      <c r="AF405" s="24">
        <f t="shared" si="2069"/>
        <v>1038.8</v>
      </c>
      <c r="AG405" s="3">
        <v>1271.5</v>
      </c>
      <c r="AH405" s="3">
        <v>1234</v>
      </c>
      <c r="AI405" s="3">
        <v>1219</v>
      </c>
      <c r="AJ405" s="3">
        <v>1181.5</v>
      </c>
      <c r="AK405" s="51">
        <f t="shared" ref="AK405:AW405" si="2080">AJ405</f>
        <v>1181.5</v>
      </c>
      <c r="AL405" s="3">
        <v>1158.0999999999999</v>
      </c>
      <c r="AM405" s="3">
        <v>1155.3</v>
      </c>
      <c r="AN405" s="3">
        <v>1092</v>
      </c>
      <c r="AO405" s="3">
        <v>1052.5999999999999</v>
      </c>
      <c r="AP405" s="51">
        <f t="shared" ref="AP405" si="2081">AO405</f>
        <v>1052.5999999999999</v>
      </c>
      <c r="AQ405" s="3">
        <f t="shared" ref="AQ405" si="2082">AP405</f>
        <v>1052.5999999999999</v>
      </c>
      <c r="AR405" s="3">
        <f t="shared" ref="AR405" si="2083">AQ405</f>
        <v>1052.5999999999999</v>
      </c>
      <c r="AS405" s="3">
        <f t="shared" ref="AS405" si="2084">AR405</f>
        <v>1052.5999999999999</v>
      </c>
      <c r="AT405" s="3">
        <f t="shared" ref="AT405" si="2085">AS405</f>
        <v>1052.5999999999999</v>
      </c>
      <c r="AU405" s="51">
        <f t="shared" ref="AU405" si="2086">AT405</f>
        <v>1052.5999999999999</v>
      </c>
      <c r="AV405" s="51">
        <f t="shared" si="2080"/>
        <v>1052.5999999999999</v>
      </c>
      <c r="AW405" s="51">
        <f t="shared" si="2080"/>
        <v>1052.5999999999999</v>
      </c>
    </row>
    <row r="406" spans="2:49">
      <c r="B406" s="1" t="s">
        <v>51</v>
      </c>
      <c r="G406" s="24">
        <f t="shared" si="2064"/>
        <v>0</v>
      </c>
      <c r="L406" s="24">
        <f t="shared" si="2065"/>
        <v>0</v>
      </c>
      <c r="Q406" s="24">
        <f t="shared" si="2066"/>
        <v>0</v>
      </c>
      <c r="V406" s="24">
        <f t="shared" si="2067"/>
        <v>0</v>
      </c>
      <c r="Z406" s="3">
        <v>95</v>
      </c>
      <c r="AA406" s="24">
        <f t="shared" si="2068"/>
        <v>95</v>
      </c>
      <c r="AB406" s="3">
        <v>0</v>
      </c>
      <c r="AC406" s="3">
        <v>0</v>
      </c>
      <c r="AD406" s="3">
        <v>112.8</v>
      </c>
      <c r="AE406" s="3">
        <v>105.6</v>
      </c>
      <c r="AF406" s="24">
        <f t="shared" si="2069"/>
        <v>105.6</v>
      </c>
      <c r="AG406" s="3">
        <v>102.1</v>
      </c>
      <c r="AH406" s="3">
        <v>96.4</v>
      </c>
      <c r="AI406" s="3">
        <v>100.9</v>
      </c>
      <c r="AJ406" s="3">
        <v>96.8</v>
      </c>
      <c r="AK406" s="14">
        <f>AJ406</f>
        <v>96.8</v>
      </c>
      <c r="AL406" s="3">
        <v>95.4</v>
      </c>
      <c r="AM406" s="3">
        <v>92.1</v>
      </c>
      <c r="AN406" s="3">
        <v>93.9</v>
      </c>
      <c r="AO406" s="3">
        <v>93.3</v>
      </c>
      <c r="AP406" s="14">
        <f>AO406</f>
        <v>93.3</v>
      </c>
      <c r="AQ406" s="15">
        <f>AP406-AQ452</f>
        <v>108.3</v>
      </c>
      <c r="AR406" s="15">
        <f>AQ406-AR452</f>
        <v>108.3</v>
      </c>
      <c r="AS406" s="15">
        <f>AR406-AS452</f>
        <v>98.3</v>
      </c>
      <c r="AT406" s="15">
        <f>AS406-AT452</f>
        <v>58.3</v>
      </c>
      <c r="AU406" s="14">
        <f>AT406</f>
        <v>58.3</v>
      </c>
      <c r="AV406" s="14">
        <f>AU406-AV452</f>
        <v>23.299999999999997</v>
      </c>
      <c r="AW406" s="14">
        <f>AV406-AW452</f>
        <v>-11.700000000000003</v>
      </c>
    </row>
    <row r="407" spans="2:49" s="124" customFormat="1">
      <c r="B407" s="124" t="s">
        <v>50</v>
      </c>
      <c r="C407" s="122">
        <f t="shared" ref="C407:AV407" si="2087">SUM(C398:C406)</f>
        <v>5931.0000000000009</v>
      </c>
      <c r="D407" s="122">
        <f t="shared" si="2087"/>
        <v>5927.9000000000005</v>
      </c>
      <c r="E407" s="122">
        <f t="shared" si="2087"/>
        <v>6037.3</v>
      </c>
      <c r="F407" s="122">
        <f t="shared" si="2087"/>
        <v>6083.4</v>
      </c>
      <c r="G407" s="123">
        <f t="shared" si="2087"/>
        <v>6083.4</v>
      </c>
      <c r="H407" s="122">
        <f t="shared" si="2087"/>
        <v>6350.6000000000013</v>
      </c>
      <c r="I407" s="122">
        <f t="shared" si="2087"/>
        <v>6448.9</v>
      </c>
      <c r="J407" s="122">
        <f t="shared" si="2087"/>
        <v>6167.6000000000013</v>
      </c>
      <c r="K407" s="122">
        <f t="shared" si="2087"/>
        <v>6301.2</v>
      </c>
      <c r="L407" s="123">
        <f t="shared" si="2087"/>
        <v>6301.2</v>
      </c>
      <c r="M407" s="122">
        <f t="shared" si="2087"/>
        <v>6162.2</v>
      </c>
      <c r="N407" s="122">
        <f t="shared" si="2087"/>
        <v>6092.0999999999995</v>
      </c>
      <c r="O407" s="122">
        <f t="shared" si="2087"/>
        <v>6207.7999999999993</v>
      </c>
      <c r="P407" s="122">
        <f t="shared" si="2087"/>
        <v>6432.9</v>
      </c>
      <c r="Q407" s="123">
        <f t="shared" si="2087"/>
        <v>6432.9</v>
      </c>
      <c r="R407" s="122">
        <f t="shared" si="2087"/>
        <v>7259.2999999999993</v>
      </c>
      <c r="S407" s="122">
        <f t="shared" si="2087"/>
        <v>7362.0999999999995</v>
      </c>
      <c r="T407" s="122">
        <f t="shared" si="2087"/>
        <v>7297.9999999999991</v>
      </c>
      <c r="U407" s="122">
        <f t="shared" si="2087"/>
        <v>7417.1</v>
      </c>
      <c r="V407" s="123">
        <f t="shared" si="2087"/>
        <v>7417.1</v>
      </c>
      <c r="W407" s="122">
        <f t="shared" si="2087"/>
        <v>6901.3</v>
      </c>
      <c r="X407" s="122">
        <f t="shared" si="2087"/>
        <v>6904.1</v>
      </c>
      <c r="Y407" s="122">
        <f t="shared" si="2087"/>
        <v>7072.9000000000015</v>
      </c>
      <c r="Z407" s="122">
        <f t="shared" si="2087"/>
        <v>6973.4999999999991</v>
      </c>
      <c r="AA407" s="123">
        <f t="shared" si="2087"/>
        <v>6973.4999999999991</v>
      </c>
      <c r="AB407" s="122">
        <f t="shared" si="2087"/>
        <v>7092.2999999999993</v>
      </c>
      <c r="AC407" s="122">
        <f t="shared" si="2087"/>
        <v>6793.9000000000005</v>
      </c>
      <c r="AD407" s="122">
        <f t="shared" si="2087"/>
        <v>6499.2</v>
      </c>
      <c r="AE407" s="122">
        <f t="shared" si="2087"/>
        <v>7583.3</v>
      </c>
      <c r="AF407" s="123">
        <f t="shared" si="2087"/>
        <v>7583.3</v>
      </c>
      <c r="AG407" s="122">
        <f t="shared" si="2087"/>
        <v>7978.8</v>
      </c>
      <c r="AH407" s="122">
        <f t="shared" si="2087"/>
        <v>7721.9</v>
      </c>
      <c r="AI407" s="122">
        <f t="shared" ref="AI407:AJ407" si="2088">SUM(AI398:AI406)</f>
        <v>7997.2</v>
      </c>
      <c r="AJ407" s="122">
        <f t="shared" si="2088"/>
        <v>8235.4</v>
      </c>
      <c r="AK407" s="123">
        <f t="shared" si="2087"/>
        <v>8235.4</v>
      </c>
      <c r="AL407" s="122">
        <f t="shared" ref="AL407" si="2089">SUM(AL398:AL406)</f>
        <v>7838.7999999999993</v>
      </c>
      <c r="AM407" s="122">
        <f t="shared" si="2087"/>
        <v>8273.9</v>
      </c>
      <c r="AN407" s="122">
        <f t="shared" si="2087"/>
        <v>7984.7</v>
      </c>
      <c r="AO407" s="122">
        <f t="shared" si="2087"/>
        <v>8034.9000000000005</v>
      </c>
      <c r="AP407" s="123">
        <f t="shared" ref="AP407" si="2090">SUM(AP398:AP406)</f>
        <v>8034.9000000000005</v>
      </c>
      <c r="AQ407" s="122">
        <f t="shared" ref="AQ407:AU407" ca="1" si="2091">SUM(AQ398:AQ406)</f>
        <v>8132.9934460547711</v>
      </c>
      <c r="AR407" s="122">
        <f t="shared" ca="1" si="2091"/>
        <v>8170.415033521117</v>
      </c>
      <c r="AS407" s="122">
        <f t="shared" ca="1" si="2091"/>
        <v>8204.0679750102463</v>
      </c>
      <c r="AT407" s="122">
        <f t="shared" ca="1" si="2091"/>
        <v>8189.2032155396819</v>
      </c>
      <c r="AU407" s="123">
        <f t="shared" ca="1" si="2091"/>
        <v>8189.2032155396819</v>
      </c>
      <c r="AV407" s="123">
        <f t="shared" ca="1" si="2087"/>
        <v>8350.3854765759897</v>
      </c>
      <c r="AW407" s="123">
        <f t="shared" ref="AW407" ca="1" si="2092">SUM(AW398:AW406)</f>
        <v>8520.9002296169019</v>
      </c>
    </row>
    <row r="409" spans="2:49">
      <c r="B409" s="1" t="s">
        <v>49</v>
      </c>
    </row>
    <row r="410" spans="2:49">
      <c r="B410" s="1" t="s">
        <v>19</v>
      </c>
      <c r="C410" s="3">
        <v>57.9</v>
      </c>
      <c r="D410" s="3">
        <v>51.9</v>
      </c>
      <c r="E410" s="3">
        <v>45.7</v>
      </c>
      <c r="F410" s="3">
        <v>61.6</v>
      </c>
      <c r="G410" s="14">
        <f>F410</f>
        <v>61.6</v>
      </c>
      <c r="H410" s="3">
        <v>99.5</v>
      </c>
      <c r="I410" s="3">
        <v>82.9</v>
      </c>
      <c r="J410" s="3">
        <v>71.400000000000006</v>
      </c>
      <c r="K410" s="3">
        <v>72.3</v>
      </c>
      <c r="L410" s="14">
        <f>K410</f>
        <v>72.3</v>
      </c>
      <c r="M410" s="3">
        <v>92.2</v>
      </c>
      <c r="N410" s="3">
        <v>76</v>
      </c>
      <c r="O410" s="3">
        <v>49.6</v>
      </c>
      <c r="P410" s="3">
        <v>51</v>
      </c>
      <c r="Q410" s="14">
        <f>P410</f>
        <v>51</v>
      </c>
      <c r="R410" s="3">
        <v>70.5</v>
      </c>
      <c r="S410" s="3">
        <v>77.400000000000006</v>
      </c>
      <c r="T410" s="3">
        <v>75</v>
      </c>
      <c r="U410" s="3">
        <v>85.2</v>
      </c>
      <c r="V410" s="14">
        <f>U410</f>
        <v>85.2</v>
      </c>
      <c r="W410" s="3">
        <v>114.2</v>
      </c>
      <c r="X410" s="3">
        <v>97.4</v>
      </c>
      <c r="Y410" s="3">
        <v>124.3</v>
      </c>
      <c r="Z410" s="3">
        <v>130.9</v>
      </c>
      <c r="AA410" s="14">
        <f>Z410</f>
        <v>130.9</v>
      </c>
      <c r="AB410" s="3">
        <v>140</v>
      </c>
      <c r="AC410" s="3">
        <v>145.80000000000001</v>
      </c>
      <c r="AD410" s="3">
        <v>125.2</v>
      </c>
      <c r="AE410" s="3">
        <v>148.1</v>
      </c>
      <c r="AF410" s="14">
        <f>AE410</f>
        <v>148.1</v>
      </c>
      <c r="AG410" s="3">
        <v>120.8</v>
      </c>
      <c r="AH410" s="3">
        <v>94.7</v>
      </c>
      <c r="AI410" s="3">
        <v>73.7</v>
      </c>
      <c r="AJ410" s="3">
        <v>81.599999999999994</v>
      </c>
      <c r="AK410" s="51">
        <f t="shared" ref="AK410:AW410" si="2093">AJ410</f>
        <v>81.599999999999994</v>
      </c>
      <c r="AL410" s="3">
        <v>62.6</v>
      </c>
      <c r="AM410" s="3">
        <v>82.7</v>
      </c>
      <c r="AN410" s="3">
        <v>73.5</v>
      </c>
      <c r="AO410" s="3">
        <v>67.5</v>
      </c>
      <c r="AP410" s="51">
        <f t="shared" ref="AP410:AP411" si="2094">AO410</f>
        <v>67.5</v>
      </c>
      <c r="AQ410" s="3">
        <f t="shared" ref="AQ410:AQ411" si="2095">AP410</f>
        <v>67.5</v>
      </c>
      <c r="AR410" s="3">
        <f t="shared" ref="AR410:AR411" si="2096">AQ410</f>
        <v>67.5</v>
      </c>
      <c r="AS410" s="3">
        <f t="shared" ref="AS410:AS411" si="2097">AR410</f>
        <v>67.5</v>
      </c>
      <c r="AT410" s="3">
        <f t="shared" ref="AT410:AT411" si="2098">AS410</f>
        <v>67.5</v>
      </c>
      <c r="AU410" s="51">
        <f t="shared" ref="AU410:AU411" si="2099">AT410</f>
        <v>67.5</v>
      </c>
      <c r="AV410" s="51">
        <f t="shared" si="2093"/>
        <v>67.5</v>
      </c>
      <c r="AW410" s="51">
        <f t="shared" si="2093"/>
        <v>67.5</v>
      </c>
    </row>
    <row r="411" spans="2:49">
      <c r="B411" s="1" t="s">
        <v>18</v>
      </c>
      <c r="C411" s="3">
        <v>492.3</v>
      </c>
      <c r="D411" s="3">
        <v>400.3</v>
      </c>
      <c r="E411" s="3">
        <v>438.8</v>
      </c>
      <c r="F411" s="3">
        <v>414.3</v>
      </c>
      <c r="G411" s="14">
        <f>F411</f>
        <v>414.3</v>
      </c>
      <c r="H411" s="3">
        <v>379.9</v>
      </c>
      <c r="I411" s="3">
        <v>396.7</v>
      </c>
      <c r="J411" s="3">
        <v>338.9</v>
      </c>
      <c r="K411" s="3">
        <v>366</v>
      </c>
      <c r="L411" s="14">
        <f>K411</f>
        <v>366</v>
      </c>
      <c r="M411" s="3">
        <v>407</v>
      </c>
      <c r="N411" s="3">
        <v>369.2</v>
      </c>
      <c r="O411" s="3">
        <v>465.3</v>
      </c>
      <c r="P411" s="3">
        <v>527.6</v>
      </c>
      <c r="Q411" s="14">
        <f>P411</f>
        <v>527.6</v>
      </c>
      <c r="R411" s="3">
        <v>494.2</v>
      </c>
      <c r="S411" s="3">
        <v>483.6</v>
      </c>
      <c r="T411" s="3">
        <v>485.8</v>
      </c>
      <c r="U411" s="3">
        <v>437.3</v>
      </c>
      <c r="V411" s="14">
        <f>U411</f>
        <v>437.3</v>
      </c>
      <c r="W411" s="3">
        <v>374.1</v>
      </c>
      <c r="X411" s="3">
        <v>355.2</v>
      </c>
      <c r="Y411" s="3">
        <v>351.6</v>
      </c>
      <c r="Z411" s="3">
        <v>356.7</v>
      </c>
      <c r="AA411" s="14">
        <f>Z411</f>
        <v>356.7</v>
      </c>
      <c r="AB411" s="3">
        <v>383.9</v>
      </c>
      <c r="AC411" s="3">
        <v>371.2</v>
      </c>
      <c r="AD411" s="3">
        <v>409.7</v>
      </c>
      <c r="AE411" s="3">
        <v>442.4</v>
      </c>
      <c r="AF411" s="14">
        <f>AE411</f>
        <v>442.4</v>
      </c>
      <c r="AG411" s="3">
        <v>409.5</v>
      </c>
      <c r="AH411" s="3">
        <v>365.1</v>
      </c>
      <c r="AI411" s="3">
        <v>438.2</v>
      </c>
      <c r="AJ411" s="3">
        <v>378.6</v>
      </c>
      <c r="AK411" s="51">
        <f t="shared" ref="AK411:AW411" si="2100">AJ411</f>
        <v>378.6</v>
      </c>
      <c r="AL411" s="3">
        <v>372.8</v>
      </c>
      <c r="AM411" s="3">
        <v>519.29999999999995</v>
      </c>
      <c r="AN411" s="3">
        <v>535.70000000000005</v>
      </c>
      <c r="AO411" s="3">
        <v>528.70000000000005</v>
      </c>
      <c r="AP411" s="51">
        <f t="shared" si="2094"/>
        <v>528.70000000000005</v>
      </c>
      <c r="AQ411" s="3">
        <f t="shared" si="2095"/>
        <v>528.70000000000005</v>
      </c>
      <c r="AR411" s="3">
        <f t="shared" si="2096"/>
        <v>528.70000000000005</v>
      </c>
      <c r="AS411" s="3">
        <f t="shared" si="2097"/>
        <v>528.70000000000005</v>
      </c>
      <c r="AT411" s="3">
        <f t="shared" si="2098"/>
        <v>528.70000000000005</v>
      </c>
      <c r="AU411" s="51">
        <f t="shared" si="2099"/>
        <v>528.70000000000005</v>
      </c>
      <c r="AV411" s="51">
        <f t="shared" si="2100"/>
        <v>528.70000000000005</v>
      </c>
      <c r="AW411" s="51">
        <f t="shared" si="2100"/>
        <v>528.70000000000005</v>
      </c>
    </row>
    <row r="412" spans="2:49">
      <c r="B412" s="1" t="s">
        <v>48</v>
      </c>
      <c r="C412" s="3">
        <v>1345.6</v>
      </c>
      <c r="D412" s="3">
        <v>1385.2</v>
      </c>
      <c r="E412" s="3">
        <v>1399.7</v>
      </c>
      <c r="F412" s="3">
        <v>1393.7</v>
      </c>
      <c r="G412" s="14">
        <f>F412</f>
        <v>1393.7</v>
      </c>
      <c r="H412" s="3">
        <v>1474.6</v>
      </c>
      <c r="I412" s="3">
        <v>1521.3</v>
      </c>
      <c r="J412" s="3">
        <v>1539.9</v>
      </c>
      <c r="K412" s="3">
        <v>1544.4</v>
      </c>
      <c r="L412" s="14">
        <f>K412</f>
        <v>1544.4</v>
      </c>
      <c r="M412" s="3">
        <v>1606.4</v>
      </c>
      <c r="N412" s="3">
        <v>1659</v>
      </c>
      <c r="O412" s="3">
        <v>1700</v>
      </c>
      <c r="P412" s="3">
        <v>1711.3</v>
      </c>
      <c r="Q412" s="14">
        <f>P412</f>
        <v>1711.3</v>
      </c>
      <c r="R412" s="3">
        <v>1806.2</v>
      </c>
      <c r="S412" s="3">
        <v>1871.4</v>
      </c>
      <c r="T412" s="3">
        <v>1900.1</v>
      </c>
      <c r="U412" s="3">
        <v>1890.1</v>
      </c>
      <c r="V412" s="14">
        <f>U412</f>
        <v>1890.1</v>
      </c>
      <c r="W412" s="3">
        <v>1961.6</v>
      </c>
      <c r="X412" s="3">
        <v>1980.5</v>
      </c>
      <c r="Y412" s="3">
        <v>1975.2</v>
      </c>
      <c r="Z412" s="3">
        <v>1954</v>
      </c>
      <c r="AA412" s="14">
        <f>Z412</f>
        <v>1954</v>
      </c>
      <c r="AB412" s="3">
        <v>2043.2</v>
      </c>
      <c r="AC412" s="3">
        <v>2081.4</v>
      </c>
      <c r="AD412" s="3">
        <v>2094.6999999999998</v>
      </c>
      <c r="AE412" s="3">
        <v>2074.9</v>
      </c>
      <c r="AF412" s="14">
        <f>AE412</f>
        <v>2074.9</v>
      </c>
      <c r="AG412" s="3">
        <v>2174.4</v>
      </c>
      <c r="AH412" s="3">
        <v>2230.4</v>
      </c>
      <c r="AI412" s="3">
        <v>2256.1</v>
      </c>
      <c r="AJ412" s="3">
        <v>2222.3000000000002</v>
      </c>
      <c r="AK412" s="104">
        <f>AK134-AK417</f>
        <v>2222.3000000000002</v>
      </c>
      <c r="AL412" s="3">
        <v>2341.6</v>
      </c>
      <c r="AM412" s="3">
        <v>2399.6999999999998</v>
      </c>
      <c r="AN412" s="3">
        <v>2418.6</v>
      </c>
      <c r="AO412" s="3">
        <v>2384.1999999999998</v>
      </c>
      <c r="AP412" s="104">
        <f t="shared" ref="AP412:AW412" si="2101">AP134-AP417</f>
        <v>2384.1999999999998</v>
      </c>
      <c r="AQ412" s="27">
        <f t="shared" ca="1" si="2101"/>
        <v>2516.7161170140785</v>
      </c>
      <c r="AR412" s="27">
        <f t="shared" ca="1" si="2101"/>
        <v>2570.1404814860298</v>
      </c>
      <c r="AS412" s="27">
        <f t="shared" ca="1" si="2101"/>
        <v>2604.8807066764648</v>
      </c>
      <c r="AT412" s="27">
        <f t="shared" ca="1" si="2101"/>
        <v>2552.8395126682708</v>
      </c>
      <c r="AU412" s="104">
        <f t="shared" ca="1" si="2101"/>
        <v>2552.8395126682708</v>
      </c>
      <c r="AV412" s="104">
        <f t="shared" ca="1" si="2101"/>
        <v>2722.7986916303744</v>
      </c>
      <c r="AW412" s="104">
        <f t="shared" ca="1" si="2101"/>
        <v>2902.3818226388739</v>
      </c>
    </row>
    <row r="413" spans="2:49">
      <c r="B413" s="1" t="s">
        <v>47</v>
      </c>
      <c r="C413" s="3">
        <v>16.7</v>
      </c>
      <c r="D413" s="3">
        <v>16.7</v>
      </c>
      <c r="E413" s="3">
        <v>16.7</v>
      </c>
      <c r="F413" s="3">
        <v>16.600000000000001</v>
      </c>
      <c r="G413" s="14">
        <f>F413</f>
        <v>16.600000000000001</v>
      </c>
      <c r="H413" s="3">
        <v>16.5</v>
      </c>
      <c r="I413" s="3">
        <v>19.2</v>
      </c>
      <c r="J413" s="3">
        <v>19.100000000000001</v>
      </c>
      <c r="K413" s="3">
        <v>18.399999999999999</v>
      </c>
      <c r="L413" s="14">
        <f>K413</f>
        <v>18.399999999999999</v>
      </c>
      <c r="M413" s="3">
        <v>18.399999999999999</v>
      </c>
      <c r="N413" s="3">
        <f>18.1</f>
        <v>18.100000000000001</v>
      </c>
      <c r="O413" s="3">
        <f>22.6</f>
        <v>22.6</v>
      </c>
      <c r="P413" s="3">
        <v>24.3</v>
      </c>
      <c r="Q413" s="14">
        <f>P413</f>
        <v>24.3</v>
      </c>
      <c r="R413" s="3">
        <v>24.1</v>
      </c>
      <c r="S413" s="3">
        <v>24.1</v>
      </c>
      <c r="T413" s="3">
        <v>24.1</v>
      </c>
      <c r="U413" s="3">
        <v>24.1</v>
      </c>
      <c r="V413" s="14">
        <f>U413</f>
        <v>24.1</v>
      </c>
      <c r="W413" s="3">
        <v>24.1</v>
      </c>
      <c r="X413" s="3">
        <v>24.5</v>
      </c>
      <c r="Y413" s="3">
        <v>24.4</v>
      </c>
      <c r="Z413" s="3">
        <v>18.2</v>
      </c>
      <c r="AA413" s="14">
        <f>Z413</f>
        <v>18.2</v>
      </c>
      <c r="AB413" s="3">
        <v>18.3</v>
      </c>
      <c r="AC413" s="3">
        <v>18.2</v>
      </c>
      <c r="AD413" s="3">
        <v>18</v>
      </c>
      <c r="AE413" s="3">
        <v>17.899999999999999</v>
      </c>
      <c r="AF413" s="14">
        <f>AE413</f>
        <v>17.899999999999999</v>
      </c>
      <c r="AG413" s="3">
        <v>17.600000000000001</v>
      </c>
      <c r="AH413" s="3">
        <v>17</v>
      </c>
      <c r="AI413" s="3">
        <v>16.5</v>
      </c>
      <c r="AJ413" s="3">
        <v>15.9</v>
      </c>
      <c r="AK413" s="14">
        <f t="shared" ref="AK413:AW414" si="2102">AJ413</f>
        <v>15.9</v>
      </c>
      <c r="AL413" s="3">
        <v>15.8</v>
      </c>
      <c r="AM413" s="3">
        <v>15.7</v>
      </c>
      <c r="AN413" s="3">
        <v>15.5</v>
      </c>
      <c r="AO413" s="3">
        <v>15.1</v>
      </c>
      <c r="AP413" s="14">
        <f t="shared" ref="AP413:AP414" si="2103">AO413</f>
        <v>15.1</v>
      </c>
      <c r="AQ413" s="15">
        <f t="shared" ref="AQ413:AQ414" si="2104">AP413</f>
        <v>15.1</v>
      </c>
      <c r="AR413" s="15">
        <f t="shared" ref="AR413:AR414" si="2105">AQ413</f>
        <v>15.1</v>
      </c>
      <c r="AS413" s="15">
        <f t="shared" ref="AS413:AS414" si="2106">AR413</f>
        <v>15.1</v>
      </c>
      <c r="AT413" s="15">
        <f t="shared" ref="AT413:AT414" si="2107">AS413</f>
        <v>15.1</v>
      </c>
      <c r="AU413" s="14">
        <f t="shared" ref="AU413:AU414" si="2108">AT413</f>
        <v>15.1</v>
      </c>
      <c r="AV413" s="14">
        <f t="shared" si="2102"/>
        <v>15.1</v>
      </c>
      <c r="AW413" s="14">
        <f t="shared" si="2102"/>
        <v>15.1</v>
      </c>
    </row>
    <row r="414" spans="2:49">
      <c r="B414" s="1" t="s">
        <v>46</v>
      </c>
      <c r="C414" s="3">
        <v>0</v>
      </c>
      <c r="D414" s="3">
        <v>0</v>
      </c>
      <c r="E414" s="3">
        <v>0</v>
      </c>
      <c r="F414" s="3">
        <v>0</v>
      </c>
      <c r="G414" s="14">
        <f>F414</f>
        <v>0</v>
      </c>
      <c r="H414" s="3">
        <v>0</v>
      </c>
      <c r="I414" s="3">
        <v>0</v>
      </c>
      <c r="J414" s="3">
        <v>0</v>
      </c>
      <c r="K414" s="3">
        <v>0</v>
      </c>
      <c r="L414" s="14">
        <f>K414</f>
        <v>0</v>
      </c>
      <c r="M414" s="3">
        <v>0</v>
      </c>
      <c r="N414" s="3">
        <v>850</v>
      </c>
      <c r="O414" s="3">
        <v>0.2</v>
      </c>
      <c r="P414" s="3">
        <v>0</v>
      </c>
      <c r="Q414" s="14">
        <f>P414</f>
        <v>0</v>
      </c>
      <c r="R414" s="3">
        <v>0</v>
      </c>
      <c r="S414" s="3">
        <v>0</v>
      </c>
      <c r="T414" s="3">
        <v>0</v>
      </c>
      <c r="U414" s="3">
        <v>0</v>
      </c>
      <c r="V414" s="14">
        <f>U414</f>
        <v>0</v>
      </c>
      <c r="W414" s="3">
        <v>0</v>
      </c>
      <c r="X414" s="3">
        <v>0</v>
      </c>
      <c r="Y414" s="3">
        <v>0</v>
      </c>
      <c r="Z414" s="3">
        <v>0</v>
      </c>
      <c r="AA414" s="14">
        <f>Z414</f>
        <v>0</v>
      </c>
      <c r="AB414" s="3">
        <v>13.9</v>
      </c>
      <c r="AC414" s="3">
        <v>0</v>
      </c>
      <c r="AD414" s="3">
        <v>0</v>
      </c>
      <c r="AE414" s="3">
        <v>0</v>
      </c>
      <c r="AF414" s="14">
        <f>AE414</f>
        <v>0</v>
      </c>
      <c r="AG414" s="3">
        <v>0</v>
      </c>
      <c r="AH414" s="3">
        <v>0</v>
      </c>
      <c r="AI414" s="3">
        <v>0</v>
      </c>
      <c r="AJ414" s="3">
        <v>0</v>
      </c>
      <c r="AK414" s="51">
        <f t="shared" si="2102"/>
        <v>0</v>
      </c>
      <c r="AL414" s="3">
        <v>0</v>
      </c>
      <c r="AM414" s="3">
        <f t="shared" si="2102"/>
        <v>0</v>
      </c>
      <c r="AN414" s="3">
        <f t="shared" si="2102"/>
        <v>0</v>
      </c>
      <c r="AO414" s="3">
        <v>0</v>
      </c>
      <c r="AP414" s="51">
        <f t="shared" si="2103"/>
        <v>0</v>
      </c>
      <c r="AQ414" s="3">
        <f t="shared" si="2104"/>
        <v>0</v>
      </c>
      <c r="AR414" s="3">
        <f t="shared" si="2105"/>
        <v>0</v>
      </c>
      <c r="AS414" s="3">
        <f t="shared" si="2106"/>
        <v>0</v>
      </c>
      <c r="AT414" s="3">
        <f t="shared" si="2107"/>
        <v>0</v>
      </c>
      <c r="AU414" s="51">
        <f t="shared" si="2108"/>
        <v>0</v>
      </c>
      <c r="AV414" s="51">
        <f t="shared" si="2102"/>
        <v>0</v>
      </c>
      <c r="AW414" s="51">
        <f t="shared" si="2102"/>
        <v>0</v>
      </c>
    </row>
    <row r="415" spans="2:49" s="124" customFormat="1">
      <c r="B415" s="124" t="s">
        <v>45</v>
      </c>
      <c r="C415" s="122">
        <f t="shared" ref="C415:AV415" si="2109">SUM(C410:C414)</f>
        <v>1912.5</v>
      </c>
      <c r="D415" s="122">
        <f t="shared" si="2109"/>
        <v>1854.1000000000001</v>
      </c>
      <c r="E415" s="122">
        <f t="shared" si="2109"/>
        <v>1900.9</v>
      </c>
      <c r="F415" s="122">
        <f t="shared" si="2109"/>
        <v>1886.2</v>
      </c>
      <c r="G415" s="123">
        <f t="shared" si="2109"/>
        <v>1886.2</v>
      </c>
      <c r="H415" s="122">
        <f t="shared" si="2109"/>
        <v>1970.5</v>
      </c>
      <c r="I415" s="122">
        <f t="shared" si="2109"/>
        <v>2020.1000000000001</v>
      </c>
      <c r="J415" s="122">
        <f t="shared" si="2109"/>
        <v>1969.3</v>
      </c>
      <c r="K415" s="122">
        <f t="shared" si="2109"/>
        <v>2001.1000000000001</v>
      </c>
      <c r="L415" s="123">
        <f t="shared" si="2109"/>
        <v>2001.1000000000001</v>
      </c>
      <c r="M415" s="122">
        <f t="shared" si="2109"/>
        <v>2124</v>
      </c>
      <c r="N415" s="122">
        <f t="shared" si="2109"/>
        <v>2972.2999999999997</v>
      </c>
      <c r="O415" s="122">
        <f t="shared" si="2109"/>
        <v>2237.6999999999998</v>
      </c>
      <c r="P415" s="122">
        <f t="shared" si="2109"/>
        <v>2314.2000000000003</v>
      </c>
      <c r="Q415" s="123">
        <f t="shared" si="2109"/>
        <v>2314.2000000000003</v>
      </c>
      <c r="R415" s="122">
        <f t="shared" si="2109"/>
        <v>2395</v>
      </c>
      <c r="S415" s="122">
        <f t="shared" si="2109"/>
        <v>2456.5</v>
      </c>
      <c r="T415" s="122">
        <f t="shared" si="2109"/>
        <v>2484.9999999999995</v>
      </c>
      <c r="U415" s="122">
        <f t="shared" si="2109"/>
        <v>2436.6999999999998</v>
      </c>
      <c r="V415" s="123">
        <f t="shared" si="2109"/>
        <v>2436.6999999999998</v>
      </c>
      <c r="W415" s="122">
        <f t="shared" si="2109"/>
        <v>2474</v>
      </c>
      <c r="X415" s="122">
        <f t="shared" si="2109"/>
        <v>2457.6</v>
      </c>
      <c r="Y415" s="122">
        <f t="shared" si="2109"/>
        <v>2475.5</v>
      </c>
      <c r="Z415" s="122">
        <f t="shared" si="2109"/>
        <v>2459.7999999999997</v>
      </c>
      <c r="AA415" s="123">
        <f t="shared" si="2109"/>
        <v>2459.7999999999997</v>
      </c>
      <c r="AB415" s="122">
        <f t="shared" si="2109"/>
        <v>2599.3000000000002</v>
      </c>
      <c r="AC415" s="122">
        <f t="shared" si="2109"/>
        <v>2616.6</v>
      </c>
      <c r="AD415" s="122">
        <f t="shared" si="2109"/>
        <v>2647.6</v>
      </c>
      <c r="AE415" s="122">
        <f t="shared" si="2109"/>
        <v>2683.3</v>
      </c>
      <c r="AF415" s="123">
        <f t="shared" si="2109"/>
        <v>2683.3</v>
      </c>
      <c r="AG415" s="122">
        <f t="shared" si="2109"/>
        <v>2722.2999999999997</v>
      </c>
      <c r="AH415" s="122">
        <f t="shared" si="2109"/>
        <v>2707.2000000000003</v>
      </c>
      <c r="AI415" s="122">
        <f t="shared" ref="AI415:AJ415" si="2110">SUM(AI410:AI414)</f>
        <v>2784.5</v>
      </c>
      <c r="AJ415" s="122">
        <f t="shared" si="2110"/>
        <v>2698.4</v>
      </c>
      <c r="AK415" s="123">
        <f t="shared" si="2109"/>
        <v>2698.4</v>
      </c>
      <c r="AL415" s="122">
        <f t="shared" ref="AL415:AM415" si="2111">SUM(AL410:AL414)</f>
        <v>2792.8</v>
      </c>
      <c r="AM415" s="122">
        <f t="shared" si="2111"/>
        <v>3017.3999999999996</v>
      </c>
      <c r="AN415" s="122">
        <f t="shared" si="2109"/>
        <v>3043.3</v>
      </c>
      <c r="AO415" s="122">
        <f t="shared" si="2109"/>
        <v>2995.4999999999995</v>
      </c>
      <c r="AP415" s="123">
        <f t="shared" ref="AP415" si="2112">SUM(AP410:AP414)</f>
        <v>2995.4999999999995</v>
      </c>
      <c r="AQ415" s="122">
        <f t="shared" ref="AQ415:AU415" ca="1" si="2113">SUM(AQ410:AQ414)</f>
        <v>3128.0161170140786</v>
      </c>
      <c r="AR415" s="122">
        <f t="shared" ca="1" si="2113"/>
        <v>3181.4404814860295</v>
      </c>
      <c r="AS415" s="122">
        <f t="shared" ca="1" si="2113"/>
        <v>3216.1807066764645</v>
      </c>
      <c r="AT415" s="122">
        <f t="shared" ca="1" si="2113"/>
        <v>3164.1395126682705</v>
      </c>
      <c r="AU415" s="123">
        <f t="shared" ca="1" si="2113"/>
        <v>3164.1395126682705</v>
      </c>
      <c r="AV415" s="123">
        <f t="shared" ca="1" si="2109"/>
        <v>3334.0986916303741</v>
      </c>
      <c r="AW415" s="123">
        <f t="shared" ref="AW415" ca="1" si="2114">SUM(AW410:AW414)</f>
        <v>3513.6818226388737</v>
      </c>
    </row>
    <row r="416" spans="2:49" s="5" customFormat="1">
      <c r="C416" s="8"/>
      <c r="D416" s="8"/>
      <c r="E416" s="8"/>
      <c r="F416" s="8"/>
      <c r="G416" s="7"/>
      <c r="H416" s="8"/>
      <c r="I416" s="8"/>
      <c r="J416" s="8"/>
      <c r="K416" s="8"/>
      <c r="L416" s="7"/>
      <c r="M416" s="8"/>
      <c r="N416" s="8"/>
      <c r="O416" s="8"/>
      <c r="P416" s="8"/>
      <c r="Q416" s="7"/>
      <c r="R416" s="8"/>
      <c r="S416" s="8"/>
      <c r="T416" s="8"/>
      <c r="U416" s="8"/>
      <c r="V416" s="7"/>
      <c r="W416" s="8"/>
      <c r="X416" s="8"/>
      <c r="Y416" s="8"/>
      <c r="Z416" s="8"/>
      <c r="AA416" s="7"/>
      <c r="AB416" s="8"/>
      <c r="AC416" s="8"/>
      <c r="AD416" s="8"/>
      <c r="AE416" s="8"/>
      <c r="AF416" s="7"/>
      <c r="AG416" s="8"/>
      <c r="AH416" s="8"/>
      <c r="AK416" s="6"/>
      <c r="AP416" s="6"/>
      <c r="AU416" s="6"/>
      <c r="AV416" s="6"/>
      <c r="AW416" s="6"/>
    </row>
    <row r="417" spans="2:49">
      <c r="B417" s="1" t="s">
        <v>44</v>
      </c>
      <c r="C417" s="3">
        <v>622.9</v>
      </c>
      <c r="D417" s="3">
        <v>628.70000000000005</v>
      </c>
      <c r="E417" s="3">
        <v>629.79999999999995</v>
      </c>
      <c r="F417" s="3">
        <v>623.79999999999995</v>
      </c>
      <c r="G417" s="14">
        <f t="shared" ref="G417:G421" si="2115">F417</f>
        <v>623.79999999999995</v>
      </c>
      <c r="H417" s="3">
        <v>648.1</v>
      </c>
      <c r="I417" s="3">
        <v>652.4</v>
      </c>
      <c r="J417" s="3">
        <v>656.2</v>
      </c>
      <c r="K417" s="3">
        <v>654.4</v>
      </c>
      <c r="L417" s="14">
        <f t="shared" ref="L417:L421" si="2116">K417</f>
        <v>654.4</v>
      </c>
      <c r="M417" s="3">
        <v>685</v>
      </c>
      <c r="N417" s="3">
        <v>697.5</v>
      </c>
      <c r="O417" s="3">
        <v>715.7</v>
      </c>
      <c r="P417" s="3">
        <v>725.1</v>
      </c>
      <c r="Q417" s="14">
        <f t="shared" ref="Q417:Q421" si="2117">P417</f>
        <v>725.1</v>
      </c>
      <c r="R417" s="3">
        <v>762.3</v>
      </c>
      <c r="S417" s="3">
        <v>767</v>
      </c>
      <c r="T417" s="3">
        <v>756.7</v>
      </c>
      <c r="U417" s="3">
        <v>743.3</v>
      </c>
      <c r="V417" s="14">
        <f t="shared" ref="V417:V421" si="2118">U417</f>
        <v>743.3</v>
      </c>
      <c r="W417" s="3">
        <v>763.7</v>
      </c>
      <c r="X417" s="3">
        <v>770.7</v>
      </c>
      <c r="Y417" s="3">
        <v>773.6</v>
      </c>
      <c r="Z417" s="3">
        <v>770.3</v>
      </c>
      <c r="AA417" s="14">
        <f t="shared" ref="AA417:AA421" si="2119">Z417</f>
        <v>770.3</v>
      </c>
      <c r="AB417" s="3">
        <v>795.5</v>
      </c>
      <c r="AC417" s="3">
        <v>799.5</v>
      </c>
      <c r="AD417" s="3">
        <v>803.2</v>
      </c>
      <c r="AE417" s="3">
        <v>802.4</v>
      </c>
      <c r="AF417" s="14">
        <f t="shared" ref="AF417:AF421" si="2120">AE417</f>
        <v>802.4</v>
      </c>
      <c r="AG417" s="3">
        <v>842.9</v>
      </c>
      <c r="AH417" s="3">
        <v>866.1</v>
      </c>
      <c r="AI417" s="3">
        <v>881.3</v>
      </c>
      <c r="AJ417" s="3">
        <v>883.2</v>
      </c>
      <c r="AK417" s="51">
        <f t="shared" ref="AK417:AW417" si="2121">AJ417</f>
        <v>883.2</v>
      </c>
      <c r="AL417" s="3">
        <v>923</v>
      </c>
      <c r="AM417" s="3">
        <v>937.8</v>
      </c>
      <c r="AN417" s="3">
        <v>944.9</v>
      </c>
      <c r="AO417" s="3">
        <v>934.9</v>
      </c>
      <c r="AP417" s="51">
        <f t="shared" ref="AP417" si="2122">AO417</f>
        <v>934.9</v>
      </c>
      <c r="AQ417" s="3">
        <f t="shared" ref="AQ417:AQ420" si="2123">AP417</f>
        <v>934.9</v>
      </c>
      <c r="AR417" s="3">
        <f t="shared" ref="AR417:AR420" si="2124">AQ417</f>
        <v>934.9</v>
      </c>
      <c r="AS417" s="3">
        <f t="shared" ref="AS417:AS420" si="2125">AR417</f>
        <v>934.9</v>
      </c>
      <c r="AT417" s="3">
        <f t="shared" ref="AT417:AT420" si="2126">AS417</f>
        <v>934.9</v>
      </c>
      <c r="AU417" s="51">
        <f t="shared" ref="AU417" si="2127">AT417</f>
        <v>934.9</v>
      </c>
      <c r="AV417" s="51">
        <f t="shared" si="2121"/>
        <v>934.9</v>
      </c>
      <c r="AW417" s="51">
        <f t="shared" si="2121"/>
        <v>934.9</v>
      </c>
    </row>
    <row r="418" spans="2:49">
      <c r="B418" s="1" t="s">
        <v>43</v>
      </c>
      <c r="C418" s="3">
        <v>2406.6</v>
      </c>
      <c r="D418" s="3">
        <v>2402.5</v>
      </c>
      <c r="E418" s="3">
        <v>2398.4</v>
      </c>
      <c r="F418" s="3">
        <v>2394.1999999999998</v>
      </c>
      <c r="G418" s="14">
        <f t="shared" si="2115"/>
        <v>2394.1999999999998</v>
      </c>
      <c r="H418" s="3">
        <v>2390</v>
      </c>
      <c r="I418" s="3">
        <v>2387.6999999999998</v>
      </c>
      <c r="J418" s="3">
        <v>2383.1</v>
      </c>
      <c r="K418" s="3">
        <v>2376.8000000000002</v>
      </c>
      <c r="L418" s="14">
        <f t="shared" si="2116"/>
        <v>2376.8000000000002</v>
      </c>
      <c r="M418" s="3">
        <v>2372.3000000000002</v>
      </c>
      <c r="N418" s="3">
        <v>2368</v>
      </c>
      <c r="O418" s="3">
        <v>3097.4</v>
      </c>
      <c r="P418" s="3">
        <v>3090.1</v>
      </c>
      <c r="Q418" s="14">
        <f t="shared" si="2117"/>
        <v>3090.1</v>
      </c>
      <c r="R418" s="3">
        <v>3874.9</v>
      </c>
      <c r="S418" s="3">
        <v>3869.3</v>
      </c>
      <c r="T418" s="3">
        <v>3863.7</v>
      </c>
      <c r="U418" s="3">
        <v>3858.2</v>
      </c>
      <c r="V418" s="14">
        <f t="shared" si="2118"/>
        <v>3858.2</v>
      </c>
      <c r="W418" s="3">
        <v>3852.8</v>
      </c>
      <c r="X418" s="3">
        <v>3848</v>
      </c>
      <c r="Y418" s="3">
        <v>3842.9</v>
      </c>
      <c r="Z418" s="3">
        <v>3812.9</v>
      </c>
      <c r="AA418" s="14">
        <f t="shared" si="2119"/>
        <v>3812.9</v>
      </c>
      <c r="AB418" s="3">
        <v>3809.6</v>
      </c>
      <c r="AC418" s="3">
        <v>3806</v>
      </c>
      <c r="AD418" s="3">
        <v>3802.3</v>
      </c>
      <c r="AE418" s="3">
        <v>3798.5</v>
      </c>
      <c r="AF418" s="14">
        <f t="shared" si="2120"/>
        <v>3798.5</v>
      </c>
      <c r="AG418" s="3">
        <v>3794.8</v>
      </c>
      <c r="AH418" s="3">
        <v>3787.7</v>
      </c>
      <c r="AI418" s="3">
        <v>3783.6</v>
      </c>
      <c r="AJ418" s="3">
        <v>3779.1</v>
      </c>
      <c r="AK418" s="51">
        <f>AJ418</f>
        <v>3779.1</v>
      </c>
      <c r="AL418" s="3">
        <v>3775.7</v>
      </c>
      <c r="AM418" s="62">
        <v>3772.4</v>
      </c>
      <c r="AN418" s="62">
        <v>3768.9</v>
      </c>
      <c r="AO418" s="3">
        <v>3765.2</v>
      </c>
      <c r="AP418" s="51">
        <f>AO418</f>
        <v>3765.2</v>
      </c>
      <c r="AQ418" s="62">
        <f t="shared" si="2123"/>
        <v>3765.2</v>
      </c>
      <c r="AR418" s="62">
        <f t="shared" si="2124"/>
        <v>3765.2</v>
      </c>
      <c r="AS418" s="62">
        <f t="shared" si="2125"/>
        <v>3765.2</v>
      </c>
      <c r="AT418" s="62">
        <f t="shared" si="2126"/>
        <v>3765.2</v>
      </c>
      <c r="AU418" s="51">
        <f>AT418</f>
        <v>3765.2</v>
      </c>
      <c r="AV418" s="83">
        <f t="shared" ref="AV418:AW418" si="2128">AU418</f>
        <v>3765.2</v>
      </c>
      <c r="AW418" s="83">
        <f t="shared" si="2128"/>
        <v>3765.2</v>
      </c>
    </row>
    <row r="419" spans="2:49">
      <c r="B419" s="1" t="s">
        <v>42</v>
      </c>
      <c r="C419" s="3">
        <v>0</v>
      </c>
      <c r="D419" s="3">
        <v>0</v>
      </c>
      <c r="E419" s="3">
        <v>0</v>
      </c>
      <c r="F419" s="3">
        <v>0</v>
      </c>
      <c r="G419" s="14">
        <f t="shared" si="2115"/>
        <v>0</v>
      </c>
      <c r="H419" s="3">
        <v>118.9</v>
      </c>
      <c r="I419" s="3">
        <v>134.30000000000001</v>
      </c>
      <c r="J419" s="3">
        <v>184</v>
      </c>
      <c r="K419" s="3">
        <v>192.9</v>
      </c>
      <c r="L419" s="14">
        <f t="shared" si="2116"/>
        <v>192.9</v>
      </c>
      <c r="M419" s="3">
        <v>189.4</v>
      </c>
      <c r="N419" s="3">
        <v>181.4</v>
      </c>
      <c r="O419" s="3">
        <v>173.7</v>
      </c>
      <c r="P419" s="3">
        <v>166.7</v>
      </c>
      <c r="Q419" s="14">
        <f t="shared" si="2117"/>
        <v>166.7</v>
      </c>
      <c r="R419" s="3">
        <v>160</v>
      </c>
      <c r="S419" s="3">
        <v>153.4</v>
      </c>
      <c r="T419" s="3">
        <v>148.30000000000001</v>
      </c>
      <c r="U419" s="3">
        <v>142.69999999999999</v>
      </c>
      <c r="V419" s="14">
        <f t="shared" si="2118"/>
        <v>142.69999999999999</v>
      </c>
      <c r="W419" s="3">
        <v>136.5</v>
      </c>
      <c r="X419" s="3">
        <v>125.9</v>
      </c>
      <c r="Y419" s="3">
        <v>119.9</v>
      </c>
      <c r="Z419" s="3">
        <v>116.5</v>
      </c>
      <c r="AA419" s="14">
        <f t="shared" si="2119"/>
        <v>116.5</v>
      </c>
      <c r="AB419" s="3">
        <v>109.9</v>
      </c>
      <c r="AC419" s="3">
        <v>104.8</v>
      </c>
      <c r="AD419" s="3">
        <v>97.2</v>
      </c>
      <c r="AE419" s="3">
        <v>90.2</v>
      </c>
      <c r="AF419" s="14">
        <f t="shared" si="2120"/>
        <v>90.2</v>
      </c>
      <c r="AG419" s="3">
        <v>83.9</v>
      </c>
      <c r="AH419" s="3">
        <v>88.3</v>
      </c>
      <c r="AI419" s="3">
        <v>83.5</v>
      </c>
      <c r="AJ419" s="3">
        <v>76.7</v>
      </c>
      <c r="AK419" s="51">
        <f t="shared" ref="AK419:AW419" si="2129">AJ419</f>
        <v>76.7</v>
      </c>
      <c r="AL419" s="3">
        <v>73.5</v>
      </c>
      <c r="AM419" s="3">
        <v>69.5</v>
      </c>
      <c r="AN419" s="3">
        <v>65.2</v>
      </c>
      <c r="AO419" s="3">
        <v>62</v>
      </c>
      <c r="AP419" s="51">
        <f t="shared" ref="AP419:AP421" si="2130">AO419</f>
        <v>62</v>
      </c>
      <c r="AQ419" s="3">
        <f t="shared" si="2123"/>
        <v>62</v>
      </c>
      <c r="AR419" s="3">
        <f t="shared" si="2124"/>
        <v>62</v>
      </c>
      <c r="AS419" s="3">
        <f t="shared" si="2125"/>
        <v>62</v>
      </c>
      <c r="AT419" s="3">
        <f t="shared" si="2126"/>
        <v>62</v>
      </c>
      <c r="AU419" s="51">
        <f t="shared" ref="AU419:AU421" si="2131">AT419</f>
        <v>62</v>
      </c>
      <c r="AV419" s="51">
        <f t="shared" si="2129"/>
        <v>62</v>
      </c>
      <c r="AW419" s="51">
        <f t="shared" si="2129"/>
        <v>62</v>
      </c>
    </row>
    <row r="420" spans="2:49">
      <c r="B420" s="1" t="s">
        <v>41</v>
      </c>
      <c r="C420" s="3">
        <f>167.6+78.1</f>
        <v>245.7</v>
      </c>
      <c r="D420" s="3">
        <f>179.2+52.6</f>
        <v>231.79999999999998</v>
      </c>
      <c r="E420" s="3">
        <f>189.3+63.4</f>
        <v>252.70000000000002</v>
      </c>
      <c r="F420" s="3">
        <f>63.2+174.3</f>
        <v>237.5</v>
      </c>
      <c r="G420" s="14">
        <f t="shared" si="2115"/>
        <v>237.5</v>
      </c>
      <c r="H420" s="3">
        <f>175.3+11.3</f>
        <v>186.60000000000002</v>
      </c>
      <c r="I420" s="3">
        <f>175.3+14.9</f>
        <v>190.20000000000002</v>
      </c>
      <c r="J420" s="3">
        <f>19.4+175.3</f>
        <v>194.70000000000002</v>
      </c>
      <c r="K420" s="3">
        <f>17.7+175.3</f>
        <v>193</v>
      </c>
      <c r="L420" s="14">
        <f t="shared" si="2116"/>
        <v>193</v>
      </c>
      <c r="M420" s="3">
        <f>33.1+175.3</f>
        <v>208.4</v>
      </c>
      <c r="N420" s="3">
        <v>38</v>
      </c>
      <c r="O420" s="3">
        <v>50.1</v>
      </c>
      <c r="P420" s="3">
        <v>56.6</v>
      </c>
      <c r="Q420" s="14">
        <f t="shared" si="2117"/>
        <v>56.6</v>
      </c>
      <c r="R420" s="3">
        <v>55.5</v>
      </c>
      <c r="S420" s="3">
        <v>62.4</v>
      </c>
      <c r="T420" s="3">
        <v>66.3</v>
      </c>
      <c r="U420" s="3">
        <v>77.7</v>
      </c>
      <c r="V420" s="14">
        <f t="shared" si="2118"/>
        <v>77.7</v>
      </c>
      <c r="W420" s="3">
        <v>74.7</v>
      </c>
      <c r="X420" s="3">
        <v>87.9</v>
      </c>
      <c r="Y420" s="3">
        <v>84.2</v>
      </c>
      <c r="Z420" s="3">
        <v>87.1</v>
      </c>
      <c r="AA420" s="14">
        <f t="shared" si="2119"/>
        <v>87.1</v>
      </c>
      <c r="AB420" s="3">
        <v>86.9</v>
      </c>
      <c r="AC420" s="3">
        <v>87.7</v>
      </c>
      <c r="AD420" s="3">
        <v>86.1</v>
      </c>
      <c r="AE420" s="3">
        <v>90.7</v>
      </c>
      <c r="AF420" s="14">
        <f t="shared" si="2120"/>
        <v>90.7</v>
      </c>
      <c r="AG420" s="3">
        <v>91.2</v>
      </c>
      <c r="AH420" s="3">
        <v>89.9</v>
      </c>
      <c r="AI420" s="3">
        <v>84.4</v>
      </c>
      <c r="AJ420" s="3">
        <v>85.7</v>
      </c>
      <c r="AK420" s="51">
        <f t="shared" ref="AK420:AW420" si="2132">AJ420</f>
        <v>85.7</v>
      </c>
      <c r="AL420" s="3">
        <v>56.5</v>
      </c>
      <c r="AM420" s="3">
        <v>57.8</v>
      </c>
      <c r="AN420" s="3">
        <v>57.8</v>
      </c>
      <c r="AO420" s="3">
        <v>57.5</v>
      </c>
      <c r="AP420" s="51">
        <f t="shared" si="2130"/>
        <v>57.5</v>
      </c>
      <c r="AQ420" s="3">
        <f t="shared" si="2123"/>
        <v>57.5</v>
      </c>
      <c r="AR420" s="3">
        <f t="shared" si="2124"/>
        <v>57.5</v>
      </c>
      <c r="AS420" s="3">
        <f t="shared" si="2125"/>
        <v>57.5</v>
      </c>
      <c r="AT420" s="3">
        <f t="shared" si="2126"/>
        <v>57.5</v>
      </c>
      <c r="AU420" s="51">
        <f t="shared" si="2131"/>
        <v>57.5</v>
      </c>
      <c r="AV420" s="51">
        <f t="shared" si="2132"/>
        <v>57.5</v>
      </c>
      <c r="AW420" s="51">
        <f t="shared" si="2132"/>
        <v>57.5</v>
      </c>
    </row>
    <row r="421" spans="2:49" collapsed="1">
      <c r="B421" s="1" t="s">
        <v>40</v>
      </c>
      <c r="C421" s="3">
        <v>147</v>
      </c>
      <c r="D421" s="3">
        <v>136.5</v>
      </c>
      <c r="E421" s="3">
        <v>125.7</v>
      </c>
      <c r="F421" s="3">
        <v>117.2</v>
      </c>
      <c r="G421" s="14">
        <f t="shared" si="2115"/>
        <v>117.2</v>
      </c>
      <c r="H421" s="3">
        <v>113.1</v>
      </c>
      <c r="I421" s="3">
        <v>107.5</v>
      </c>
      <c r="J421" s="3">
        <f>100.4</f>
        <v>100.4</v>
      </c>
      <c r="K421" s="3">
        <v>100.9</v>
      </c>
      <c r="L421" s="14">
        <f t="shared" si="2116"/>
        <v>100.9</v>
      </c>
      <c r="M421" s="3">
        <v>94</v>
      </c>
      <c r="N421" s="3">
        <v>89.4</v>
      </c>
      <c r="O421" s="3">
        <v>97</v>
      </c>
      <c r="P421" s="3">
        <v>92</v>
      </c>
      <c r="Q421" s="14">
        <f t="shared" si="2117"/>
        <v>92</v>
      </c>
      <c r="R421" s="3">
        <v>82.6</v>
      </c>
      <c r="S421" s="3">
        <v>84.9</v>
      </c>
      <c r="T421" s="3">
        <v>79.099999999999994</v>
      </c>
      <c r="U421" s="3">
        <v>75.3</v>
      </c>
      <c r="V421" s="14">
        <f t="shared" si="2118"/>
        <v>75.3</v>
      </c>
      <c r="W421" s="3">
        <v>68.3</v>
      </c>
      <c r="X421" s="3">
        <v>59.3</v>
      </c>
      <c r="Y421" s="3">
        <v>52.8</v>
      </c>
      <c r="Z421" s="3">
        <v>56.2</v>
      </c>
      <c r="AA421" s="14">
        <f t="shared" si="2119"/>
        <v>56.2</v>
      </c>
      <c r="AB421" s="3">
        <v>46.6</v>
      </c>
      <c r="AC421" s="3">
        <v>43.8</v>
      </c>
      <c r="AD421" s="3">
        <v>36.200000000000003</v>
      </c>
      <c r="AE421" s="3">
        <v>37.799999999999997</v>
      </c>
      <c r="AF421" s="14">
        <f t="shared" si="2120"/>
        <v>37.799999999999997</v>
      </c>
      <c r="AG421" s="3">
        <v>28.9</v>
      </c>
      <c r="AH421" s="3">
        <v>25.7</v>
      </c>
      <c r="AI421" s="3">
        <v>23.2</v>
      </c>
      <c r="AJ421" s="3">
        <v>20.2</v>
      </c>
      <c r="AK421" s="51">
        <f t="shared" ref="AK421" si="2133">AJ421</f>
        <v>20.2</v>
      </c>
      <c r="AL421" s="3">
        <v>17.600000000000001</v>
      </c>
      <c r="AM421" s="3">
        <v>14.6</v>
      </c>
      <c r="AN421" s="3">
        <v>12.8</v>
      </c>
      <c r="AO421" s="3">
        <v>4.7</v>
      </c>
      <c r="AP421" s="51">
        <f t="shared" si="2130"/>
        <v>4.7</v>
      </c>
      <c r="AQ421" s="3">
        <f t="shared" ref="AQ421:AW421" ca="1" si="2134">AP421+AQ443</f>
        <v>44.054799356103906</v>
      </c>
      <c r="AR421" s="3">
        <f t="shared" ca="1" si="2134"/>
        <v>85.261782805263039</v>
      </c>
      <c r="AS421" s="3">
        <f t="shared" ca="1" si="2134"/>
        <v>128.92584025006715</v>
      </c>
      <c r="AT421" s="3">
        <f t="shared" ca="1" si="2134"/>
        <v>178.77510543071156</v>
      </c>
      <c r="AU421" s="51">
        <f t="shared" ca="1" si="2131"/>
        <v>178.77510543071156</v>
      </c>
      <c r="AV421" s="51">
        <f t="shared" ca="1" si="2134"/>
        <v>352.85021086142314</v>
      </c>
      <c r="AW421" s="51">
        <f t="shared" ca="1" si="2134"/>
        <v>526.92531629213477</v>
      </c>
    </row>
    <row r="422" spans="2:49" s="124" customFormat="1">
      <c r="B422" s="124" t="s">
        <v>39</v>
      </c>
      <c r="C422" s="122">
        <f t="shared" ref="C422:AV422" si="2135">SUM(C415:C421)</f>
        <v>5334.7</v>
      </c>
      <c r="D422" s="122">
        <f t="shared" si="2135"/>
        <v>5253.6</v>
      </c>
      <c r="E422" s="122">
        <f t="shared" si="2135"/>
        <v>5307.5</v>
      </c>
      <c r="F422" s="122">
        <f t="shared" si="2135"/>
        <v>5258.9</v>
      </c>
      <c r="G422" s="123">
        <f t="shared" si="2135"/>
        <v>5258.9</v>
      </c>
      <c r="H422" s="122">
        <f t="shared" si="2135"/>
        <v>5427.2000000000007</v>
      </c>
      <c r="I422" s="122">
        <f t="shared" si="2135"/>
        <v>5492.2</v>
      </c>
      <c r="J422" s="122">
        <f t="shared" si="2135"/>
        <v>5487.7</v>
      </c>
      <c r="K422" s="122">
        <f t="shared" si="2135"/>
        <v>5519.0999999999995</v>
      </c>
      <c r="L422" s="123">
        <f t="shared" si="2135"/>
        <v>5519.0999999999995</v>
      </c>
      <c r="M422" s="122">
        <f t="shared" si="2135"/>
        <v>5673.0999999999995</v>
      </c>
      <c r="N422" s="122">
        <f t="shared" si="2135"/>
        <v>6346.5999999999985</v>
      </c>
      <c r="O422" s="122">
        <f t="shared" si="2135"/>
        <v>6371.5999999999995</v>
      </c>
      <c r="P422" s="122">
        <f t="shared" si="2135"/>
        <v>6444.7</v>
      </c>
      <c r="Q422" s="123">
        <f t="shared" si="2135"/>
        <v>6444.7</v>
      </c>
      <c r="R422" s="122">
        <f t="shared" si="2135"/>
        <v>7330.3000000000011</v>
      </c>
      <c r="S422" s="122">
        <f t="shared" si="2135"/>
        <v>7393.4999999999991</v>
      </c>
      <c r="T422" s="122">
        <f t="shared" si="2135"/>
        <v>7399.1</v>
      </c>
      <c r="U422" s="122">
        <f t="shared" si="2135"/>
        <v>7333.9</v>
      </c>
      <c r="V422" s="123">
        <f t="shared" si="2135"/>
        <v>7333.9</v>
      </c>
      <c r="W422" s="122">
        <f t="shared" si="2135"/>
        <v>7370</v>
      </c>
      <c r="X422" s="122">
        <f t="shared" si="2135"/>
        <v>7349.4</v>
      </c>
      <c r="Y422" s="122">
        <f t="shared" si="2135"/>
        <v>7348.9</v>
      </c>
      <c r="Z422" s="122">
        <f t="shared" si="2135"/>
        <v>7302.8</v>
      </c>
      <c r="AA422" s="123">
        <f t="shared" si="2135"/>
        <v>7302.8</v>
      </c>
      <c r="AB422" s="122">
        <f t="shared" si="2135"/>
        <v>7447.7999999999993</v>
      </c>
      <c r="AC422" s="122">
        <f t="shared" si="2135"/>
        <v>7458.4000000000005</v>
      </c>
      <c r="AD422" s="122">
        <f t="shared" si="2135"/>
        <v>7472.6</v>
      </c>
      <c r="AE422" s="122">
        <f t="shared" si="2135"/>
        <v>7502.9000000000005</v>
      </c>
      <c r="AF422" s="123">
        <f t="shared" si="2135"/>
        <v>7502.9000000000005</v>
      </c>
      <c r="AG422" s="122">
        <f t="shared" si="2135"/>
        <v>7563.9999999999991</v>
      </c>
      <c r="AH422" s="122">
        <f t="shared" si="2135"/>
        <v>7564.9</v>
      </c>
      <c r="AI422" s="122">
        <f t="shared" ref="AI422" si="2136">SUM(AI415:AI421)</f>
        <v>7640.4999999999991</v>
      </c>
      <c r="AJ422" s="122">
        <f t="shared" ref="AJ422" si="2137">SUM(AJ415:AJ421)</f>
        <v>7543.3</v>
      </c>
      <c r="AK422" s="123">
        <f t="shared" si="2135"/>
        <v>7543.3</v>
      </c>
      <c r="AL422" s="122">
        <f t="shared" ref="AL422" si="2138">SUM(AL415:AL421)</f>
        <v>7639.1</v>
      </c>
      <c r="AM422" s="122">
        <f t="shared" si="2135"/>
        <v>7869.5000000000009</v>
      </c>
      <c r="AN422" s="122">
        <f t="shared" si="2135"/>
        <v>7892.9000000000005</v>
      </c>
      <c r="AO422" s="122">
        <f t="shared" ref="AO422" si="2139">SUM(AO415:AO421)</f>
        <v>7819.7999999999993</v>
      </c>
      <c r="AP422" s="123">
        <f t="shared" ref="AP422" si="2140">SUM(AP415:AP421)</f>
        <v>7819.7999999999993</v>
      </c>
      <c r="AQ422" s="122">
        <f t="shared" ref="AQ422:AU422" ca="1" si="2141">SUM(AQ415:AQ421)</f>
        <v>7991.6709163701826</v>
      </c>
      <c r="AR422" s="122">
        <f t="shared" ca="1" si="2141"/>
        <v>8086.3022642912929</v>
      </c>
      <c r="AS422" s="122">
        <f t="shared" ca="1" si="2141"/>
        <v>8164.7065469265317</v>
      </c>
      <c r="AT422" s="122">
        <f t="shared" ca="1" si="2141"/>
        <v>8162.5146180989823</v>
      </c>
      <c r="AU422" s="123">
        <f t="shared" ca="1" si="2141"/>
        <v>8162.5146180989823</v>
      </c>
      <c r="AV422" s="123">
        <f t="shared" ca="1" si="2135"/>
        <v>8506.548902491797</v>
      </c>
      <c r="AW422" s="123">
        <f t="shared" ref="AW422" ca="1" si="2142">SUM(AW415:AW421)</f>
        <v>8860.2071389310076</v>
      </c>
    </row>
    <row r="423" spans="2:49" s="5" customFormat="1">
      <c r="C423" s="8"/>
      <c r="D423" s="8"/>
      <c r="E423" s="8"/>
      <c r="F423" s="8"/>
      <c r="G423" s="23"/>
      <c r="H423" s="8"/>
      <c r="I423" s="8"/>
      <c r="J423" s="8"/>
      <c r="K423" s="8"/>
      <c r="L423" s="23"/>
      <c r="M423" s="8"/>
      <c r="N423" s="8"/>
      <c r="O423" s="8"/>
      <c r="P423" s="8"/>
      <c r="Q423" s="23"/>
      <c r="R423" s="8"/>
      <c r="S423" s="8"/>
      <c r="T423" s="8"/>
      <c r="U423" s="8"/>
      <c r="V423" s="23"/>
      <c r="W423" s="8"/>
      <c r="X423" s="8"/>
      <c r="Y423" s="8"/>
      <c r="Z423" s="8"/>
      <c r="AA423" s="23"/>
      <c r="AB423" s="8"/>
      <c r="AC423" s="8"/>
      <c r="AD423" s="8"/>
      <c r="AE423" s="8"/>
      <c r="AF423" s="23"/>
      <c r="AG423" s="8"/>
      <c r="AH423" s="8"/>
      <c r="AK423" s="6"/>
      <c r="AP423" s="6"/>
      <c r="AU423" s="6"/>
      <c r="AV423" s="6"/>
      <c r="AW423" s="6"/>
    </row>
    <row r="424" spans="2:49">
      <c r="B424" s="1" t="s">
        <v>38</v>
      </c>
      <c r="C424" s="3">
        <v>0</v>
      </c>
      <c r="D424" s="3">
        <v>0</v>
      </c>
      <c r="E424" s="3">
        <v>0</v>
      </c>
      <c r="F424" s="3">
        <v>0</v>
      </c>
      <c r="G424" s="14">
        <f t="shared" ref="G424:G430" si="2143">F424</f>
        <v>0</v>
      </c>
      <c r="H424" s="3">
        <v>0</v>
      </c>
      <c r="I424" s="3">
        <v>0</v>
      </c>
      <c r="J424" s="3">
        <v>0</v>
      </c>
      <c r="K424" s="3">
        <v>0</v>
      </c>
      <c r="L424" s="14">
        <f t="shared" ref="L424:L430" si="2144">K424</f>
        <v>0</v>
      </c>
      <c r="M424" s="3">
        <v>0</v>
      </c>
      <c r="N424" s="3">
        <v>0</v>
      </c>
      <c r="O424" s="3">
        <v>0</v>
      </c>
      <c r="P424" s="3">
        <v>0</v>
      </c>
      <c r="Q424" s="14">
        <f t="shared" ref="Q424:Q430" si="2145">P424</f>
        <v>0</v>
      </c>
      <c r="R424" s="3">
        <v>0</v>
      </c>
      <c r="S424" s="3">
        <v>0</v>
      </c>
      <c r="T424" s="3">
        <v>0</v>
      </c>
      <c r="U424" s="3">
        <v>0</v>
      </c>
      <c r="V424" s="14">
        <f t="shared" ref="V424:V430" si="2146">U424</f>
        <v>0</v>
      </c>
      <c r="W424" s="3">
        <v>0</v>
      </c>
      <c r="X424" s="3">
        <v>0</v>
      </c>
      <c r="Y424" s="3">
        <v>0</v>
      </c>
      <c r="Z424" s="3">
        <v>0</v>
      </c>
      <c r="AA424" s="14">
        <f t="shared" ref="AA424:AA430" si="2147">Z424</f>
        <v>0</v>
      </c>
      <c r="AB424" s="3">
        <v>0</v>
      </c>
      <c r="AC424" s="3">
        <v>0</v>
      </c>
      <c r="AD424" s="3">
        <v>0</v>
      </c>
      <c r="AE424" s="3">
        <v>0</v>
      </c>
      <c r="AF424" s="14">
        <f t="shared" ref="AF424:AF430" si="2148">AE424</f>
        <v>0</v>
      </c>
      <c r="AG424" s="3">
        <v>0</v>
      </c>
      <c r="AH424" s="3">
        <v>0</v>
      </c>
      <c r="AI424" s="3">
        <f t="shared" ref="AI424:AW424" si="2149">AH424</f>
        <v>0</v>
      </c>
      <c r="AJ424" s="3">
        <f>AI424</f>
        <v>0</v>
      </c>
      <c r="AK424" s="51">
        <f t="shared" si="2149"/>
        <v>0</v>
      </c>
      <c r="AL424" s="3">
        <f t="shared" si="2149"/>
        <v>0</v>
      </c>
      <c r="AM424" s="3">
        <f t="shared" si="2149"/>
        <v>0</v>
      </c>
      <c r="AN424" s="3">
        <f t="shared" si="2149"/>
        <v>0</v>
      </c>
      <c r="AO424" s="3">
        <f>AN424</f>
        <v>0</v>
      </c>
      <c r="AP424" s="51">
        <f t="shared" ref="AP424:AP427" si="2150">AO424</f>
        <v>0</v>
      </c>
      <c r="AQ424" s="3">
        <f t="shared" ref="AQ424:AQ427" si="2151">AP424</f>
        <v>0</v>
      </c>
      <c r="AR424" s="3">
        <f t="shared" ref="AR424:AR427" si="2152">AQ424</f>
        <v>0</v>
      </c>
      <c r="AS424" s="3">
        <f t="shared" ref="AS424:AS427" si="2153">AR424</f>
        <v>0</v>
      </c>
      <c r="AT424" s="3">
        <f t="shared" ref="AT424:AT427" si="2154">AS424</f>
        <v>0</v>
      </c>
      <c r="AU424" s="51">
        <f t="shared" ref="AU424:AU427" si="2155">AT424</f>
        <v>0</v>
      </c>
      <c r="AV424" s="51">
        <f t="shared" si="2149"/>
        <v>0</v>
      </c>
      <c r="AW424" s="51">
        <f t="shared" si="2149"/>
        <v>0</v>
      </c>
    </row>
    <row r="425" spans="2:49">
      <c r="B425" s="1" t="s">
        <v>37</v>
      </c>
      <c r="C425" s="3">
        <v>0.1</v>
      </c>
      <c r="D425" s="3">
        <v>0.2</v>
      </c>
      <c r="E425" s="3">
        <v>0.2</v>
      </c>
      <c r="F425" s="3">
        <v>0.2</v>
      </c>
      <c r="G425" s="14">
        <f t="shared" si="2143"/>
        <v>0.2</v>
      </c>
      <c r="H425" s="3">
        <v>0.2</v>
      </c>
      <c r="I425" s="3">
        <v>0.2</v>
      </c>
      <c r="J425" s="3">
        <v>0.2</v>
      </c>
      <c r="K425" s="3">
        <v>0.2</v>
      </c>
      <c r="L425" s="14">
        <f t="shared" si="2144"/>
        <v>0.2</v>
      </c>
      <c r="M425" s="3">
        <v>0.2</v>
      </c>
      <c r="N425" s="3">
        <v>0.2</v>
      </c>
      <c r="O425" s="3">
        <v>0.2</v>
      </c>
      <c r="P425" s="3">
        <v>0.2</v>
      </c>
      <c r="Q425" s="14">
        <f t="shared" si="2145"/>
        <v>0.2</v>
      </c>
      <c r="R425" s="3">
        <v>0.2</v>
      </c>
      <c r="S425" s="3">
        <v>0.2</v>
      </c>
      <c r="T425" s="3">
        <v>0.2</v>
      </c>
      <c r="U425" s="3">
        <v>0.2</v>
      </c>
      <c r="V425" s="14">
        <f t="shared" si="2146"/>
        <v>0.2</v>
      </c>
      <c r="W425" s="3">
        <v>0.2</v>
      </c>
      <c r="X425" s="3">
        <v>0.2</v>
      </c>
      <c r="Y425" s="3">
        <v>0.2</v>
      </c>
      <c r="Z425" s="3">
        <v>0.2</v>
      </c>
      <c r="AA425" s="14">
        <f t="shared" si="2147"/>
        <v>0.2</v>
      </c>
      <c r="AB425" s="3">
        <v>0.2</v>
      </c>
      <c r="AC425" s="3">
        <v>0.1</v>
      </c>
      <c r="AD425" s="3">
        <v>0.1</v>
      </c>
      <c r="AE425" s="3">
        <v>0.1</v>
      </c>
      <c r="AF425" s="14">
        <f t="shared" si="2148"/>
        <v>0.1</v>
      </c>
      <c r="AG425" s="3">
        <v>0.1</v>
      </c>
      <c r="AH425" s="3">
        <v>0.1</v>
      </c>
      <c r="AI425" s="3">
        <f t="shared" ref="AI425:AW425" si="2156">AH425</f>
        <v>0.1</v>
      </c>
      <c r="AJ425" s="3">
        <f>AI425</f>
        <v>0.1</v>
      </c>
      <c r="AK425" s="51">
        <f t="shared" si="2156"/>
        <v>0.1</v>
      </c>
      <c r="AL425" s="3">
        <v>0.1</v>
      </c>
      <c r="AM425" s="3">
        <v>0.1</v>
      </c>
      <c r="AN425" s="3">
        <v>0.1</v>
      </c>
      <c r="AO425" s="3">
        <v>0.1</v>
      </c>
      <c r="AP425" s="51">
        <f t="shared" si="2150"/>
        <v>0.1</v>
      </c>
      <c r="AQ425" s="3">
        <f t="shared" si="2151"/>
        <v>0.1</v>
      </c>
      <c r="AR425" s="3">
        <f t="shared" si="2152"/>
        <v>0.1</v>
      </c>
      <c r="AS425" s="3">
        <f t="shared" si="2153"/>
        <v>0.1</v>
      </c>
      <c r="AT425" s="3">
        <f t="shared" si="2154"/>
        <v>0.1</v>
      </c>
      <c r="AU425" s="51">
        <f t="shared" si="2155"/>
        <v>0.1</v>
      </c>
      <c r="AV425" s="51">
        <f t="shared" si="2156"/>
        <v>0.1</v>
      </c>
      <c r="AW425" s="51">
        <f t="shared" si="2156"/>
        <v>0.1</v>
      </c>
    </row>
    <row r="426" spans="2:49">
      <c r="B426" s="1" t="s">
        <v>36</v>
      </c>
      <c r="C426" s="3">
        <v>0</v>
      </c>
      <c r="D426" s="3">
        <v>0</v>
      </c>
      <c r="E426" s="3">
        <v>0</v>
      </c>
      <c r="F426" s="3">
        <v>0</v>
      </c>
      <c r="G426" s="14">
        <f t="shared" si="2143"/>
        <v>0</v>
      </c>
      <c r="H426" s="3">
        <v>0</v>
      </c>
      <c r="I426" s="3">
        <v>0</v>
      </c>
      <c r="J426" s="3">
        <v>0</v>
      </c>
      <c r="K426" s="3">
        <v>0</v>
      </c>
      <c r="L426" s="14">
        <f t="shared" si="2144"/>
        <v>0</v>
      </c>
      <c r="M426" s="3">
        <v>0</v>
      </c>
      <c r="N426" s="3">
        <v>0</v>
      </c>
      <c r="O426" s="3">
        <v>0</v>
      </c>
      <c r="P426" s="3">
        <v>0</v>
      </c>
      <c r="Q426" s="14">
        <f t="shared" si="2145"/>
        <v>0</v>
      </c>
      <c r="R426" s="3">
        <v>0</v>
      </c>
      <c r="S426" s="3">
        <v>0</v>
      </c>
      <c r="T426" s="3">
        <v>0</v>
      </c>
      <c r="U426" s="3">
        <v>0</v>
      </c>
      <c r="V426" s="14">
        <f t="shared" si="2146"/>
        <v>0</v>
      </c>
      <c r="W426" s="3">
        <v>0</v>
      </c>
      <c r="X426" s="3">
        <v>0</v>
      </c>
      <c r="Y426" s="3">
        <v>0</v>
      </c>
      <c r="Z426" s="3">
        <v>0</v>
      </c>
      <c r="AA426" s="14">
        <f t="shared" si="2147"/>
        <v>0</v>
      </c>
      <c r="AB426" s="3">
        <v>0</v>
      </c>
      <c r="AC426" s="3">
        <v>0</v>
      </c>
      <c r="AD426" s="3">
        <v>0</v>
      </c>
      <c r="AE426" s="3">
        <v>0</v>
      </c>
      <c r="AF426" s="14">
        <f t="shared" si="2148"/>
        <v>0</v>
      </c>
      <c r="AG426" s="3">
        <v>0</v>
      </c>
      <c r="AH426" s="3">
        <v>0</v>
      </c>
      <c r="AI426" s="3">
        <f t="shared" ref="AI426:AW426" si="2157">AH426</f>
        <v>0</v>
      </c>
      <c r="AJ426" s="3">
        <f>AI426</f>
        <v>0</v>
      </c>
      <c r="AK426" s="51">
        <f t="shared" si="2157"/>
        <v>0</v>
      </c>
      <c r="AL426" s="3">
        <f t="shared" si="2157"/>
        <v>0</v>
      </c>
      <c r="AM426" s="3">
        <f t="shared" si="2157"/>
        <v>0</v>
      </c>
      <c r="AN426" s="3">
        <f t="shared" si="2157"/>
        <v>0</v>
      </c>
      <c r="AO426" s="3">
        <f>AN426</f>
        <v>0</v>
      </c>
      <c r="AP426" s="51">
        <f t="shared" si="2150"/>
        <v>0</v>
      </c>
      <c r="AQ426" s="3">
        <f t="shared" si="2151"/>
        <v>0</v>
      </c>
      <c r="AR426" s="3">
        <f t="shared" si="2152"/>
        <v>0</v>
      </c>
      <c r="AS426" s="3">
        <f t="shared" si="2153"/>
        <v>0</v>
      </c>
      <c r="AT426" s="3">
        <f t="shared" si="2154"/>
        <v>0</v>
      </c>
      <c r="AU426" s="51">
        <f t="shared" si="2155"/>
        <v>0</v>
      </c>
      <c r="AV426" s="51">
        <f t="shared" si="2157"/>
        <v>0</v>
      </c>
      <c r="AW426" s="51">
        <f t="shared" si="2157"/>
        <v>0</v>
      </c>
    </row>
    <row r="427" spans="2:49">
      <c r="B427" s="1" t="s">
        <v>35</v>
      </c>
      <c r="C427" s="3">
        <v>537.6</v>
      </c>
      <c r="D427" s="3">
        <v>590.1</v>
      </c>
      <c r="E427" s="3">
        <v>639.20000000000005</v>
      </c>
      <c r="F427" s="3">
        <v>699.8</v>
      </c>
      <c r="G427" s="14">
        <f t="shared" si="2143"/>
        <v>699.8</v>
      </c>
      <c r="H427" s="3">
        <v>815.5</v>
      </c>
      <c r="I427" s="3">
        <v>894.1</v>
      </c>
      <c r="J427" s="3">
        <v>921.2</v>
      </c>
      <c r="K427" s="3">
        <v>1003.5</v>
      </c>
      <c r="L427" s="14">
        <f t="shared" si="2144"/>
        <v>1003.5</v>
      </c>
      <c r="M427" s="3">
        <v>1066.9000000000001</v>
      </c>
      <c r="N427" s="3">
        <v>1164.5</v>
      </c>
      <c r="O427" s="3">
        <v>1228</v>
      </c>
      <c r="P427" s="3">
        <v>1308.8</v>
      </c>
      <c r="Q427" s="14">
        <f t="shared" si="2145"/>
        <v>1308.8</v>
      </c>
      <c r="R427" s="3">
        <v>1373.4</v>
      </c>
      <c r="S427" s="3">
        <v>1458</v>
      </c>
      <c r="T427" s="3">
        <v>1521.8</v>
      </c>
      <c r="U427" s="3">
        <v>1594.7</v>
      </c>
      <c r="V427" s="14">
        <f t="shared" si="2146"/>
        <v>1594.7</v>
      </c>
      <c r="W427" s="3">
        <v>1665.6</v>
      </c>
      <c r="X427" s="3">
        <v>1756.3</v>
      </c>
      <c r="Y427" s="3">
        <v>1827.8</v>
      </c>
      <c r="Z427" s="3">
        <v>1912.6</v>
      </c>
      <c r="AA427" s="14">
        <f t="shared" si="2147"/>
        <v>1912.6</v>
      </c>
      <c r="AB427" s="3">
        <v>1990.5</v>
      </c>
      <c r="AC427" s="3">
        <v>2088.1999999999998</v>
      </c>
      <c r="AD427" s="3">
        <v>2170</v>
      </c>
      <c r="AE427" s="3">
        <v>2271.6</v>
      </c>
      <c r="AF427" s="14">
        <f t="shared" si="2148"/>
        <v>2271.6</v>
      </c>
      <c r="AG427" s="3">
        <v>2345.9</v>
      </c>
      <c r="AH427" s="3">
        <v>2443.9</v>
      </c>
      <c r="AI427" s="3">
        <v>2519</v>
      </c>
      <c r="AJ427" s="3">
        <v>2611.8000000000002</v>
      </c>
      <c r="AK427" s="51">
        <f t="shared" ref="AK427:AW427" si="2158">AJ427</f>
        <v>2611.8000000000002</v>
      </c>
      <c r="AL427" s="3">
        <v>2695</v>
      </c>
      <c r="AM427" s="3">
        <v>2799.8</v>
      </c>
      <c r="AN427" s="3">
        <v>2880.3</v>
      </c>
      <c r="AO427" s="3">
        <v>2975.2</v>
      </c>
      <c r="AP427" s="51">
        <f t="shared" si="2150"/>
        <v>2975.2</v>
      </c>
      <c r="AQ427" s="3">
        <f t="shared" si="2151"/>
        <v>2975.2</v>
      </c>
      <c r="AR427" s="3">
        <f t="shared" si="2152"/>
        <v>2975.2</v>
      </c>
      <c r="AS427" s="3">
        <f t="shared" si="2153"/>
        <v>2975.2</v>
      </c>
      <c r="AT427" s="3">
        <f t="shared" si="2154"/>
        <v>2975.2</v>
      </c>
      <c r="AU427" s="51">
        <f t="shared" si="2155"/>
        <v>2975.2</v>
      </c>
      <c r="AV427" s="51">
        <f t="shared" si="2158"/>
        <v>2975.2</v>
      </c>
      <c r="AW427" s="51">
        <f t="shared" si="2158"/>
        <v>2975.2</v>
      </c>
    </row>
    <row r="428" spans="2:49">
      <c r="B428" s="1" t="s">
        <v>182</v>
      </c>
      <c r="C428" s="3">
        <v>91</v>
      </c>
      <c r="D428" s="3">
        <v>109.1</v>
      </c>
      <c r="E428" s="3">
        <v>122.3</v>
      </c>
      <c r="F428" s="3">
        <v>164.8</v>
      </c>
      <c r="G428" s="14">
        <f t="shared" si="2143"/>
        <v>164.8</v>
      </c>
      <c r="H428" s="3">
        <v>181</v>
      </c>
      <c r="I428" s="3">
        <v>168.4</v>
      </c>
      <c r="J428" s="3">
        <v>-155</v>
      </c>
      <c r="K428" s="3">
        <v>-153.5</v>
      </c>
      <c r="L428" s="14">
        <f t="shared" si="2144"/>
        <v>-153.5</v>
      </c>
      <c r="M428" s="3">
        <v>-509.2</v>
      </c>
      <c r="N428" s="3">
        <v>-1326.1</v>
      </c>
      <c r="O428" s="3">
        <v>-1261.4000000000001</v>
      </c>
      <c r="P428" s="3">
        <v>-1190.9000000000001</v>
      </c>
      <c r="Q428" s="14">
        <f t="shared" si="2145"/>
        <v>-1190.9000000000001</v>
      </c>
      <c r="R428" s="3">
        <v>-1375.2</v>
      </c>
      <c r="S428" s="3">
        <v>-1409.2</v>
      </c>
      <c r="T428" s="3">
        <v>-1561.8</v>
      </c>
      <c r="U428" s="3">
        <v>-1474.6</v>
      </c>
      <c r="V428" s="14">
        <f t="shared" si="2146"/>
        <v>-1474.6</v>
      </c>
      <c r="W428" s="3">
        <v>-2156.4</v>
      </c>
      <c r="X428" s="3">
        <v>-2302.3000000000002</v>
      </c>
      <c r="Y428" s="3">
        <v>-2312.1</v>
      </c>
      <c r="Z428" s="3">
        <v>-2422.6</v>
      </c>
      <c r="AA428" s="14">
        <f t="shared" si="2147"/>
        <v>-2422.6</v>
      </c>
      <c r="AB428" s="3">
        <v>-2489.3000000000002</v>
      </c>
      <c r="AC428" s="3">
        <v>-2917.8</v>
      </c>
      <c r="AD428" s="3">
        <v>-3315.3</v>
      </c>
      <c r="AE428" s="3">
        <v>-2302.5</v>
      </c>
      <c r="AF428" s="14">
        <f t="shared" si="2148"/>
        <v>-2302.5</v>
      </c>
      <c r="AG428" s="3">
        <v>-2066.1999999999998</v>
      </c>
      <c r="AH428" s="3">
        <v>-2422.8000000000002</v>
      </c>
      <c r="AI428" s="3">
        <v>-2252.6</v>
      </c>
      <c r="AJ428" s="3">
        <v>-2052.3000000000002</v>
      </c>
      <c r="AK428" s="51">
        <f>AJ428</f>
        <v>-2052.3000000000002</v>
      </c>
      <c r="AL428" s="62">
        <v>-2598</v>
      </c>
      <c r="AM428" s="62">
        <v>-2431.1999999999998</v>
      </c>
      <c r="AN428" s="62">
        <v>-2823.9</v>
      </c>
      <c r="AO428" s="3">
        <v>-2789.4</v>
      </c>
      <c r="AP428" s="51">
        <f>AO428</f>
        <v>-2789.4</v>
      </c>
      <c r="AQ428" s="53">
        <f ca="1">AP428+AQ467+AQ441+AQ439</f>
        <v>-2863.1774703154115</v>
      </c>
      <c r="AR428" s="53">
        <f ca="1">AQ428+AR467+AR441+AR439</f>
        <v>-2920.3872307701763</v>
      </c>
      <c r="AS428" s="53">
        <f ca="1">AR428+AS467+AS441+AS439</f>
        <v>-2965.1385719162863</v>
      </c>
      <c r="AT428" s="53">
        <f ca="1">AS428+AT467+AT441+AT439</f>
        <v>-2977.8114025593013</v>
      </c>
      <c r="AU428" s="51">
        <f ca="1">AT428</f>
        <v>-2977.8114025593013</v>
      </c>
      <c r="AV428" s="51">
        <f ca="1">AU428+AV467+AV441+AV439</f>
        <v>-3160.6634259158081</v>
      </c>
      <c r="AW428" s="51">
        <f ca="1">AV428+AW467+AW441+AW439</f>
        <v>-3343.8069093141085</v>
      </c>
    </row>
    <row r="429" spans="2:49">
      <c r="B429" s="1" t="s">
        <v>34</v>
      </c>
      <c r="C429" s="3">
        <v>-80.400000000000006</v>
      </c>
      <c r="D429" s="3">
        <v>-67.8</v>
      </c>
      <c r="E429" s="3">
        <v>-66</v>
      </c>
      <c r="F429" s="3">
        <v>-72.099999999999994</v>
      </c>
      <c r="G429" s="14">
        <f t="shared" si="2143"/>
        <v>-72.099999999999994</v>
      </c>
      <c r="H429" s="3">
        <v>-86.3</v>
      </c>
      <c r="I429" s="3">
        <v>-117.6</v>
      </c>
      <c r="J429" s="3">
        <v>-98.5</v>
      </c>
      <c r="K429" s="3">
        <v>-78.2</v>
      </c>
      <c r="L429" s="14">
        <f t="shared" si="2144"/>
        <v>-78.2</v>
      </c>
      <c r="M429" s="3">
        <v>-77.2</v>
      </c>
      <c r="N429" s="3">
        <v>-99.9</v>
      </c>
      <c r="O429" s="3">
        <v>-131</v>
      </c>
      <c r="P429" s="3">
        <v>-131</v>
      </c>
      <c r="Q429" s="14">
        <f t="shared" si="2145"/>
        <v>-131</v>
      </c>
      <c r="R429" s="3">
        <v>-71.2</v>
      </c>
      <c r="S429" s="3">
        <v>-82.3</v>
      </c>
      <c r="T429" s="3">
        <v>-63</v>
      </c>
      <c r="U429" s="3">
        <v>-38.6</v>
      </c>
      <c r="V429" s="14">
        <f t="shared" si="2146"/>
        <v>-38.6</v>
      </c>
      <c r="W429" s="3">
        <v>20.100000000000001</v>
      </c>
      <c r="X429" s="3">
        <v>98.6</v>
      </c>
      <c r="Y429" s="3">
        <v>205.7</v>
      </c>
      <c r="Z429" s="3">
        <v>178</v>
      </c>
      <c r="AA429" s="14">
        <f t="shared" si="2147"/>
        <v>178</v>
      </c>
      <c r="AB429" s="3">
        <v>140.69999999999999</v>
      </c>
      <c r="AC429" s="3">
        <v>162.4</v>
      </c>
      <c r="AD429" s="3">
        <v>168.9</v>
      </c>
      <c r="AE429" s="3">
        <v>111.2</v>
      </c>
      <c r="AF429" s="14">
        <f t="shared" si="2148"/>
        <v>111.2</v>
      </c>
      <c r="AG429" s="3">
        <v>135</v>
      </c>
      <c r="AH429" s="3">
        <v>135.80000000000001</v>
      </c>
      <c r="AI429" s="3">
        <v>90.2</v>
      </c>
      <c r="AJ429" s="3">
        <v>132.5</v>
      </c>
      <c r="AK429" s="51">
        <f t="shared" ref="AK429:AW429" si="2159">AJ429</f>
        <v>132.5</v>
      </c>
      <c r="AL429" s="3">
        <v>102.6</v>
      </c>
      <c r="AM429" s="3">
        <v>35.700000000000003</v>
      </c>
      <c r="AN429" s="3">
        <v>35.299999999999997</v>
      </c>
      <c r="AO429" s="3">
        <v>29.2</v>
      </c>
      <c r="AP429" s="51">
        <f t="shared" ref="AP429:AP430" si="2160">AO429</f>
        <v>29.2</v>
      </c>
      <c r="AQ429" s="3">
        <f t="shared" ref="AQ429:AQ430" si="2161">AP429</f>
        <v>29.2</v>
      </c>
      <c r="AR429" s="3">
        <f t="shared" ref="AR429:AR430" si="2162">AQ429</f>
        <v>29.2</v>
      </c>
      <c r="AS429" s="3">
        <f t="shared" ref="AS429:AS430" si="2163">AR429</f>
        <v>29.2</v>
      </c>
      <c r="AT429" s="3">
        <f t="shared" ref="AT429:AT430" si="2164">AS429</f>
        <v>29.2</v>
      </c>
      <c r="AU429" s="51">
        <f t="shared" ref="AU429:AU430" si="2165">AT429</f>
        <v>29.2</v>
      </c>
      <c r="AV429" s="51">
        <f t="shared" si="2159"/>
        <v>29.2</v>
      </c>
      <c r="AW429" s="51">
        <f t="shared" si="2159"/>
        <v>29.2</v>
      </c>
    </row>
    <row r="430" spans="2:49">
      <c r="B430" s="1" t="s">
        <v>33</v>
      </c>
      <c r="C430" s="3">
        <v>48</v>
      </c>
      <c r="D430" s="3">
        <v>42.7</v>
      </c>
      <c r="E430" s="3">
        <v>34.1</v>
      </c>
      <c r="F430" s="3">
        <v>31.8</v>
      </c>
      <c r="G430" s="14">
        <f t="shared" si="2143"/>
        <v>31.8</v>
      </c>
      <c r="H430" s="3">
        <v>13</v>
      </c>
      <c r="I430" s="3">
        <v>11.6</v>
      </c>
      <c r="J430" s="3">
        <v>12</v>
      </c>
      <c r="K430" s="3">
        <v>10.1</v>
      </c>
      <c r="L430" s="14">
        <f t="shared" si="2144"/>
        <v>10.1</v>
      </c>
      <c r="M430" s="3">
        <v>8.4</v>
      </c>
      <c r="N430" s="3">
        <v>6.8</v>
      </c>
      <c r="O430" s="3">
        <v>0.4</v>
      </c>
      <c r="P430" s="3">
        <v>1.1000000000000001</v>
      </c>
      <c r="Q430" s="14">
        <f t="shared" si="2145"/>
        <v>1.1000000000000001</v>
      </c>
      <c r="R430" s="3">
        <v>1.8</v>
      </c>
      <c r="S430" s="3">
        <v>1.9</v>
      </c>
      <c r="T430" s="3">
        <v>1.7</v>
      </c>
      <c r="U430" s="3">
        <v>1.5</v>
      </c>
      <c r="V430" s="14">
        <f t="shared" si="2146"/>
        <v>1.5</v>
      </c>
      <c r="W430" s="3">
        <v>1.8</v>
      </c>
      <c r="X430" s="3">
        <v>1.9</v>
      </c>
      <c r="Y430" s="3">
        <v>2.4</v>
      </c>
      <c r="Z430" s="3">
        <v>2.5</v>
      </c>
      <c r="AA430" s="14">
        <f t="shared" si="2147"/>
        <v>2.5</v>
      </c>
      <c r="AB430" s="3">
        <v>2.4</v>
      </c>
      <c r="AC430" s="3">
        <v>2.6</v>
      </c>
      <c r="AD430" s="3">
        <v>2.9</v>
      </c>
      <c r="AE430" s="3">
        <v>0</v>
      </c>
      <c r="AF430" s="14">
        <f t="shared" si="2148"/>
        <v>0</v>
      </c>
      <c r="AG430" s="3">
        <v>0</v>
      </c>
      <c r="AH430" s="3">
        <v>0</v>
      </c>
      <c r="AI430" s="3">
        <f t="shared" ref="AI430:AW430" si="2166">AH430</f>
        <v>0</v>
      </c>
      <c r="AJ430" s="3">
        <f>AI430</f>
        <v>0</v>
      </c>
      <c r="AK430" s="51">
        <f t="shared" si="2166"/>
        <v>0</v>
      </c>
      <c r="AL430" s="3">
        <f t="shared" si="2166"/>
        <v>0</v>
      </c>
      <c r="AM430" s="3">
        <f t="shared" si="2166"/>
        <v>0</v>
      </c>
      <c r="AN430" s="3">
        <f t="shared" si="2166"/>
        <v>0</v>
      </c>
      <c r="AO430" s="3">
        <f>AN430</f>
        <v>0</v>
      </c>
      <c r="AP430" s="51">
        <f t="shared" si="2160"/>
        <v>0</v>
      </c>
      <c r="AQ430" s="3">
        <f t="shared" si="2161"/>
        <v>0</v>
      </c>
      <c r="AR430" s="3">
        <f t="shared" si="2162"/>
        <v>0</v>
      </c>
      <c r="AS430" s="3">
        <f t="shared" si="2163"/>
        <v>0</v>
      </c>
      <c r="AT430" s="3">
        <f t="shared" si="2164"/>
        <v>0</v>
      </c>
      <c r="AU430" s="51">
        <f t="shared" si="2165"/>
        <v>0</v>
      </c>
      <c r="AV430" s="51">
        <f t="shared" si="2166"/>
        <v>0</v>
      </c>
      <c r="AW430" s="51">
        <f t="shared" si="2166"/>
        <v>0</v>
      </c>
    </row>
    <row r="431" spans="2:49" s="124" customFormat="1">
      <c r="B431" s="124" t="s">
        <v>32</v>
      </c>
      <c r="C431" s="122">
        <f t="shared" ref="C431:AV431" si="2167">SUM(C424:C430)</f>
        <v>596.30000000000007</v>
      </c>
      <c r="D431" s="122">
        <f t="shared" si="2167"/>
        <v>674.30000000000018</v>
      </c>
      <c r="E431" s="122">
        <f t="shared" si="2167"/>
        <v>729.80000000000007</v>
      </c>
      <c r="F431" s="122">
        <f t="shared" si="2167"/>
        <v>824.49999999999989</v>
      </c>
      <c r="G431" s="153">
        <f t="shared" si="2167"/>
        <v>824.49999999999989</v>
      </c>
      <c r="H431" s="122">
        <f t="shared" si="2167"/>
        <v>923.40000000000009</v>
      </c>
      <c r="I431" s="122">
        <f t="shared" si="2167"/>
        <v>956.7</v>
      </c>
      <c r="J431" s="122">
        <f t="shared" si="2167"/>
        <v>679.90000000000009</v>
      </c>
      <c r="K431" s="122">
        <f t="shared" si="2167"/>
        <v>782.1</v>
      </c>
      <c r="L431" s="153">
        <f t="shared" si="2167"/>
        <v>782.1</v>
      </c>
      <c r="M431" s="122">
        <f t="shared" si="2167"/>
        <v>489.10000000000008</v>
      </c>
      <c r="N431" s="122">
        <f t="shared" si="2167"/>
        <v>-254.49999999999983</v>
      </c>
      <c r="O431" s="122">
        <f t="shared" si="2167"/>
        <v>-163.80000000000004</v>
      </c>
      <c r="P431" s="122">
        <f t="shared" si="2167"/>
        <v>-11.800000000000091</v>
      </c>
      <c r="Q431" s="153">
        <f t="shared" si="2167"/>
        <v>-11.800000000000091</v>
      </c>
      <c r="R431" s="122">
        <f t="shared" si="2167"/>
        <v>-70.999999999999915</v>
      </c>
      <c r="S431" s="122">
        <f t="shared" si="2167"/>
        <v>-31.4</v>
      </c>
      <c r="T431" s="122">
        <f t="shared" si="2167"/>
        <v>-101.09999999999995</v>
      </c>
      <c r="U431" s="122">
        <f t="shared" si="2167"/>
        <v>83.200000000000188</v>
      </c>
      <c r="V431" s="153">
        <f t="shared" si="2167"/>
        <v>83.200000000000188</v>
      </c>
      <c r="W431" s="122">
        <f t="shared" si="2167"/>
        <v>-468.7000000000001</v>
      </c>
      <c r="X431" s="122">
        <f t="shared" si="2167"/>
        <v>-445.30000000000018</v>
      </c>
      <c r="Y431" s="122">
        <f t="shared" si="2167"/>
        <v>-275.99999999999994</v>
      </c>
      <c r="Z431" s="122">
        <f t="shared" si="2167"/>
        <v>-329.29999999999995</v>
      </c>
      <c r="AA431" s="153">
        <f t="shared" si="2167"/>
        <v>-329.29999999999995</v>
      </c>
      <c r="AB431" s="122">
        <f t="shared" si="2167"/>
        <v>-355.50000000000017</v>
      </c>
      <c r="AC431" s="122">
        <f t="shared" si="2167"/>
        <v>-664.50000000000045</v>
      </c>
      <c r="AD431" s="122">
        <f t="shared" si="2167"/>
        <v>-973.40000000000032</v>
      </c>
      <c r="AE431" s="122">
        <f t="shared" si="2167"/>
        <v>80.399999999999821</v>
      </c>
      <c r="AF431" s="153">
        <f t="shared" si="2167"/>
        <v>80.399999999999821</v>
      </c>
      <c r="AG431" s="122">
        <f t="shared" si="2167"/>
        <v>414.80000000000018</v>
      </c>
      <c r="AH431" s="122">
        <f t="shared" si="2167"/>
        <v>156.99999999999983</v>
      </c>
      <c r="AI431" s="122">
        <f t="shared" si="2167"/>
        <v>356.7</v>
      </c>
      <c r="AJ431" s="122">
        <f t="shared" si="2167"/>
        <v>692.09999999999991</v>
      </c>
      <c r="AK431" s="153">
        <f t="shared" si="2167"/>
        <v>692.09999999999991</v>
      </c>
      <c r="AL431" s="122">
        <f t="shared" si="2167"/>
        <v>199.6999999999999</v>
      </c>
      <c r="AM431" s="122">
        <f t="shared" si="2167"/>
        <v>404.40000000000026</v>
      </c>
      <c r="AN431" s="122">
        <f t="shared" si="2167"/>
        <v>91.8</v>
      </c>
      <c r="AO431" s="122">
        <f t="shared" ref="AO431:AP431" si="2168">SUM(AO424:AO430)</f>
        <v>215.09999999999962</v>
      </c>
      <c r="AP431" s="153">
        <f t="shared" si="2168"/>
        <v>215.09999999999962</v>
      </c>
      <c r="AQ431" s="122">
        <f t="shared" ref="AQ431:AU431" ca="1" si="2169">SUM(AQ424:AQ430)</f>
        <v>141.32252968458823</v>
      </c>
      <c r="AR431" s="122">
        <f t="shared" ca="1" si="2169"/>
        <v>84.112769229823428</v>
      </c>
      <c r="AS431" s="122">
        <f t="shared" ca="1" si="2169"/>
        <v>39.36142808371342</v>
      </c>
      <c r="AT431" s="122">
        <f t="shared" ca="1" si="2169"/>
        <v>26.688597440698413</v>
      </c>
      <c r="AU431" s="153">
        <f t="shared" ca="1" si="2169"/>
        <v>26.688597440698413</v>
      </c>
      <c r="AV431" s="153">
        <f t="shared" ca="1" si="2167"/>
        <v>-156.16342591580843</v>
      </c>
      <c r="AW431" s="153">
        <f t="shared" ref="AW431" ca="1" si="2170">SUM(AW424:AW430)</f>
        <v>-339.30690931410874</v>
      </c>
    </row>
    <row r="432" spans="2:49" s="5" customFormat="1">
      <c r="G432" s="6"/>
      <c r="L432" s="6"/>
      <c r="Q432" s="22"/>
      <c r="V432" s="22"/>
      <c r="AA432" s="22"/>
      <c r="AF432" s="22"/>
      <c r="AK432" s="6"/>
      <c r="AP432" s="6"/>
      <c r="AU432" s="6"/>
      <c r="AV432" s="6"/>
      <c r="AW432" s="6"/>
    </row>
    <row r="433" spans="1:49" s="5" customFormat="1">
      <c r="B433" s="5" t="s">
        <v>31</v>
      </c>
      <c r="C433" s="8">
        <f t="shared" ref="C433:AF433" si="2171">C431+C422</f>
        <v>5931</v>
      </c>
      <c r="D433" s="8">
        <f t="shared" si="2171"/>
        <v>5927.9000000000005</v>
      </c>
      <c r="E433" s="8">
        <f t="shared" si="2171"/>
        <v>6037.3</v>
      </c>
      <c r="F433" s="8">
        <f t="shared" si="2171"/>
        <v>6083.4</v>
      </c>
      <c r="G433" s="7">
        <f t="shared" si="2171"/>
        <v>6083.4</v>
      </c>
      <c r="H433" s="8">
        <f t="shared" si="2171"/>
        <v>6350.6</v>
      </c>
      <c r="I433" s="8">
        <f t="shared" si="2171"/>
        <v>6448.9</v>
      </c>
      <c r="J433" s="8">
        <f t="shared" si="2171"/>
        <v>6167.6</v>
      </c>
      <c r="K433" s="8">
        <f t="shared" si="2171"/>
        <v>6301.2</v>
      </c>
      <c r="L433" s="7">
        <f t="shared" si="2171"/>
        <v>6301.2</v>
      </c>
      <c r="M433" s="8">
        <f t="shared" si="2171"/>
        <v>6162.2</v>
      </c>
      <c r="N433" s="8">
        <f t="shared" si="2171"/>
        <v>6092.0999999999985</v>
      </c>
      <c r="O433" s="8">
        <f t="shared" si="2171"/>
        <v>6207.7999999999993</v>
      </c>
      <c r="P433" s="8">
        <f t="shared" si="2171"/>
        <v>6432.9</v>
      </c>
      <c r="Q433" s="23">
        <f t="shared" si="2171"/>
        <v>6432.9</v>
      </c>
      <c r="R433" s="8">
        <f t="shared" si="2171"/>
        <v>7259.3000000000011</v>
      </c>
      <c r="S433" s="8">
        <f t="shared" si="2171"/>
        <v>7362.0999999999995</v>
      </c>
      <c r="T433" s="8">
        <f t="shared" si="2171"/>
        <v>7298</v>
      </c>
      <c r="U433" s="8">
        <f t="shared" si="2171"/>
        <v>7417.0999999999995</v>
      </c>
      <c r="V433" s="23">
        <f t="shared" si="2171"/>
        <v>7417.0999999999995</v>
      </c>
      <c r="W433" s="8">
        <f t="shared" si="2171"/>
        <v>6901.3</v>
      </c>
      <c r="X433" s="8">
        <f t="shared" si="2171"/>
        <v>6904.0999999999995</v>
      </c>
      <c r="Y433" s="8">
        <f t="shared" si="2171"/>
        <v>7072.9</v>
      </c>
      <c r="Z433" s="8">
        <f t="shared" si="2171"/>
        <v>6973.5</v>
      </c>
      <c r="AA433" s="23">
        <f t="shared" si="2171"/>
        <v>6973.5</v>
      </c>
      <c r="AB433" s="8">
        <f t="shared" si="2171"/>
        <v>7092.2999999999993</v>
      </c>
      <c r="AC433" s="8">
        <f t="shared" si="2171"/>
        <v>6793.9</v>
      </c>
      <c r="AD433" s="8">
        <f t="shared" si="2171"/>
        <v>6499.2</v>
      </c>
      <c r="AE433" s="8">
        <f t="shared" si="2171"/>
        <v>7583.3</v>
      </c>
      <c r="AF433" s="23">
        <f t="shared" si="2171"/>
        <v>7583.3</v>
      </c>
      <c r="AG433" s="8">
        <f t="shared" ref="AG433:AN433" si="2172">AG431+AG422</f>
        <v>7978.7999999999993</v>
      </c>
      <c r="AH433" s="8">
        <f t="shared" si="2172"/>
        <v>7721.9</v>
      </c>
      <c r="AI433" s="8">
        <f t="shared" si="2172"/>
        <v>7997.1999999999989</v>
      </c>
      <c r="AJ433" s="8">
        <f t="shared" si="2172"/>
        <v>8235.4</v>
      </c>
      <c r="AK433" s="23">
        <f t="shared" si="2172"/>
        <v>8235.4</v>
      </c>
      <c r="AL433" s="8">
        <f t="shared" ref="AL433" si="2173">AL431+AL422</f>
        <v>7838.8</v>
      </c>
      <c r="AM433" s="8">
        <f t="shared" si="2172"/>
        <v>8273.9000000000015</v>
      </c>
      <c r="AN433" s="8">
        <f t="shared" si="2172"/>
        <v>7984.7000000000007</v>
      </c>
      <c r="AO433" s="8">
        <f t="shared" ref="AO433" si="2174">AO431+AO422</f>
        <v>8034.8999999999987</v>
      </c>
      <c r="AP433" s="23">
        <f t="shared" ref="AP433" si="2175">AP431+AP422</f>
        <v>8034.8999999999987</v>
      </c>
      <c r="AQ433" s="8">
        <f t="shared" ref="AQ433:AU433" ca="1" si="2176">AQ431+AQ422</f>
        <v>8132.9934460547711</v>
      </c>
      <c r="AR433" s="8">
        <f t="shared" ca="1" si="2176"/>
        <v>8170.4150335211161</v>
      </c>
      <c r="AS433" s="8">
        <f t="shared" ca="1" si="2176"/>
        <v>8204.0679750102445</v>
      </c>
      <c r="AT433" s="8">
        <f t="shared" ca="1" si="2176"/>
        <v>8189.203215539681</v>
      </c>
      <c r="AU433" s="23">
        <f t="shared" ca="1" si="2176"/>
        <v>8189.203215539681</v>
      </c>
      <c r="AV433" s="23">
        <f t="shared" ref="AV433:AW433" ca="1" si="2177">AV431+AV422</f>
        <v>8350.3854765759879</v>
      </c>
      <c r="AW433" s="23">
        <f t="shared" ca="1" si="2177"/>
        <v>8520.9002296168983</v>
      </c>
    </row>
    <row r="434" spans="1:49" s="13" customFormat="1">
      <c r="B434" s="13" t="s">
        <v>26</v>
      </c>
      <c r="C434" s="18">
        <f t="shared" ref="C434:AN434" si="2178">C407-C433</f>
        <v>0</v>
      </c>
      <c r="D434" s="19">
        <f t="shared" si="2178"/>
        <v>0</v>
      </c>
      <c r="E434" s="19">
        <f t="shared" si="2178"/>
        <v>0</v>
      </c>
      <c r="F434" s="19">
        <f t="shared" si="2178"/>
        <v>0</v>
      </c>
      <c r="G434" s="21">
        <f t="shared" si="2178"/>
        <v>0</v>
      </c>
      <c r="H434" s="19">
        <f t="shared" si="2178"/>
        <v>0</v>
      </c>
      <c r="I434" s="19">
        <f t="shared" si="2178"/>
        <v>0</v>
      </c>
      <c r="J434" s="19">
        <f t="shared" si="2178"/>
        <v>0</v>
      </c>
      <c r="K434" s="19">
        <f t="shared" si="2178"/>
        <v>0</v>
      </c>
      <c r="L434" s="21">
        <f t="shared" si="2178"/>
        <v>0</v>
      </c>
      <c r="M434" s="19">
        <f t="shared" si="2178"/>
        <v>0</v>
      </c>
      <c r="N434" s="19">
        <f t="shared" si="2178"/>
        <v>0</v>
      </c>
      <c r="O434" s="19">
        <f t="shared" si="2178"/>
        <v>0</v>
      </c>
      <c r="P434" s="19">
        <f t="shared" si="2178"/>
        <v>0</v>
      </c>
      <c r="Q434" s="21">
        <f t="shared" si="2178"/>
        <v>0</v>
      </c>
      <c r="R434" s="19">
        <f t="shared" si="2178"/>
        <v>0</v>
      </c>
      <c r="S434" s="19">
        <f t="shared" si="2178"/>
        <v>0</v>
      </c>
      <c r="T434" s="19">
        <f t="shared" si="2178"/>
        <v>0</v>
      </c>
      <c r="U434" s="19">
        <f t="shared" si="2178"/>
        <v>0</v>
      </c>
      <c r="V434" s="21">
        <f t="shared" si="2178"/>
        <v>0</v>
      </c>
      <c r="W434" s="19">
        <f t="shared" si="2178"/>
        <v>0</v>
      </c>
      <c r="X434" s="19">
        <f t="shared" si="2178"/>
        <v>0</v>
      </c>
      <c r="Y434" s="19">
        <f t="shared" si="2178"/>
        <v>0</v>
      </c>
      <c r="Z434" s="19">
        <f t="shared" si="2178"/>
        <v>0</v>
      </c>
      <c r="AA434" s="20">
        <f t="shared" si="2178"/>
        <v>0</v>
      </c>
      <c r="AB434" s="19">
        <f t="shared" si="2178"/>
        <v>0</v>
      </c>
      <c r="AC434" s="19">
        <f t="shared" si="2178"/>
        <v>0</v>
      </c>
      <c r="AD434" s="18">
        <f t="shared" si="2178"/>
        <v>0</v>
      </c>
      <c r="AE434" s="19">
        <f t="shared" si="2178"/>
        <v>0</v>
      </c>
      <c r="AF434" s="20">
        <f t="shared" si="2178"/>
        <v>0</v>
      </c>
      <c r="AG434" s="19">
        <f t="shared" si="2178"/>
        <v>0</v>
      </c>
      <c r="AH434" s="19">
        <f t="shared" si="2178"/>
        <v>0</v>
      </c>
      <c r="AI434" s="18">
        <f t="shared" si="2178"/>
        <v>0</v>
      </c>
      <c r="AJ434" s="19">
        <f t="shared" si="2178"/>
        <v>0</v>
      </c>
      <c r="AK434" s="20">
        <f t="shared" si="2178"/>
        <v>0</v>
      </c>
      <c r="AL434" s="19">
        <f t="shared" ref="AL434" si="2179">AL407-AL433</f>
        <v>0</v>
      </c>
      <c r="AM434" s="19">
        <f t="shared" si="2178"/>
        <v>0</v>
      </c>
      <c r="AN434" s="244">
        <f t="shared" si="2178"/>
        <v>0</v>
      </c>
      <c r="AO434" s="19">
        <f t="shared" ref="AO434" si="2180">AO407-AO433</f>
        <v>0</v>
      </c>
      <c r="AP434" s="20">
        <f t="shared" ref="AP434" si="2181">AP407-AP433</f>
        <v>0</v>
      </c>
      <c r="AQ434" s="19">
        <f t="shared" ref="AQ434:AU434" ca="1" si="2182">AQ407-AQ433</f>
        <v>0</v>
      </c>
      <c r="AR434" s="19">
        <f t="shared" ca="1" si="2182"/>
        <v>0</v>
      </c>
      <c r="AS434" s="18">
        <f t="shared" ca="1" si="2182"/>
        <v>0</v>
      </c>
      <c r="AT434" s="19">
        <f t="shared" ca="1" si="2182"/>
        <v>0</v>
      </c>
      <c r="AU434" s="20">
        <f t="shared" ca="1" si="2182"/>
        <v>0</v>
      </c>
      <c r="AV434" s="20">
        <f t="shared" ref="AV434:AW434" ca="1" si="2183">AV407-AV433</f>
        <v>0</v>
      </c>
      <c r="AW434" s="20">
        <f t="shared" ca="1" si="2183"/>
        <v>0</v>
      </c>
    </row>
    <row r="435" spans="1:49">
      <c r="B435" s="11"/>
      <c r="C435" s="85"/>
      <c r="D435" s="85"/>
      <c r="E435" s="85"/>
      <c r="F435" s="85"/>
      <c r="G435" s="86"/>
      <c r="H435" s="82"/>
      <c r="I435" s="82"/>
      <c r="J435" s="82"/>
      <c r="K435" s="82"/>
      <c r="L435" s="86"/>
      <c r="M435" s="82"/>
      <c r="N435" s="82"/>
      <c r="O435" s="82"/>
      <c r="P435" s="82"/>
      <c r="Q435" s="86"/>
      <c r="R435" s="82"/>
      <c r="S435" s="82"/>
      <c r="T435" s="82"/>
      <c r="U435" s="82"/>
      <c r="V435" s="86"/>
      <c r="W435" s="82"/>
      <c r="X435" s="82"/>
      <c r="Y435" s="82"/>
      <c r="Z435" s="82"/>
      <c r="AA435" s="86"/>
      <c r="AB435" s="82"/>
      <c r="AC435" s="82"/>
      <c r="AD435" s="82"/>
      <c r="AE435" s="82"/>
      <c r="AF435" s="86"/>
      <c r="AG435" s="82"/>
      <c r="AH435" s="82"/>
      <c r="AL435" s="82"/>
    </row>
    <row r="436" spans="1:49">
      <c r="B436" s="54" t="s">
        <v>359</v>
      </c>
      <c r="C436" s="43">
        <f t="shared" ref="C436:AP436" si="2184">C396/C26</f>
        <v>1.2543709290366816</v>
      </c>
      <c r="D436" s="43">
        <f t="shared" si="2184"/>
        <v>1.2253937007874016</v>
      </c>
      <c r="E436" s="43">
        <f t="shared" si="2184"/>
        <v>1.1961227786752826</v>
      </c>
      <c r="F436" s="43">
        <f t="shared" si="2184"/>
        <v>1.1555838370983136</v>
      </c>
      <c r="G436" s="44">
        <f t="shared" si="2184"/>
        <v>0.29763172990248299</v>
      </c>
      <c r="H436" s="42">
        <f t="shared" si="2184"/>
        <v>1.1827284105131413</v>
      </c>
      <c r="I436" s="42">
        <f t="shared" si="2184"/>
        <v>1.1534090909090911</v>
      </c>
      <c r="J436" s="42">
        <f t="shared" si="2184"/>
        <v>1.1083116130900665</v>
      </c>
      <c r="K436" s="42">
        <f t="shared" si="2184"/>
        <v>1.0860062446778314</v>
      </c>
      <c r="L436" s="44">
        <f t="shared" si="2184"/>
        <v>0.28307191476768279</v>
      </c>
      <c r="M436" s="42">
        <f t="shared" si="2184"/>
        <v>1.0994661421747682</v>
      </c>
      <c r="N436" s="42">
        <f t="shared" si="2184"/>
        <v>1.0868506493506493</v>
      </c>
      <c r="O436" s="42">
        <f t="shared" si="2184"/>
        <v>1.0020650490449148</v>
      </c>
      <c r="P436" s="42">
        <f t="shared" si="2184"/>
        <v>0.97563401292889107</v>
      </c>
      <c r="Q436" s="44">
        <f t="shared" si="2184"/>
        <v>0.25899280575539563</v>
      </c>
      <c r="R436" s="42">
        <f t="shared" si="2184"/>
        <v>0.97894487816418274</v>
      </c>
      <c r="S436" s="42">
        <f t="shared" si="2184"/>
        <v>0.97664300435081297</v>
      </c>
      <c r="T436" s="42">
        <f t="shared" si="2184"/>
        <v>0.93645189761694614</v>
      </c>
      <c r="U436" s="42">
        <f t="shared" si="2184"/>
        <v>0.84395736979690328</v>
      </c>
      <c r="V436" s="44">
        <f t="shared" si="2184"/>
        <v>0.23189126471075752</v>
      </c>
      <c r="W436" s="42">
        <f t="shared" si="2184"/>
        <v>0.91568047337278102</v>
      </c>
      <c r="X436" s="42">
        <f t="shared" si="2184"/>
        <v>0.90789747864138381</v>
      </c>
      <c r="Y436" s="42">
        <f t="shared" si="2184"/>
        <v>0.87931382441977801</v>
      </c>
      <c r="Z436" s="42">
        <f t="shared" si="2184"/>
        <v>0.86191889218595452</v>
      </c>
      <c r="AA436" s="44">
        <f t="shared" si="2184"/>
        <v>0.22296709482626267</v>
      </c>
      <c r="AB436" s="42">
        <f t="shared" si="2184"/>
        <v>0.94568822553897192</v>
      </c>
      <c r="AC436" s="42">
        <f t="shared" si="2184"/>
        <v>0.95338439135997954</v>
      </c>
      <c r="AD436" s="42">
        <f t="shared" si="2184"/>
        <v>0.90782527988862449</v>
      </c>
      <c r="AE436" s="42">
        <f t="shared" si="2184"/>
        <v>0.8846986993410324</v>
      </c>
      <c r="AF436" s="44">
        <f t="shared" si="2184"/>
        <v>0.23147228293264452</v>
      </c>
      <c r="AG436" s="42">
        <f t="shared" si="2184"/>
        <v>0.92282330517918498</v>
      </c>
      <c r="AH436" s="42">
        <f t="shared" si="2184"/>
        <v>0.92975362158787134</v>
      </c>
      <c r="AI436" s="42">
        <f t="shared" si="2184"/>
        <v>0.89915116498943393</v>
      </c>
      <c r="AJ436" s="42">
        <f t="shared" si="2184"/>
        <v>0.88423790931363855</v>
      </c>
      <c r="AK436" s="44">
        <f t="shared" si="2184"/>
        <v>0.22924438998906524</v>
      </c>
      <c r="AL436" s="42">
        <f t="shared" si="2184"/>
        <v>0.93155852084423529</v>
      </c>
      <c r="AM436" s="42">
        <f t="shared" si="2184"/>
        <v>0.91608925135575825</v>
      </c>
      <c r="AN436" s="42">
        <f t="shared" si="2184"/>
        <v>0.8590156419734043</v>
      </c>
      <c r="AO436" s="42">
        <f t="shared" si="2184"/>
        <v>0.87192342513133947</v>
      </c>
      <c r="AP436" s="44">
        <f t="shared" si="2184"/>
        <v>0.22138075662681</v>
      </c>
      <c r="AQ436" s="166">
        <f>AL436-0.03</f>
        <v>0.90155852084423527</v>
      </c>
      <c r="AR436" s="166">
        <f t="shared" ref="AR436:AT436" si="2185">AM436-0.03</f>
        <v>0.88608925135575822</v>
      </c>
      <c r="AS436" s="166">
        <f t="shared" si="2185"/>
        <v>0.82901564197340427</v>
      </c>
      <c r="AT436" s="166">
        <f t="shared" si="2185"/>
        <v>0.84192342513133944</v>
      </c>
      <c r="AU436" s="44">
        <f>AU396/AU26</f>
        <v>0.21644651913162413</v>
      </c>
      <c r="AV436" s="36">
        <f t="shared" ref="AV436:AW436" si="2186">AU436</f>
        <v>0.21644651913162413</v>
      </c>
      <c r="AW436" s="36">
        <f t="shared" si="2186"/>
        <v>0.21644651913162413</v>
      </c>
    </row>
    <row r="437" spans="1:49">
      <c r="B437" s="11"/>
      <c r="C437" s="85"/>
      <c r="D437" s="85"/>
      <c r="E437" s="85"/>
      <c r="F437" s="85"/>
      <c r="G437" s="86"/>
      <c r="H437" s="82"/>
      <c r="I437" s="82"/>
      <c r="J437" s="82"/>
      <c r="K437" s="82"/>
      <c r="L437" s="86"/>
      <c r="M437" s="82"/>
      <c r="N437" s="82"/>
      <c r="O437" s="82"/>
      <c r="P437" s="82"/>
      <c r="Q437" s="86"/>
      <c r="R437" s="82"/>
      <c r="S437" s="82"/>
      <c r="T437" s="82"/>
      <c r="U437" s="82"/>
      <c r="V437" s="86"/>
      <c r="W437" s="82"/>
      <c r="X437" s="82"/>
      <c r="Y437" s="82"/>
      <c r="Z437" s="82"/>
      <c r="AA437" s="86"/>
      <c r="AB437" s="82"/>
      <c r="AC437" s="82"/>
      <c r="AD437" s="82"/>
      <c r="AE437" s="82"/>
      <c r="AF437" s="86"/>
      <c r="AG437" s="82"/>
      <c r="AH437" s="82"/>
    </row>
    <row r="438" spans="1:49" s="5" customFormat="1">
      <c r="A438" s="1"/>
      <c r="B438" s="16" t="s">
        <v>30</v>
      </c>
      <c r="C438" s="16"/>
      <c r="D438" s="16"/>
      <c r="E438" s="17"/>
      <c r="F438" s="17"/>
      <c r="G438" s="16"/>
      <c r="H438" s="17"/>
      <c r="I438" s="16"/>
      <c r="J438" s="17"/>
      <c r="K438" s="17"/>
      <c r="L438" s="16"/>
      <c r="M438" s="17"/>
      <c r="N438" s="16"/>
      <c r="O438" s="17"/>
      <c r="P438" s="17"/>
      <c r="Q438" s="16"/>
      <c r="R438" s="17"/>
      <c r="S438" s="16"/>
      <c r="T438" s="17"/>
      <c r="U438" s="17"/>
      <c r="V438" s="16"/>
      <c r="W438" s="17"/>
      <c r="X438" s="16"/>
      <c r="Y438" s="17"/>
      <c r="Z438" s="17"/>
      <c r="AA438" s="16"/>
      <c r="AB438" s="17"/>
      <c r="AC438" s="16"/>
      <c r="AD438" s="17"/>
      <c r="AE438" s="17"/>
      <c r="AF438" s="16"/>
      <c r="AG438" s="17"/>
      <c r="AH438" s="16"/>
      <c r="AI438" s="17"/>
      <c r="AJ438" s="17"/>
      <c r="AK438" s="16"/>
      <c r="AL438" s="17"/>
      <c r="AM438" s="16"/>
      <c r="AN438" s="17"/>
      <c r="AO438" s="17"/>
      <c r="AP438" s="16"/>
      <c r="AQ438" s="17"/>
      <c r="AR438" s="16"/>
      <c r="AS438" s="17"/>
      <c r="AT438" s="17"/>
      <c r="AU438" s="16"/>
      <c r="AV438" s="16"/>
      <c r="AW438" s="16"/>
    </row>
    <row r="439" spans="1:49">
      <c r="B439" s="1" t="s">
        <v>29</v>
      </c>
      <c r="C439" s="15">
        <f t="shared" ref="C439:AW439" si="2187">C356</f>
        <v>4.2000000000000233</v>
      </c>
      <c r="D439" s="15">
        <f t="shared" si="2187"/>
        <v>20.200000000000056</v>
      </c>
      <c r="E439" s="15">
        <f t="shared" si="2187"/>
        <v>14.100000000000056</v>
      </c>
      <c r="F439" s="15">
        <f t="shared" si="2187"/>
        <v>43.499999999999957</v>
      </c>
      <c r="G439" s="14">
        <f t="shared" si="2187"/>
        <v>82.000000000000156</v>
      </c>
      <c r="H439" s="15">
        <f t="shared" si="2187"/>
        <v>13.199999999999998</v>
      </c>
      <c r="I439" s="15">
        <f t="shared" si="2187"/>
        <v>-12.699999999999971</v>
      </c>
      <c r="J439" s="15">
        <f t="shared" si="2187"/>
        <v>76.800000000000011</v>
      </c>
      <c r="K439" s="15">
        <f t="shared" si="2187"/>
        <v>61.100000000000044</v>
      </c>
      <c r="L439" s="14">
        <f t="shared" si="2187"/>
        <v>138.39999999999984</v>
      </c>
      <c r="M439" s="15">
        <f t="shared" si="2187"/>
        <v>43.199999999999854</v>
      </c>
      <c r="N439" s="15">
        <f t="shared" si="2187"/>
        <v>-673.19999999999993</v>
      </c>
      <c r="O439" s="15">
        <f t="shared" si="2187"/>
        <v>65.10000000000008</v>
      </c>
      <c r="P439" s="15">
        <f t="shared" si="2187"/>
        <v>70.799999999999955</v>
      </c>
      <c r="Q439" s="14">
        <f t="shared" si="2187"/>
        <v>-494.10000000000019</v>
      </c>
      <c r="R439" s="15">
        <f t="shared" si="2187"/>
        <v>10.800000000000129</v>
      </c>
      <c r="S439" s="15">
        <f t="shared" si="2187"/>
        <v>46.899999999999942</v>
      </c>
      <c r="T439" s="15">
        <f t="shared" si="2187"/>
        <v>97.70000000000006</v>
      </c>
      <c r="U439" s="15">
        <f t="shared" si="2187"/>
        <v>87.39999999999992</v>
      </c>
      <c r="V439" s="14">
        <f t="shared" si="2187"/>
        <v>242.80000000000024</v>
      </c>
      <c r="W439" s="15">
        <f t="shared" si="2187"/>
        <v>68.59999999999998</v>
      </c>
      <c r="X439" s="15">
        <f t="shared" si="2187"/>
        <v>90.499999999999972</v>
      </c>
      <c r="Y439" s="15">
        <f t="shared" si="2187"/>
        <v>100.00000000000013</v>
      </c>
      <c r="Z439" s="15">
        <f t="shared" si="2187"/>
        <v>93.80000000000004</v>
      </c>
      <c r="AA439" s="14">
        <f t="shared" si="2187"/>
        <v>352.90000000000003</v>
      </c>
      <c r="AB439" s="15">
        <f t="shared" si="2187"/>
        <v>47.4</v>
      </c>
      <c r="AC439" s="15">
        <f t="shared" si="2187"/>
        <v>83.099999999999952</v>
      </c>
      <c r="AD439" s="15">
        <f t="shared" si="2187"/>
        <v>131.00000000000009</v>
      </c>
      <c r="AE439" s="15">
        <f t="shared" si="2187"/>
        <v>1132.3</v>
      </c>
      <c r="AF439" s="14">
        <f t="shared" si="2187"/>
        <v>1393.8000000000002</v>
      </c>
      <c r="AG439" s="15">
        <f t="shared" si="2187"/>
        <v>401.50000000000006</v>
      </c>
      <c r="AH439" s="15">
        <f t="shared" si="2187"/>
        <v>146.3000000000001</v>
      </c>
      <c r="AI439" s="15">
        <f t="shared" si="2187"/>
        <v>190.49999999999994</v>
      </c>
      <c r="AJ439" s="15">
        <f t="shared" si="2187"/>
        <v>198.59999999999991</v>
      </c>
      <c r="AK439" s="14">
        <f t="shared" si="2187"/>
        <v>936.89999999999952</v>
      </c>
      <c r="AL439" s="15">
        <f t="shared" si="2187"/>
        <v>219.49999999999989</v>
      </c>
      <c r="AM439" s="15">
        <f t="shared" si="2187"/>
        <v>199.90000000000003</v>
      </c>
      <c r="AN439" s="15">
        <f t="shared" si="2187"/>
        <v>210.5</v>
      </c>
      <c r="AO439" s="15">
        <f t="shared" si="2187"/>
        <v>245.10000000000008</v>
      </c>
      <c r="AP439" s="14">
        <f t="shared" ca="1" si="2187"/>
        <v>898.20000000000027</v>
      </c>
      <c r="AQ439" s="15">
        <f t="shared" ca="1" si="2187"/>
        <v>223.01052968458879</v>
      </c>
      <c r="AR439" s="15">
        <f t="shared" ca="1" si="2187"/>
        <v>233.50623954523508</v>
      </c>
      <c r="AS439" s="15">
        <f t="shared" ca="1" si="2187"/>
        <v>247.42965885388995</v>
      </c>
      <c r="AT439" s="15">
        <f t="shared" ca="1" si="2187"/>
        <v>282.4791693569851</v>
      </c>
      <c r="AU439" s="14">
        <f t="shared" ca="1" si="2187"/>
        <v>986.42559744069831</v>
      </c>
      <c r="AV439" s="14">
        <f t="shared" ca="1" si="2187"/>
        <v>1129.9088866434929</v>
      </c>
      <c r="AW439" s="14">
        <f t="shared" ca="1" si="2187"/>
        <v>1282.0611939017008</v>
      </c>
    </row>
    <row r="440" spans="1:49">
      <c r="B440" s="54" t="s">
        <v>25</v>
      </c>
      <c r="C440" s="15">
        <f t="shared" ref="C440:C445" si="2188">C481</f>
        <v>57.8</v>
      </c>
      <c r="D440" s="15">
        <f t="shared" ref="D440:E442" si="2189">D481-C481</f>
        <v>57</v>
      </c>
      <c r="E440" s="15">
        <f t="shared" si="2189"/>
        <v>61.3</v>
      </c>
      <c r="F440" s="15">
        <f t="shared" ref="F440:F445" si="2190">G481-E481</f>
        <v>58</v>
      </c>
      <c r="G440" s="14">
        <f t="shared" ref="G440:H443" si="2191">G481</f>
        <v>234.1</v>
      </c>
      <c r="H440" s="15">
        <f t="shared" si="2191"/>
        <v>57.2</v>
      </c>
      <c r="I440" s="15">
        <f t="shared" ref="I440:J443" si="2192">I481-H481</f>
        <v>53.8</v>
      </c>
      <c r="J440" s="15">
        <f t="shared" si="2192"/>
        <v>49.900000000000006</v>
      </c>
      <c r="K440" s="15">
        <f t="shared" ref="K440:K445" si="2193">L481-J481</f>
        <v>48.799999999999983</v>
      </c>
      <c r="L440" s="14">
        <f t="shared" ref="L440:M443" si="2194">L481</f>
        <v>209.7</v>
      </c>
      <c r="M440" s="15">
        <f t="shared" si="2194"/>
        <v>52.2</v>
      </c>
      <c r="N440" s="15">
        <f t="shared" ref="N440:O443" si="2195">N481-M481</f>
        <v>48.399999999999991</v>
      </c>
      <c r="O440" s="15">
        <f t="shared" si="2195"/>
        <v>50.700000000000017</v>
      </c>
      <c r="P440" s="15">
        <f t="shared" ref="P440:P445" si="2196">Q481-O481</f>
        <v>51.399999999999977</v>
      </c>
      <c r="Q440" s="14">
        <f t="shared" ref="Q440:R443" si="2197">Q481</f>
        <v>202.7</v>
      </c>
      <c r="R440" s="15">
        <f t="shared" si="2197"/>
        <v>49</v>
      </c>
      <c r="S440" s="15">
        <f t="shared" ref="S440:T443" si="2198">S481-R481</f>
        <v>50</v>
      </c>
      <c r="T440" s="15">
        <f t="shared" si="2198"/>
        <v>50.699999999999989</v>
      </c>
      <c r="U440" s="15">
        <f t="shared" ref="U440:U445" si="2199">V481-T481</f>
        <v>49.900000000000006</v>
      </c>
      <c r="V440" s="14">
        <f t="shared" ref="V440:W443" si="2200">V481</f>
        <v>199.6</v>
      </c>
      <c r="W440" s="15">
        <f t="shared" si="2200"/>
        <v>48.2</v>
      </c>
      <c r="X440" s="15">
        <f t="shared" ref="X440:Y443" si="2201">X481-W481</f>
        <v>48.399999999999991</v>
      </c>
      <c r="Y440" s="15">
        <f t="shared" si="2201"/>
        <v>48.5</v>
      </c>
      <c r="Z440" s="15">
        <f t="shared" ref="Z440:Z445" si="2202">AA481-Y481</f>
        <v>49.5</v>
      </c>
      <c r="AA440" s="14">
        <f t="shared" ref="AA440:AB443" si="2203">AA481</f>
        <v>194.6</v>
      </c>
      <c r="AB440" s="15">
        <f t="shared" si="2203"/>
        <v>48.5</v>
      </c>
      <c r="AC440" s="15">
        <f t="shared" ref="AC440:AD443" si="2204">AC481-AB481</f>
        <v>43.5</v>
      </c>
      <c r="AD440" s="15">
        <f t="shared" si="2204"/>
        <v>40.599999999999994</v>
      </c>
      <c r="AE440" s="15">
        <f t="shared" ref="AE440:AE445" si="2205">AF481-AD481</f>
        <v>38.700000000000017</v>
      </c>
      <c r="AF440" s="14">
        <f t="shared" ref="AF440:AG443" si="2206">AF481</f>
        <v>171.3</v>
      </c>
      <c r="AG440" s="15">
        <f t="shared" si="2206"/>
        <v>37.200000000000003</v>
      </c>
      <c r="AH440" s="15">
        <f t="shared" ref="AH440:AI443" si="2207">AH481-AG481</f>
        <v>33.099999999999994</v>
      </c>
      <c r="AI440" s="15">
        <f t="shared" si="2207"/>
        <v>32.799999999999997</v>
      </c>
      <c r="AJ440" s="15">
        <f t="shared" ref="AJ440:AJ445" si="2208">AK481-AI481</f>
        <v>32.200000000000017</v>
      </c>
      <c r="AK440" s="14">
        <f t="shared" ref="AK440:AL440" si="2209">AK481</f>
        <v>135.30000000000001</v>
      </c>
      <c r="AL440" s="15">
        <f t="shared" si="2209"/>
        <v>30.8</v>
      </c>
      <c r="AM440" s="15">
        <f t="shared" ref="AM440:AO443" si="2210">AM481-AL481</f>
        <v>30.599999999999998</v>
      </c>
      <c r="AN440" s="15">
        <f t="shared" si="2210"/>
        <v>28.4</v>
      </c>
      <c r="AO440" s="15">
        <f t="shared" si="2210"/>
        <v>26.799999999999997</v>
      </c>
      <c r="AP440" s="14">
        <f t="shared" ref="AP440" si="2211">AP481</f>
        <v>116.6</v>
      </c>
      <c r="AQ440" s="15">
        <f t="shared" ref="AQ440:AW440" si="2212">-AQ350</f>
        <v>33.1</v>
      </c>
      <c r="AR440" s="15">
        <f t="shared" si="2212"/>
        <v>33.1</v>
      </c>
      <c r="AS440" s="15">
        <f t="shared" si="2212"/>
        <v>33.1</v>
      </c>
      <c r="AT440" s="15">
        <f t="shared" si="2212"/>
        <v>33.1</v>
      </c>
      <c r="AU440" s="14">
        <f t="shared" si="2212"/>
        <v>132.4</v>
      </c>
      <c r="AV440" s="14">
        <f t="shared" si="2212"/>
        <v>132.4</v>
      </c>
      <c r="AW440" s="14">
        <f t="shared" si="2212"/>
        <v>132.4</v>
      </c>
    </row>
    <row r="441" spans="1:49">
      <c r="B441" s="54" t="s">
        <v>24</v>
      </c>
      <c r="C441" s="15">
        <f t="shared" si="2188"/>
        <v>31.5</v>
      </c>
      <c r="D441" s="15">
        <f t="shared" si="2189"/>
        <v>28.200000000000003</v>
      </c>
      <c r="E441" s="15">
        <f t="shared" si="2189"/>
        <v>30.599999999999994</v>
      </c>
      <c r="F441" s="15">
        <f t="shared" si="2190"/>
        <v>35.200000000000003</v>
      </c>
      <c r="G441" s="14">
        <f t="shared" si="2191"/>
        <v>125.5</v>
      </c>
      <c r="H441" s="15">
        <f t="shared" si="2191"/>
        <v>46.9</v>
      </c>
      <c r="I441" s="15">
        <f t="shared" si="2192"/>
        <v>41.6</v>
      </c>
      <c r="J441" s="15">
        <f t="shared" si="2192"/>
        <v>17.700000000000003</v>
      </c>
      <c r="K441" s="15">
        <f t="shared" si="2193"/>
        <v>40.799999999999997</v>
      </c>
      <c r="L441" s="14">
        <f t="shared" si="2194"/>
        <v>147</v>
      </c>
      <c r="M441" s="15">
        <f t="shared" si="2194"/>
        <v>45.4</v>
      </c>
      <c r="N441" s="15">
        <f t="shared" si="2195"/>
        <v>48.6</v>
      </c>
      <c r="O441" s="15">
        <f t="shared" si="2195"/>
        <v>48.099999999999994</v>
      </c>
      <c r="P441" s="15">
        <f t="shared" si="2196"/>
        <v>49.400000000000006</v>
      </c>
      <c r="Q441" s="14">
        <f t="shared" si="2197"/>
        <v>191.5</v>
      </c>
      <c r="R441" s="15">
        <f t="shared" si="2197"/>
        <v>52.6</v>
      </c>
      <c r="S441" s="15">
        <f t="shared" si="2198"/>
        <v>51.4</v>
      </c>
      <c r="T441" s="15">
        <f t="shared" si="2198"/>
        <v>50.900000000000006</v>
      </c>
      <c r="U441" s="15">
        <f t="shared" si="2199"/>
        <v>53</v>
      </c>
      <c r="V441" s="14">
        <f t="shared" si="2200"/>
        <v>207.9</v>
      </c>
      <c r="W441" s="15">
        <f t="shared" si="2200"/>
        <v>61.2</v>
      </c>
      <c r="X441" s="15">
        <f t="shared" si="2201"/>
        <v>66.7</v>
      </c>
      <c r="Y441" s="15">
        <f t="shared" si="2201"/>
        <v>65.400000000000006</v>
      </c>
      <c r="Z441" s="15">
        <f t="shared" si="2202"/>
        <v>71.099999999999966</v>
      </c>
      <c r="AA441" s="14">
        <f t="shared" si="2203"/>
        <v>264.39999999999998</v>
      </c>
      <c r="AB441" s="15">
        <f t="shared" si="2203"/>
        <v>73.900000000000006</v>
      </c>
      <c r="AC441" s="15">
        <f t="shared" si="2204"/>
        <v>77.5</v>
      </c>
      <c r="AD441" s="15">
        <f t="shared" si="2204"/>
        <v>76.199999999999989</v>
      </c>
      <c r="AE441" s="15">
        <f t="shared" si="2205"/>
        <v>68.700000000000017</v>
      </c>
      <c r="AF441" s="14">
        <f t="shared" si="2206"/>
        <v>296.3</v>
      </c>
      <c r="AG441" s="15">
        <f t="shared" si="2206"/>
        <v>71.8</v>
      </c>
      <c r="AH441" s="15">
        <f t="shared" si="2207"/>
        <v>76.2</v>
      </c>
      <c r="AI441" s="15">
        <f t="shared" si="2207"/>
        <v>74.400000000000006</v>
      </c>
      <c r="AJ441" s="15">
        <f t="shared" si="2208"/>
        <v>77.499999999999972</v>
      </c>
      <c r="AK441" s="14">
        <f t="shared" ref="AK441:AL441" si="2213">AK482</f>
        <v>299.89999999999998</v>
      </c>
      <c r="AL441" s="15">
        <f t="shared" si="2213"/>
        <v>80.400000000000006</v>
      </c>
      <c r="AM441" s="15">
        <f t="shared" si="2210"/>
        <v>81</v>
      </c>
      <c r="AN441" s="15">
        <f t="shared" si="2210"/>
        <v>79.599999999999994</v>
      </c>
      <c r="AO441" s="15">
        <f t="shared" si="2210"/>
        <v>76.800000000000011</v>
      </c>
      <c r="AP441" s="14">
        <f t="shared" ref="AP441" si="2214">AP482</f>
        <v>317.8</v>
      </c>
      <c r="AQ441" s="15">
        <f t="shared" ref="AQ441:AW441" si="2215">AQ372</f>
        <v>78.212000000000003</v>
      </c>
      <c r="AR441" s="15">
        <f t="shared" si="2215"/>
        <v>84.283999999999992</v>
      </c>
      <c r="AS441" s="15">
        <f t="shared" si="2215"/>
        <v>82.818999999999988</v>
      </c>
      <c r="AT441" s="15">
        <f t="shared" si="2215"/>
        <v>79.847999999999999</v>
      </c>
      <c r="AU441" s="14">
        <f t="shared" si="2215"/>
        <v>325.16300000000001</v>
      </c>
      <c r="AV441" s="14">
        <f t="shared" si="2215"/>
        <v>337.23908999999998</v>
      </c>
      <c r="AW441" s="14">
        <f t="shared" si="2215"/>
        <v>349.79532270000004</v>
      </c>
    </row>
    <row r="442" spans="1:49">
      <c r="B442" s="54" t="s">
        <v>23</v>
      </c>
      <c r="C442" s="15">
        <f t="shared" si="2188"/>
        <v>0</v>
      </c>
      <c r="D442" s="15">
        <f t="shared" si="2189"/>
        <v>0</v>
      </c>
      <c r="E442" s="15">
        <f t="shared" si="2189"/>
        <v>0</v>
      </c>
      <c r="F442" s="15">
        <f t="shared" si="2190"/>
        <v>0</v>
      </c>
      <c r="G442" s="14">
        <f t="shared" si="2191"/>
        <v>0</v>
      </c>
      <c r="H442" s="15">
        <f t="shared" si="2191"/>
        <v>0</v>
      </c>
      <c r="I442" s="15">
        <f t="shared" si="2192"/>
        <v>0</v>
      </c>
      <c r="J442" s="15">
        <f t="shared" si="2192"/>
        <v>0</v>
      </c>
      <c r="K442" s="15">
        <f t="shared" si="2193"/>
        <v>0</v>
      </c>
      <c r="L442" s="14">
        <f t="shared" si="2194"/>
        <v>0</v>
      </c>
      <c r="M442" s="15">
        <f t="shared" si="2194"/>
        <v>0</v>
      </c>
      <c r="N442" s="15">
        <f t="shared" si="2195"/>
        <v>0</v>
      </c>
      <c r="O442" s="15">
        <f t="shared" si="2195"/>
        <v>0</v>
      </c>
      <c r="P442" s="15">
        <f t="shared" si="2196"/>
        <v>7</v>
      </c>
      <c r="Q442" s="14">
        <f t="shared" si="2197"/>
        <v>7</v>
      </c>
      <c r="R442" s="15">
        <f t="shared" si="2197"/>
        <v>0</v>
      </c>
      <c r="S442" s="15">
        <f t="shared" si="2198"/>
        <v>0</v>
      </c>
      <c r="T442" s="15">
        <f t="shared" si="2198"/>
        <v>-8.6</v>
      </c>
      <c r="U442" s="15">
        <f t="shared" si="2199"/>
        <v>14.899999999999999</v>
      </c>
      <c r="V442" s="14">
        <f t="shared" si="2200"/>
        <v>6.3</v>
      </c>
      <c r="W442" s="15">
        <f t="shared" si="2200"/>
        <v>0</v>
      </c>
      <c r="X442" s="15">
        <f t="shared" si="2201"/>
        <v>0</v>
      </c>
      <c r="Y442" s="15">
        <f t="shared" si="2201"/>
        <v>21.7</v>
      </c>
      <c r="Z442" s="15">
        <f t="shared" si="2202"/>
        <v>5.9000000000000021</v>
      </c>
      <c r="AA442" s="14">
        <f t="shared" si="2203"/>
        <v>27.6</v>
      </c>
      <c r="AB442" s="15">
        <f t="shared" si="2203"/>
        <v>0</v>
      </c>
      <c r="AC442" s="15">
        <f t="shared" si="2204"/>
        <v>0</v>
      </c>
      <c r="AD442" s="15">
        <f t="shared" si="2204"/>
        <v>-9.1999999999999993</v>
      </c>
      <c r="AE442" s="15">
        <f t="shared" si="2205"/>
        <v>-2.8000000000000007</v>
      </c>
      <c r="AF442" s="14">
        <f t="shared" si="2206"/>
        <v>-12</v>
      </c>
      <c r="AG442" s="15">
        <f t="shared" si="2206"/>
        <v>0</v>
      </c>
      <c r="AH442" s="15">
        <f t="shared" si="2207"/>
        <v>0</v>
      </c>
      <c r="AI442" s="15">
        <f t="shared" si="2207"/>
        <v>6.7</v>
      </c>
      <c r="AJ442" s="15">
        <f t="shared" si="2208"/>
        <v>-23.5</v>
      </c>
      <c r="AK442" s="14">
        <f t="shared" ref="AK442:AL443" si="2216">AK483</f>
        <v>-16.8</v>
      </c>
      <c r="AL442" s="15">
        <f t="shared" si="2216"/>
        <v>18.2</v>
      </c>
      <c r="AM442" s="15">
        <f t="shared" si="2210"/>
        <v>26.599999999999998</v>
      </c>
      <c r="AN442" s="15">
        <f t="shared" si="2210"/>
        <v>-6</v>
      </c>
      <c r="AO442" s="15">
        <f t="shared" si="2210"/>
        <v>-38.799999999999997</v>
      </c>
      <c r="AP442" s="14">
        <f t="shared" ref="AP442" si="2217">AP483</f>
        <v>0</v>
      </c>
      <c r="AQ442" s="3">
        <v>0</v>
      </c>
      <c r="AR442" s="3">
        <v>0</v>
      </c>
      <c r="AS442" s="3">
        <v>0</v>
      </c>
      <c r="AT442" s="3">
        <v>0</v>
      </c>
      <c r="AU442" s="14">
        <f>SUM(AQ442:AT442)</f>
        <v>0</v>
      </c>
      <c r="AV442" s="4">
        <v>0</v>
      </c>
      <c r="AW442" s="4">
        <v>0</v>
      </c>
    </row>
    <row r="443" spans="1:49">
      <c r="B443" s="54" t="s">
        <v>386</v>
      </c>
      <c r="C443" s="15">
        <f t="shared" si="2188"/>
        <v>0</v>
      </c>
      <c r="D443" s="15">
        <f t="shared" ref="D443" si="2218">D484-C484</f>
        <v>0</v>
      </c>
      <c r="E443" s="15">
        <f t="shared" ref="E443" si="2219">E484-D484</f>
        <v>0</v>
      </c>
      <c r="F443" s="15">
        <f t="shared" si="2190"/>
        <v>0</v>
      </c>
      <c r="G443" s="14">
        <f t="shared" si="2191"/>
        <v>0</v>
      </c>
      <c r="H443" s="15">
        <f>H484</f>
        <v>0</v>
      </c>
      <c r="I443" s="15">
        <f t="shared" si="2192"/>
        <v>0</v>
      </c>
      <c r="J443" s="15">
        <f t="shared" si="2192"/>
        <v>0</v>
      </c>
      <c r="K443" s="15">
        <f t="shared" si="2193"/>
        <v>0</v>
      </c>
      <c r="L443" s="14">
        <f t="shared" si="2194"/>
        <v>0</v>
      </c>
      <c r="M443" s="15">
        <f>M484</f>
        <v>0</v>
      </c>
      <c r="N443" s="15">
        <f t="shared" si="2195"/>
        <v>0</v>
      </c>
      <c r="O443" s="15">
        <f t="shared" si="2195"/>
        <v>0</v>
      </c>
      <c r="P443" s="15">
        <f t="shared" si="2196"/>
        <v>0</v>
      </c>
      <c r="Q443" s="14">
        <f t="shared" si="2197"/>
        <v>0</v>
      </c>
      <c r="R443" s="15">
        <f>R484</f>
        <v>0</v>
      </c>
      <c r="S443" s="15">
        <f t="shared" si="2198"/>
        <v>0</v>
      </c>
      <c r="T443" s="15">
        <f t="shared" si="2198"/>
        <v>0</v>
      </c>
      <c r="U443" s="15">
        <f t="shared" si="2199"/>
        <v>0</v>
      </c>
      <c r="V443" s="14">
        <f t="shared" si="2200"/>
        <v>0</v>
      </c>
      <c r="W443" s="15">
        <f>W484</f>
        <v>0</v>
      </c>
      <c r="X443" s="15">
        <f t="shared" si="2201"/>
        <v>0</v>
      </c>
      <c r="Y443" s="15">
        <f t="shared" si="2201"/>
        <v>0</v>
      </c>
      <c r="Z443" s="15">
        <f t="shared" si="2202"/>
        <v>0</v>
      </c>
      <c r="AA443" s="14">
        <f t="shared" si="2203"/>
        <v>0</v>
      </c>
      <c r="AB443" s="15">
        <f>AB484</f>
        <v>0</v>
      </c>
      <c r="AC443" s="15">
        <f t="shared" si="2204"/>
        <v>0</v>
      </c>
      <c r="AD443" s="15">
        <f t="shared" si="2204"/>
        <v>0</v>
      </c>
      <c r="AE443" s="15">
        <f t="shared" si="2205"/>
        <v>0</v>
      </c>
      <c r="AF443" s="14">
        <f t="shared" si="2206"/>
        <v>0</v>
      </c>
      <c r="AG443" s="15">
        <f>AG484</f>
        <v>0</v>
      </c>
      <c r="AH443" s="15">
        <f t="shared" si="2207"/>
        <v>0</v>
      </c>
      <c r="AI443" s="15">
        <f t="shared" si="2207"/>
        <v>0</v>
      </c>
      <c r="AJ443" s="15">
        <f t="shared" si="2208"/>
        <v>0</v>
      </c>
      <c r="AK443" s="14">
        <f t="shared" si="2216"/>
        <v>0</v>
      </c>
      <c r="AL443" s="15">
        <f>AL484</f>
        <v>20</v>
      </c>
      <c r="AM443" s="15">
        <f t="shared" si="2210"/>
        <v>-1.3000000000000007</v>
      </c>
      <c r="AN443" s="15">
        <f t="shared" si="2210"/>
        <v>61.7</v>
      </c>
      <c r="AO443" s="15">
        <f t="shared" si="2210"/>
        <v>77</v>
      </c>
      <c r="AP443" s="14">
        <f t="shared" ref="AP443" si="2220">AP484</f>
        <v>157.4</v>
      </c>
      <c r="AQ443" s="27">
        <f t="shared" ref="AQ443:AV443" ca="1" si="2221">AQ477</f>
        <v>39.354799356103904</v>
      </c>
      <c r="AR443" s="27">
        <f t="shared" ca="1" si="2221"/>
        <v>41.206983449159125</v>
      </c>
      <c r="AS443" s="27">
        <f t="shared" ca="1" si="2221"/>
        <v>43.664057444804108</v>
      </c>
      <c r="AT443" s="27">
        <f t="shared" ca="1" si="2221"/>
        <v>49.849265180644423</v>
      </c>
      <c r="AU443" s="24">
        <f t="shared" ca="1" si="2221"/>
        <v>174.07510543071157</v>
      </c>
      <c r="AV443" s="24">
        <f t="shared" ca="1" si="2221"/>
        <v>174.07510543071157</v>
      </c>
      <c r="AW443" s="24">
        <f t="shared" ref="AW443" ca="1" si="2222">AW477</f>
        <v>174.07510543071157</v>
      </c>
    </row>
    <row r="444" spans="1:49">
      <c r="B444" s="54" t="s">
        <v>22</v>
      </c>
      <c r="C444" s="15">
        <f t="shared" si="2188"/>
        <v>0</v>
      </c>
      <c r="D444" s="15">
        <f>D485-C485</f>
        <v>0</v>
      </c>
      <c r="E444" s="15">
        <f>E485-D485</f>
        <v>0</v>
      </c>
      <c r="F444" s="15">
        <f t="shared" si="2190"/>
        <v>0</v>
      </c>
      <c r="G444" s="14">
        <f>G485</f>
        <v>0</v>
      </c>
      <c r="H444" s="15">
        <f>H485</f>
        <v>0</v>
      </c>
      <c r="I444" s="15">
        <f>I485-H485</f>
        <v>0</v>
      </c>
      <c r="J444" s="15">
        <f>J485-I485</f>
        <v>0</v>
      </c>
      <c r="K444" s="15">
        <f t="shared" si="2193"/>
        <v>0</v>
      </c>
      <c r="L444" s="14">
        <f>L485</f>
        <v>0</v>
      </c>
      <c r="M444" s="15">
        <f>M485</f>
        <v>0</v>
      </c>
      <c r="N444" s="15">
        <f>N485-M485</f>
        <v>29</v>
      </c>
      <c r="O444" s="15">
        <f>O485-N485</f>
        <v>0</v>
      </c>
      <c r="P444" s="15">
        <f t="shared" si="2196"/>
        <v>0</v>
      </c>
      <c r="Q444" s="14">
        <f>Q485</f>
        <v>29</v>
      </c>
      <c r="R444" s="15">
        <f>R485</f>
        <v>0</v>
      </c>
      <c r="S444" s="15">
        <f>S485-R485</f>
        <v>0</v>
      </c>
      <c r="T444" s="15">
        <f>T485-S485</f>
        <v>0</v>
      </c>
      <c r="U444" s="15">
        <f t="shared" si="2199"/>
        <v>15.1</v>
      </c>
      <c r="V444" s="14">
        <f>V485</f>
        <v>15.1</v>
      </c>
      <c r="W444" s="15">
        <f>W485</f>
        <v>0</v>
      </c>
      <c r="X444" s="15">
        <f>X485-W485</f>
        <v>0</v>
      </c>
      <c r="Y444" s="15">
        <f>Y485-X485</f>
        <v>10.4</v>
      </c>
      <c r="Z444" s="15">
        <f t="shared" si="2202"/>
        <v>0</v>
      </c>
      <c r="AA444" s="14">
        <f>AA485</f>
        <v>10.4</v>
      </c>
      <c r="AB444" s="15">
        <f>AB485</f>
        <v>21</v>
      </c>
      <c r="AC444" s="15">
        <f>AC485-AB485</f>
        <v>-21</v>
      </c>
      <c r="AD444" s="15">
        <f>AD485-AC485</f>
        <v>0</v>
      </c>
      <c r="AE444" s="15">
        <f t="shared" si="2205"/>
        <v>6.1</v>
      </c>
      <c r="AF444" s="14">
        <f>AF485</f>
        <v>6.1</v>
      </c>
      <c r="AG444" s="15">
        <f>AG485</f>
        <v>1.9</v>
      </c>
      <c r="AH444" s="15">
        <f>AH485-AG485</f>
        <v>0</v>
      </c>
      <c r="AI444" s="15">
        <f>AI485-AH485</f>
        <v>0</v>
      </c>
      <c r="AJ444" s="15">
        <f t="shared" si="2208"/>
        <v>47.1</v>
      </c>
      <c r="AK444" s="14">
        <f t="shared" ref="AK444:AL444" si="2223">AK485</f>
        <v>49</v>
      </c>
      <c r="AL444" s="15">
        <f t="shared" si="2223"/>
        <v>0</v>
      </c>
      <c r="AM444" s="15">
        <f t="shared" ref="AM444:AO445" si="2224">AM485-AL485</f>
        <v>0</v>
      </c>
      <c r="AN444" s="15">
        <f t="shared" si="2224"/>
        <v>0</v>
      </c>
      <c r="AO444" s="15">
        <f t="shared" si="2224"/>
        <v>0</v>
      </c>
      <c r="AP444" s="14">
        <f t="shared" ref="AP444" si="2225">AP485</f>
        <v>0</v>
      </c>
      <c r="AQ444" s="3">
        <v>0</v>
      </c>
      <c r="AR444" s="3">
        <v>0</v>
      </c>
      <c r="AS444" s="3">
        <v>0</v>
      </c>
      <c r="AT444" s="3">
        <v>0</v>
      </c>
      <c r="AU444" s="14">
        <f t="shared" ref="AU444" si="2226">SUM(AQ444:AT444)</f>
        <v>0</v>
      </c>
      <c r="AV444" s="4">
        <v>0</v>
      </c>
      <c r="AW444" s="4">
        <v>0</v>
      </c>
    </row>
    <row r="445" spans="1:49">
      <c r="B445" s="54" t="s">
        <v>21</v>
      </c>
      <c r="C445" s="15">
        <f t="shared" si="2188"/>
        <v>1.9000000000000001</v>
      </c>
      <c r="D445" s="15">
        <f>D486-C486</f>
        <v>-8.3000000000000007</v>
      </c>
      <c r="E445" s="15">
        <f>E486-D486</f>
        <v>-3.4000000000000004</v>
      </c>
      <c r="F445" s="15">
        <f t="shared" si="2190"/>
        <v>-16.5</v>
      </c>
      <c r="G445" s="14">
        <f>G486</f>
        <v>-26.3</v>
      </c>
      <c r="H445" s="15">
        <f>H486</f>
        <v>-4.5</v>
      </c>
      <c r="I445" s="15">
        <f>I486-H486</f>
        <v>21.700000000000003</v>
      </c>
      <c r="J445" s="15">
        <f>J486-I486</f>
        <v>9.9999999999999964</v>
      </c>
      <c r="K445" s="15">
        <f t="shared" si="2193"/>
        <v>11.599999999999998</v>
      </c>
      <c r="L445" s="14">
        <f>L486</f>
        <v>38.799999999999997</v>
      </c>
      <c r="M445" s="15">
        <f>M486</f>
        <v>7.1</v>
      </c>
      <c r="N445" s="15">
        <f>N486-M486</f>
        <v>686</v>
      </c>
      <c r="O445" s="15">
        <f>O486-N486</f>
        <v>12.200000000000045</v>
      </c>
      <c r="P445" s="15">
        <f t="shared" si="2196"/>
        <v>-4.8999999999999773</v>
      </c>
      <c r="Q445" s="14">
        <f>Q486</f>
        <v>700.40000000000009</v>
      </c>
      <c r="R445" s="15">
        <f>R486</f>
        <v>6.4</v>
      </c>
      <c r="S445" s="15">
        <f>S486-R486</f>
        <v>10.4</v>
      </c>
      <c r="T445" s="15">
        <f>T486-S486</f>
        <v>2.5</v>
      </c>
      <c r="U445" s="15">
        <f t="shared" si="2199"/>
        <v>-4.7000000000000011</v>
      </c>
      <c r="V445" s="14">
        <f>V486</f>
        <v>14.6</v>
      </c>
      <c r="W445" s="15">
        <f>W486</f>
        <v>17.600000000000001</v>
      </c>
      <c r="X445" s="15">
        <f>X486-W486</f>
        <v>28.199999999999996</v>
      </c>
      <c r="Y445" s="15">
        <f>Y486-X486</f>
        <v>-11.399999999999999</v>
      </c>
      <c r="Z445" s="15">
        <f t="shared" si="2202"/>
        <v>14</v>
      </c>
      <c r="AA445" s="14">
        <f>AA486</f>
        <v>48.4</v>
      </c>
      <c r="AB445" s="15">
        <f>AB486</f>
        <v>-1.1000000000000001</v>
      </c>
      <c r="AC445" s="15">
        <f>AC486-AB486</f>
        <v>23.400000000000002</v>
      </c>
      <c r="AD445" s="15">
        <f>AD486-AC486</f>
        <v>12.499999999999996</v>
      </c>
      <c r="AE445" s="15">
        <f t="shared" si="2205"/>
        <v>-973.4</v>
      </c>
      <c r="AF445" s="14">
        <f>AF486</f>
        <v>-938.6</v>
      </c>
      <c r="AG445" s="15">
        <f>AG486</f>
        <v>-253.9</v>
      </c>
      <c r="AH445" s="15">
        <f>AH486-AG486</f>
        <v>35.900000000000006</v>
      </c>
      <c r="AI445" s="15">
        <f>AI486-AH486</f>
        <v>34</v>
      </c>
      <c r="AJ445" s="15">
        <f t="shared" si="2208"/>
        <v>6.1999999999999886</v>
      </c>
      <c r="AK445" s="14">
        <f t="shared" ref="AK445:AL445" si="2227">AK486</f>
        <v>-177.8</v>
      </c>
      <c r="AL445" s="15">
        <f t="shared" si="2227"/>
        <v>10.8</v>
      </c>
      <c r="AM445" s="15">
        <f t="shared" si="2224"/>
        <v>9.0999999999999979</v>
      </c>
      <c r="AN445" s="15">
        <f t="shared" si="2224"/>
        <v>8.7000000000000028</v>
      </c>
      <c r="AO445" s="15">
        <f t="shared" si="2224"/>
        <v>1</v>
      </c>
      <c r="AP445" s="14">
        <f t="shared" ref="AP445" si="2228">AP486</f>
        <v>29.6</v>
      </c>
      <c r="AQ445" s="3">
        <v>0</v>
      </c>
      <c r="AR445" s="3">
        <v>0</v>
      </c>
      <c r="AS445" s="3">
        <v>0</v>
      </c>
      <c r="AT445" s="3">
        <v>0</v>
      </c>
      <c r="AU445" s="14">
        <f>SUM(AQ445:AT445)</f>
        <v>0</v>
      </c>
      <c r="AV445" s="4">
        <v>0</v>
      </c>
      <c r="AW445" s="4">
        <v>0</v>
      </c>
    </row>
    <row r="446" spans="1:49" s="52" customFormat="1">
      <c r="B446" s="91" t="s">
        <v>28</v>
      </c>
      <c r="C446" s="81">
        <f t="shared" ref="C446:AV446" si="2229">SUM(C439:C445)</f>
        <v>95.400000000000034</v>
      </c>
      <c r="D446" s="81">
        <f t="shared" si="2229"/>
        <v>97.100000000000065</v>
      </c>
      <c r="E446" s="81">
        <f t="shared" si="2229"/>
        <v>102.60000000000004</v>
      </c>
      <c r="F446" s="81">
        <f t="shared" si="2229"/>
        <v>120.19999999999996</v>
      </c>
      <c r="G446" s="65">
        <f t="shared" si="2229"/>
        <v>415.30000000000013</v>
      </c>
      <c r="H446" s="81">
        <f t="shared" si="2229"/>
        <v>112.80000000000001</v>
      </c>
      <c r="I446" s="81">
        <f t="shared" si="2229"/>
        <v>104.40000000000002</v>
      </c>
      <c r="J446" s="81">
        <f t="shared" si="2229"/>
        <v>154.40000000000003</v>
      </c>
      <c r="K446" s="81">
        <f t="shared" si="2229"/>
        <v>162.30000000000004</v>
      </c>
      <c r="L446" s="65">
        <f t="shared" si="2229"/>
        <v>533.89999999999975</v>
      </c>
      <c r="M446" s="81">
        <f t="shared" si="2229"/>
        <v>147.89999999999986</v>
      </c>
      <c r="N446" s="81">
        <f t="shared" si="2229"/>
        <v>138.80000000000007</v>
      </c>
      <c r="O446" s="81">
        <f t="shared" si="2229"/>
        <v>176.10000000000014</v>
      </c>
      <c r="P446" s="81">
        <f t="shared" si="2229"/>
        <v>173.69999999999996</v>
      </c>
      <c r="Q446" s="65">
        <f t="shared" si="2229"/>
        <v>636.49999999999989</v>
      </c>
      <c r="R446" s="81">
        <f t="shared" si="2229"/>
        <v>118.80000000000013</v>
      </c>
      <c r="S446" s="81">
        <f t="shared" si="2229"/>
        <v>158.69999999999996</v>
      </c>
      <c r="T446" s="81">
        <f t="shared" si="2229"/>
        <v>193.20000000000005</v>
      </c>
      <c r="U446" s="81">
        <f t="shared" si="2229"/>
        <v>215.59999999999994</v>
      </c>
      <c r="V446" s="65">
        <f t="shared" si="2229"/>
        <v>686.30000000000018</v>
      </c>
      <c r="W446" s="81">
        <f t="shared" si="2229"/>
        <v>195.6</v>
      </c>
      <c r="X446" s="81">
        <f t="shared" si="2229"/>
        <v>233.79999999999995</v>
      </c>
      <c r="Y446" s="81">
        <f t="shared" si="2229"/>
        <v>234.60000000000011</v>
      </c>
      <c r="Z446" s="81">
        <f t="shared" si="2229"/>
        <v>234.3</v>
      </c>
      <c r="AA446" s="65">
        <f t="shared" si="2229"/>
        <v>898.3</v>
      </c>
      <c r="AB446" s="81">
        <f t="shared" si="2229"/>
        <v>189.70000000000002</v>
      </c>
      <c r="AC446" s="81">
        <f t="shared" si="2229"/>
        <v>206.49999999999997</v>
      </c>
      <c r="AD446" s="81">
        <f t="shared" si="2229"/>
        <v>251.10000000000008</v>
      </c>
      <c r="AE446" s="81">
        <f t="shared" si="2229"/>
        <v>269.60000000000002</v>
      </c>
      <c r="AF446" s="65">
        <f t="shared" si="2229"/>
        <v>916.9</v>
      </c>
      <c r="AG446" s="81">
        <f t="shared" si="2229"/>
        <v>258.50000000000011</v>
      </c>
      <c r="AH446" s="81">
        <f t="shared" si="2229"/>
        <v>291.50000000000011</v>
      </c>
      <c r="AI446" s="81">
        <f t="shared" ref="AI446:AM446" si="2230">SUM(AI439:AI445)</f>
        <v>338.39999999999992</v>
      </c>
      <c r="AJ446" s="81">
        <f t="shared" si="2230"/>
        <v>338.09999999999991</v>
      </c>
      <c r="AK446" s="65">
        <f t="shared" si="2230"/>
        <v>1226.4999999999995</v>
      </c>
      <c r="AL446" s="81">
        <f t="shared" si="2230"/>
        <v>379.69999999999993</v>
      </c>
      <c r="AM446" s="81">
        <f t="shared" si="2230"/>
        <v>345.90000000000003</v>
      </c>
      <c r="AN446" s="81">
        <f t="shared" ref="AN446" si="2231">SUM(AN439:AN445)</f>
        <v>382.9</v>
      </c>
      <c r="AO446" s="81">
        <f t="shared" ref="AO446:AP446" si="2232">SUM(AO439:AO445)</f>
        <v>387.90000000000009</v>
      </c>
      <c r="AP446" s="65">
        <f t="shared" ca="1" si="2232"/>
        <v>1519.6000000000004</v>
      </c>
      <c r="AQ446" s="81">
        <f t="shared" ref="AQ446:AU446" ca="1" si="2233">SUM(AQ439:AQ445)</f>
        <v>373.67732904069271</v>
      </c>
      <c r="AR446" s="81">
        <f t="shared" ca="1" si="2233"/>
        <v>392.0972229943942</v>
      </c>
      <c r="AS446" s="81">
        <f t="shared" ca="1" si="2233"/>
        <v>407.01271629869399</v>
      </c>
      <c r="AT446" s="81">
        <f t="shared" ca="1" si="2233"/>
        <v>445.27643453762954</v>
      </c>
      <c r="AU446" s="65">
        <f t="shared" ca="1" si="2233"/>
        <v>1618.06370287141</v>
      </c>
      <c r="AV446" s="65">
        <f t="shared" ca="1" si="2229"/>
        <v>1773.6230820742046</v>
      </c>
      <c r="AW446" s="65">
        <f t="shared" ref="AW446" ca="1" si="2234">SUM(AW439:AW445)</f>
        <v>1938.3316220324125</v>
      </c>
    </row>
    <row r="447" spans="1:49" s="5" customFormat="1">
      <c r="B447" s="10"/>
      <c r="C447" s="8"/>
      <c r="D447" s="8"/>
      <c r="E447" s="8"/>
      <c r="F447" s="8"/>
      <c r="G447" s="7"/>
      <c r="H447" s="8"/>
      <c r="I447" s="8"/>
      <c r="J447" s="8"/>
      <c r="K447" s="8"/>
      <c r="L447" s="7"/>
      <c r="M447" s="8"/>
      <c r="N447" s="8"/>
      <c r="O447" s="8"/>
      <c r="P447" s="8"/>
      <c r="Q447" s="7"/>
      <c r="R447" s="8"/>
      <c r="S447" s="8"/>
      <c r="T447" s="8"/>
      <c r="U447" s="8"/>
      <c r="V447" s="7"/>
      <c r="W447" s="8"/>
      <c r="X447" s="8"/>
      <c r="Y447" s="8"/>
      <c r="Z447" s="8"/>
      <c r="AA447" s="7"/>
      <c r="AB447" s="8"/>
      <c r="AC447" s="8"/>
      <c r="AD447" s="8"/>
      <c r="AE447" s="8"/>
      <c r="AF447" s="7"/>
      <c r="AG447" s="8"/>
      <c r="AH447" s="8"/>
      <c r="AI447" s="8"/>
      <c r="AJ447" s="8"/>
      <c r="AK447" s="7"/>
      <c r="AL447" s="8"/>
      <c r="AM447" s="8"/>
      <c r="AN447" s="8"/>
      <c r="AO447" s="8"/>
      <c r="AP447" s="7"/>
      <c r="AU447" s="6"/>
      <c r="AV447" s="6"/>
      <c r="AW447" s="6"/>
    </row>
    <row r="448" spans="1:49">
      <c r="B448" s="54" t="s">
        <v>20</v>
      </c>
      <c r="C448" s="15">
        <f>C488</f>
        <v>-17.399999999999999</v>
      </c>
      <c r="D448" s="15">
        <f t="shared" ref="D448:E452" si="2235">D488-C488</f>
        <v>-9.2000000000000028</v>
      </c>
      <c r="E448" s="15">
        <f t="shared" si="2235"/>
        <v>3.6000000000000014</v>
      </c>
      <c r="F448" s="15">
        <f>G488-E488</f>
        <v>7.1</v>
      </c>
      <c r="G448" s="14">
        <f t="shared" ref="G448:H452" si="2236">G488</f>
        <v>-15.9</v>
      </c>
      <c r="H448" s="15">
        <f t="shared" si="2236"/>
        <v>-20.2</v>
      </c>
      <c r="I448" s="15">
        <f t="shared" ref="I448:J452" si="2237">I488-H488</f>
        <v>-5.5</v>
      </c>
      <c r="J448" s="15">
        <f t="shared" si="2237"/>
        <v>5.5999999999999979</v>
      </c>
      <c r="K448" s="15">
        <f>L488-J488</f>
        <v>5.0000000000000018</v>
      </c>
      <c r="L448" s="14">
        <f t="shared" ref="L448:M452" si="2238">L488</f>
        <v>-15.1</v>
      </c>
      <c r="M448" s="15">
        <f t="shared" si="2238"/>
        <v>-12.6</v>
      </c>
      <c r="N448" s="15">
        <f t="shared" ref="N448:O452" si="2239">N488-M488</f>
        <v>-4.9000000000000004</v>
      </c>
      <c r="O448" s="15">
        <f t="shared" si="2239"/>
        <v>2.4000000000000004</v>
      </c>
      <c r="P448" s="15">
        <f>Q488-O488</f>
        <v>-2.4000000000000004</v>
      </c>
      <c r="Q448" s="14">
        <f t="shared" ref="Q448:R452" si="2240">Q488</f>
        <v>-17.5</v>
      </c>
      <c r="R448" s="15">
        <f t="shared" si="2240"/>
        <v>-28.3</v>
      </c>
      <c r="S448" s="15">
        <f t="shared" ref="S448:T452" si="2241">S488-R488</f>
        <v>-12.3</v>
      </c>
      <c r="T448" s="15">
        <f t="shared" si="2241"/>
        <v>-1.3999999999999986</v>
      </c>
      <c r="U448" s="15">
        <f>V488-T488</f>
        <v>4.2000000000000028</v>
      </c>
      <c r="V448" s="14">
        <f t="shared" ref="V448:W452" si="2242">V488</f>
        <v>-37.799999999999997</v>
      </c>
      <c r="W448" s="15">
        <f t="shared" si="2242"/>
        <v>-19.8</v>
      </c>
      <c r="X448" s="15">
        <f t="shared" ref="X448:Y452" si="2243">X488-W488</f>
        <v>-5</v>
      </c>
      <c r="Y448" s="15">
        <f t="shared" si="2243"/>
        <v>-5.5</v>
      </c>
      <c r="Z448" s="15">
        <f>AA488-Y488</f>
        <v>-4.4000000000000021</v>
      </c>
      <c r="AA448" s="14">
        <f t="shared" ref="AA448:AB452" si="2244">AA488</f>
        <v>-34.700000000000003</v>
      </c>
      <c r="AB448" s="15">
        <f t="shared" si="2244"/>
        <v>-29.5</v>
      </c>
      <c r="AC448" s="15">
        <f t="shared" ref="AC448:AD452" si="2245">AC488-AB488</f>
        <v>-9.1000000000000014</v>
      </c>
      <c r="AD448" s="15">
        <f t="shared" si="2245"/>
        <v>-8.6999999999999957</v>
      </c>
      <c r="AE448" s="15">
        <f>AF488-AD488</f>
        <v>5.3999999999999986</v>
      </c>
      <c r="AF448" s="14">
        <f t="shared" ref="AF448:AG452" si="2246">AF488</f>
        <v>-41.9</v>
      </c>
      <c r="AG448" s="15">
        <f t="shared" si="2246"/>
        <v>-22.1</v>
      </c>
      <c r="AH448" s="15">
        <f t="shared" ref="AH448:AI452" si="2247">AH488-AG488</f>
        <v>-10.600000000000001</v>
      </c>
      <c r="AI448" s="15">
        <f t="shared" si="2247"/>
        <v>-7.5999999999999943</v>
      </c>
      <c r="AJ448" s="15">
        <f>AK488-AI488</f>
        <v>-2</v>
      </c>
      <c r="AK448" s="14">
        <f t="shared" ref="AK448:AL448" si="2248">AK488</f>
        <v>-42.3</v>
      </c>
      <c r="AL448" s="15">
        <f t="shared" si="2248"/>
        <v>-31.5</v>
      </c>
      <c r="AM448" s="15">
        <f t="shared" ref="AM448:AO452" si="2249">AM488-AL488</f>
        <v>-11.600000000000001</v>
      </c>
      <c r="AN448" s="15">
        <f t="shared" si="2249"/>
        <v>0.5</v>
      </c>
      <c r="AO448" s="15">
        <f t="shared" si="2249"/>
        <v>7.5</v>
      </c>
      <c r="AP448" s="14">
        <f t="shared" ref="AP448:AP449" si="2250">AP488</f>
        <v>-35.1</v>
      </c>
      <c r="AQ448" s="15">
        <f>AP396-AQ396</f>
        <v>-16.603456630928349</v>
      </c>
      <c r="AR448" s="15">
        <f>AQ396-AR396</f>
        <v>0.43434569881083007</v>
      </c>
      <c r="AS448" s="15">
        <f>AR396-AS396</f>
        <v>25.650881302073799</v>
      </c>
      <c r="AT448" s="15">
        <f>AS396-AT396</f>
        <v>-18.573355802274932</v>
      </c>
      <c r="AU448" s="14">
        <f>SUM(AQ448:AT448)</f>
        <v>-9.0915854323186522</v>
      </c>
      <c r="AV448" s="14">
        <f ca="1">AU396-AV396</f>
        <v>-16.339472687310263</v>
      </c>
      <c r="AW448" s="14">
        <f ca="1">AV396-AW396</f>
        <v>-12.300692648661538</v>
      </c>
    </row>
    <row r="449" spans="2:49">
      <c r="B449" s="54" t="s">
        <v>19</v>
      </c>
      <c r="C449" s="15">
        <f>C489</f>
        <v>0</v>
      </c>
      <c r="D449" s="15">
        <f t="shared" si="2235"/>
        <v>0</v>
      </c>
      <c r="E449" s="15">
        <f t="shared" si="2235"/>
        <v>0</v>
      </c>
      <c r="F449" s="15">
        <f>G489-E489</f>
        <v>-3.4</v>
      </c>
      <c r="G449" s="14">
        <f t="shared" si="2236"/>
        <v>-3.4</v>
      </c>
      <c r="H449" s="15">
        <f t="shared" si="2236"/>
        <v>0</v>
      </c>
      <c r="I449" s="15">
        <f t="shared" si="2237"/>
        <v>0</v>
      </c>
      <c r="J449" s="15">
        <f t="shared" si="2237"/>
        <v>0</v>
      </c>
      <c r="K449" s="15">
        <f>L489-J489</f>
        <v>13.6</v>
      </c>
      <c r="L449" s="14">
        <f t="shared" si="2238"/>
        <v>13.6</v>
      </c>
      <c r="M449" s="15">
        <f t="shared" si="2238"/>
        <v>0</v>
      </c>
      <c r="N449" s="15">
        <f t="shared" si="2239"/>
        <v>7.2</v>
      </c>
      <c r="O449" s="15">
        <f t="shared" si="2239"/>
        <v>-7.2</v>
      </c>
      <c r="P449" s="15">
        <f>Q489-O489</f>
        <v>-20.5</v>
      </c>
      <c r="Q449" s="14">
        <f t="shared" si="2240"/>
        <v>-20.5</v>
      </c>
      <c r="R449" s="15">
        <f t="shared" si="2240"/>
        <v>0</v>
      </c>
      <c r="S449" s="15">
        <f t="shared" si="2241"/>
        <v>0</v>
      </c>
      <c r="T449" s="15">
        <f t="shared" si="2241"/>
        <v>0</v>
      </c>
      <c r="U449" s="15">
        <f>V489-T489</f>
        <v>34.200000000000003</v>
      </c>
      <c r="V449" s="14">
        <f t="shared" si="2242"/>
        <v>34.200000000000003</v>
      </c>
      <c r="W449" s="15">
        <f t="shared" si="2242"/>
        <v>0</v>
      </c>
      <c r="X449" s="15">
        <f t="shared" si="2243"/>
        <v>0</v>
      </c>
      <c r="Y449" s="15">
        <f t="shared" si="2243"/>
        <v>0</v>
      </c>
      <c r="Z449" s="15">
        <f>AA489-Y489</f>
        <v>35.1</v>
      </c>
      <c r="AA449" s="14">
        <f t="shared" si="2244"/>
        <v>35.1</v>
      </c>
      <c r="AB449" s="15">
        <f t="shared" si="2244"/>
        <v>0</v>
      </c>
      <c r="AC449" s="15">
        <f t="shared" si="2245"/>
        <v>0</v>
      </c>
      <c r="AD449" s="15">
        <f t="shared" si="2245"/>
        <v>0</v>
      </c>
      <c r="AE449" s="15">
        <f>AF489-AD489</f>
        <v>28.3</v>
      </c>
      <c r="AF449" s="14">
        <f t="shared" si="2246"/>
        <v>28.3</v>
      </c>
      <c r="AG449" s="15">
        <f>AG489</f>
        <v>0</v>
      </c>
      <c r="AH449" s="15">
        <f t="shared" si="2247"/>
        <v>-52.4</v>
      </c>
      <c r="AI449" s="15">
        <f t="shared" si="2247"/>
        <v>-21.500000000000007</v>
      </c>
      <c r="AJ449" s="15">
        <f>AK489-AI489</f>
        <v>8.4000000000000057</v>
      </c>
      <c r="AK449" s="14">
        <f t="shared" ref="AK449" si="2251">AK489</f>
        <v>-65.5</v>
      </c>
      <c r="AL449" s="15">
        <f>AL489</f>
        <v>-19.100000000000001</v>
      </c>
      <c r="AM449" s="15">
        <f t="shared" si="2249"/>
        <v>18.700000000000003</v>
      </c>
      <c r="AN449" s="15">
        <f t="shared" si="2249"/>
        <v>-8.1</v>
      </c>
      <c r="AO449" s="15">
        <f t="shared" si="2249"/>
        <v>-6</v>
      </c>
      <c r="AP449" s="14">
        <f t="shared" si="2250"/>
        <v>-14.5</v>
      </c>
      <c r="AQ449" s="3">
        <v>0</v>
      </c>
      <c r="AR449" s="3">
        <v>0</v>
      </c>
      <c r="AS449" s="3">
        <v>0</v>
      </c>
      <c r="AT449" s="3">
        <v>0</v>
      </c>
      <c r="AU449" s="14">
        <f t="shared" ref="AU449:AU450" si="2252">SUM(AQ449:AT449)</f>
        <v>0</v>
      </c>
      <c r="AV449" s="4">
        <v>0</v>
      </c>
      <c r="AW449" s="4">
        <v>0</v>
      </c>
    </row>
    <row r="450" spans="2:49">
      <c r="B450" s="54" t="s">
        <v>18</v>
      </c>
      <c r="C450" s="15">
        <f>C490</f>
        <v>0</v>
      </c>
      <c r="D450" s="15">
        <f t="shared" si="2235"/>
        <v>0</v>
      </c>
      <c r="E450" s="15">
        <f t="shared" si="2235"/>
        <v>0</v>
      </c>
      <c r="F450" s="15">
        <f>G490-E490</f>
        <v>14.9</v>
      </c>
      <c r="G450" s="14">
        <f t="shared" si="2236"/>
        <v>14.9</v>
      </c>
      <c r="H450" s="15">
        <f t="shared" si="2236"/>
        <v>0</v>
      </c>
      <c r="I450" s="15">
        <f t="shared" si="2237"/>
        <v>0</v>
      </c>
      <c r="J450" s="15">
        <f t="shared" si="2237"/>
        <v>0</v>
      </c>
      <c r="K450" s="15">
        <f>L490-J490</f>
        <v>40.4</v>
      </c>
      <c r="L450" s="14">
        <f t="shared" si="2238"/>
        <v>40.4</v>
      </c>
      <c r="M450" s="15">
        <f t="shared" si="2238"/>
        <v>0</v>
      </c>
      <c r="N450" s="15">
        <f t="shared" si="2239"/>
        <v>-16.899999999999999</v>
      </c>
      <c r="O450" s="15">
        <f t="shared" si="2239"/>
        <v>16.899999999999999</v>
      </c>
      <c r="P450" s="15">
        <f>Q490-O490</f>
        <v>22.3</v>
      </c>
      <c r="Q450" s="14">
        <f t="shared" si="2240"/>
        <v>22.3</v>
      </c>
      <c r="R450" s="15">
        <f t="shared" si="2240"/>
        <v>0</v>
      </c>
      <c r="S450" s="15">
        <f t="shared" si="2241"/>
        <v>0</v>
      </c>
      <c r="T450" s="15">
        <f t="shared" si="2241"/>
        <v>0</v>
      </c>
      <c r="U450" s="15">
        <f>V490-T490</f>
        <v>40.9</v>
      </c>
      <c r="V450" s="14">
        <f t="shared" si="2242"/>
        <v>40.9</v>
      </c>
      <c r="W450" s="15">
        <f t="shared" si="2242"/>
        <v>0</v>
      </c>
      <c r="X450" s="15">
        <f t="shared" si="2243"/>
        <v>0</v>
      </c>
      <c r="Y450" s="15">
        <f t="shared" si="2243"/>
        <v>0</v>
      </c>
      <c r="Z450" s="15">
        <f>AA490-Y490</f>
        <v>11.3</v>
      </c>
      <c r="AA450" s="14">
        <f t="shared" si="2244"/>
        <v>11.3</v>
      </c>
      <c r="AB450" s="15">
        <f t="shared" si="2244"/>
        <v>0</v>
      </c>
      <c r="AC450" s="15">
        <f t="shared" si="2245"/>
        <v>0</v>
      </c>
      <c r="AD450" s="15">
        <f t="shared" si="2245"/>
        <v>0</v>
      </c>
      <c r="AE450" s="15">
        <f>AF490-AD490</f>
        <v>56.4</v>
      </c>
      <c r="AF450" s="14">
        <f t="shared" si="2246"/>
        <v>56.4</v>
      </c>
      <c r="AG450" s="15">
        <f t="shared" si="2246"/>
        <v>0</v>
      </c>
      <c r="AH450" s="15">
        <f t="shared" si="2247"/>
        <v>-39.299999999999997</v>
      </c>
      <c r="AI450" s="15">
        <f t="shared" si="2247"/>
        <v>23.599999999999998</v>
      </c>
      <c r="AJ450" s="15">
        <f>AK490-AI490</f>
        <v>16</v>
      </c>
      <c r="AK450" s="14">
        <f t="shared" ref="AK450:AL450" si="2253">AK490</f>
        <v>0.3</v>
      </c>
      <c r="AL450" s="15">
        <f t="shared" si="2253"/>
        <v>-18</v>
      </c>
      <c r="AM450" s="15">
        <f t="shared" si="2249"/>
        <v>-16.700000000000003</v>
      </c>
      <c r="AN450" s="15">
        <f t="shared" si="2249"/>
        <v>34.700000000000003</v>
      </c>
      <c r="AO450" s="15">
        <f t="shared" si="2249"/>
        <v>2.8</v>
      </c>
      <c r="AP450" s="14">
        <f t="shared" ref="AP450" si="2254">AP490</f>
        <v>2.8</v>
      </c>
      <c r="AQ450" s="3">
        <v>0</v>
      </c>
      <c r="AR450" s="3">
        <v>0</v>
      </c>
      <c r="AS450" s="3">
        <v>0</v>
      </c>
      <c r="AT450" s="3">
        <v>0</v>
      </c>
      <c r="AU450" s="14">
        <f t="shared" si="2252"/>
        <v>0</v>
      </c>
      <c r="AV450" s="4">
        <v>0</v>
      </c>
      <c r="AW450" s="4">
        <v>0</v>
      </c>
    </row>
    <row r="451" spans="2:49">
      <c r="B451" s="54" t="s">
        <v>17</v>
      </c>
      <c r="C451" s="15">
        <f>C491</f>
        <v>103.1</v>
      </c>
      <c r="D451" s="15">
        <f t="shared" si="2235"/>
        <v>51.099999999999994</v>
      </c>
      <c r="E451" s="15">
        <f t="shared" si="2235"/>
        <v>14.300000000000011</v>
      </c>
      <c r="F451" s="15">
        <f>G491-E491</f>
        <v>-10.5</v>
      </c>
      <c r="G451" s="14">
        <f t="shared" si="2236"/>
        <v>158</v>
      </c>
      <c r="H451" s="15">
        <f t="shared" si="2236"/>
        <v>105.2</v>
      </c>
      <c r="I451" s="15">
        <f t="shared" si="2237"/>
        <v>51.999999999999986</v>
      </c>
      <c r="J451" s="15">
        <f t="shared" si="2237"/>
        <v>25.600000000000023</v>
      </c>
      <c r="K451" s="15">
        <f>L491-J491</f>
        <v>-3.3000000000000114</v>
      </c>
      <c r="L451" s="14">
        <f t="shared" si="2238"/>
        <v>179.5</v>
      </c>
      <c r="M451" s="15">
        <f t="shared" si="2238"/>
        <v>96.5</v>
      </c>
      <c r="N451" s="15">
        <f t="shared" si="2239"/>
        <v>58.599999999999994</v>
      </c>
      <c r="O451" s="15">
        <f t="shared" si="2239"/>
        <v>45.400000000000006</v>
      </c>
      <c r="P451" s="15">
        <f>Q491-O491</f>
        <v>15.099999999999994</v>
      </c>
      <c r="Q451" s="14">
        <f t="shared" si="2240"/>
        <v>215.6</v>
      </c>
      <c r="R451" s="15">
        <f t="shared" si="2240"/>
        <v>127.1</v>
      </c>
      <c r="S451" s="15">
        <f t="shared" si="2241"/>
        <v>69.300000000000011</v>
      </c>
      <c r="T451" s="15">
        <f t="shared" si="2241"/>
        <v>18.400000000000006</v>
      </c>
      <c r="U451" s="15">
        <f>V491-T491</f>
        <v>-24.100000000000023</v>
      </c>
      <c r="V451" s="14">
        <f t="shared" si="2242"/>
        <v>190.7</v>
      </c>
      <c r="W451" s="15">
        <f t="shared" si="2242"/>
        <v>94.6</v>
      </c>
      <c r="X451" s="15">
        <f t="shared" si="2243"/>
        <v>32.400000000000006</v>
      </c>
      <c r="Y451" s="15">
        <f t="shared" si="2243"/>
        <v>5.9000000000000057</v>
      </c>
      <c r="Z451" s="15">
        <f>AA491-Y491</f>
        <v>-31.300000000000011</v>
      </c>
      <c r="AA451" s="14">
        <f t="shared" si="2244"/>
        <v>101.6</v>
      </c>
      <c r="AB451" s="15">
        <f t="shared" si="2244"/>
        <v>114.8</v>
      </c>
      <c r="AC451" s="15">
        <f t="shared" si="2245"/>
        <v>38.500000000000014</v>
      </c>
      <c r="AD451" s="15">
        <f t="shared" si="2245"/>
        <v>20.099999999999994</v>
      </c>
      <c r="AE451" s="15">
        <f>AF491-AD491</f>
        <v>-24.200000000000017</v>
      </c>
      <c r="AF451" s="14">
        <f t="shared" si="2246"/>
        <v>149.19999999999999</v>
      </c>
      <c r="AG451" s="15">
        <f t="shared" si="2246"/>
        <v>146.1</v>
      </c>
      <c r="AH451" s="15">
        <f t="shared" si="2247"/>
        <v>79.200000000000017</v>
      </c>
      <c r="AI451" s="15">
        <f t="shared" si="2247"/>
        <v>37</v>
      </c>
      <c r="AJ451" s="15">
        <f>AK491-AI491</f>
        <v>-26.900000000000006</v>
      </c>
      <c r="AK451" s="14">
        <f t="shared" ref="AK451:AL451" si="2255">AK491</f>
        <v>235.4</v>
      </c>
      <c r="AL451" s="15">
        <f t="shared" si="2255"/>
        <v>156.5</v>
      </c>
      <c r="AM451" s="15">
        <f t="shared" si="2249"/>
        <v>67.300000000000011</v>
      </c>
      <c r="AN451" s="15">
        <f t="shared" si="2249"/>
        <v>27.5</v>
      </c>
      <c r="AO451" s="15">
        <f t="shared" si="2249"/>
        <v>-44.5</v>
      </c>
      <c r="AP451" s="14">
        <f t="shared" ref="AP451" si="2256">AP491</f>
        <v>206.8</v>
      </c>
      <c r="AQ451" s="15">
        <f ca="1">AQ412-AP412</f>
        <v>132.51611701407865</v>
      </c>
      <c r="AR451" s="15">
        <f ca="1">AR412-AQ412</f>
        <v>53.424364471951321</v>
      </c>
      <c r="AS451" s="15">
        <f ca="1">AS412-AR412</f>
        <v>34.740225190435012</v>
      </c>
      <c r="AT451" s="15">
        <f ca="1">AT412-AS412</f>
        <v>-52.041194008193997</v>
      </c>
      <c r="AU451" s="14">
        <f ca="1">SUM(AQ451:AT451)</f>
        <v>168.63951266827098</v>
      </c>
      <c r="AV451" s="14">
        <f ca="1">AV412-AU412</f>
        <v>169.95917896210358</v>
      </c>
      <c r="AW451" s="14">
        <f ca="1">AW412-AV412</f>
        <v>179.58313100849955</v>
      </c>
    </row>
    <row r="452" spans="2:49">
      <c r="B452" s="54" t="s">
        <v>16</v>
      </c>
      <c r="C452" s="15">
        <f>C492</f>
        <v>-32.700000000000003</v>
      </c>
      <c r="D452" s="15">
        <f t="shared" si="2235"/>
        <v>-10.099999999999994</v>
      </c>
      <c r="E452" s="15">
        <f t="shared" si="2235"/>
        <v>33.5</v>
      </c>
      <c r="F452" s="15">
        <f>G492-E492</f>
        <v>0.19999999999999929</v>
      </c>
      <c r="G452" s="14">
        <f t="shared" si="2236"/>
        <v>-9.1000000000000014</v>
      </c>
      <c r="H452" s="15">
        <f t="shared" si="2236"/>
        <v>1.9</v>
      </c>
      <c r="I452" s="15">
        <f t="shared" si="2237"/>
        <v>10.4</v>
      </c>
      <c r="J452" s="15">
        <f t="shared" si="2237"/>
        <v>14.599999999999998</v>
      </c>
      <c r="K452" s="15">
        <f>L492-J492</f>
        <v>-55.8</v>
      </c>
      <c r="L452" s="14">
        <f t="shared" si="2238"/>
        <v>-28.9</v>
      </c>
      <c r="M452" s="15">
        <f t="shared" si="2238"/>
        <v>1.5000000000000004</v>
      </c>
      <c r="N452" s="15">
        <f t="shared" si="2239"/>
        <v>-14.7</v>
      </c>
      <c r="O452" s="15">
        <f t="shared" si="2239"/>
        <v>-36.299999999999997</v>
      </c>
      <c r="P452" s="15">
        <f>Q492-O492</f>
        <v>-22.299999999999997</v>
      </c>
      <c r="Q452" s="14">
        <f t="shared" si="2240"/>
        <v>-71.8</v>
      </c>
      <c r="R452" s="15">
        <f t="shared" si="2240"/>
        <v>3.7</v>
      </c>
      <c r="S452" s="15">
        <f t="shared" si="2241"/>
        <v>-6.3000000000000007</v>
      </c>
      <c r="T452" s="15">
        <f t="shared" si="2241"/>
        <v>16.2</v>
      </c>
      <c r="U452" s="15">
        <f>V492-T492</f>
        <v>-98.6</v>
      </c>
      <c r="V452" s="14">
        <f t="shared" si="2242"/>
        <v>-85</v>
      </c>
      <c r="W452" s="15">
        <f t="shared" si="2242"/>
        <v>-19.5</v>
      </c>
      <c r="X452" s="15">
        <f t="shared" si="2243"/>
        <v>-10.3</v>
      </c>
      <c r="Y452" s="15">
        <f t="shared" si="2243"/>
        <v>34.9</v>
      </c>
      <c r="Z452" s="15">
        <f>AA492-Y492</f>
        <v>-37</v>
      </c>
      <c r="AA452" s="14">
        <f t="shared" si="2244"/>
        <v>-31.9</v>
      </c>
      <c r="AB452" s="15">
        <f t="shared" si="2244"/>
        <v>-4.7</v>
      </c>
      <c r="AC452" s="15">
        <f t="shared" si="2245"/>
        <v>-37.9</v>
      </c>
      <c r="AD452" s="15">
        <f t="shared" si="2245"/>
        <v>19.100000000000001</v>
      </c>
      <c r="AE452" s="15">
        <f>AF492-AD492</f>
        <v>-37.799999999999997</v>
      </c>
      <c r="AF452" s="14">
        <f t="shared" si="2246"/>
        <v>-61.3</v>
      </c>
      <c r="AG452" s="15">
        <f t="shared" si="2246"/>
        <v>-85.3</v>
      </c>
      <c r="AH452" s="15">
        <f t="shared" si="2247"/>
        <v>26.4</v>
      </c>
      <c r="AI452" s="15">
        <f t="shared" si="2247"/>
        <v>-14.699999999999996</v>
      </c>
      <c r="AJ452" s="15">
        <f>AK492-AI492</f>
        <v>6.8999999999999915</v>
      </c>
      <c r="AK452" s="14">
        <f t="shared" ref="AK452:AL452" si="2257">AK492</f>
        <v>-66.7</v>
      </c>
      <c r="AL452" s="15">
        <f t="shared" si="2257"/>
        <v>-62.9</v>
      </c>
      <c r="AM452" s="15">
        <f t="shared" si="2249"/>
        <v>-23.699999999999996</v>
      </c>
      <c r="AN452" s="15">
        <f t="shared" si="2249"/>
        <v>6.6999999999999886</v>
      </c>
      <c r="AO452" s="15">
        <f t="shared" si="2249"/>
        <v>22.900000000000006</v>
      </c>
      <c r="AP452" s="14">
        <f t="shared" ref="AP452" si="2258">AP492</f>
        <v>-57</v>
      </c>
      <c r="AQ452" s="62">
        <v>-15</v>
      </c>
      <c r="AR452" s="62">
        <v>0</v>
      </c>
      <c r="AS452" s="62">
        <v>10</v>
      </c>
      <c r="AT452" s="62">
        <v>40</v>
      </c>
      <c r="AU452" s="51">
        <f>SUM(AQ452:AT452)</f>
        <v>35</v>
      </c>
      <c r="AV452" s="83">
        <f>AU452</f>
        <v>35</v>
      </c>
      <c r="AW452" s="83">
        <f>AV452</f>
        <v>35</v>
      </c>
    </row>
    <row r="453" spans="2:49" s="124" customFormat="1">
      <c r="B453" s="131" t="s">
        <v>27</v>
      </c>
      <c r="C453" s="122">
        <f t="shared" ref="C453:AV453" si="2259">SUM(C446,C448:C452)</f>
        <v>148.40000000000003</v>
      </c>
      <c r="D453" s="122">
        <f t="shared" si="2259"/>
        <v>128.90000000000006</v>
      </c>
      <c r="E453" s="122">
        <f t="shared" si="2259"/>
        <v>154.00000000000006</v>
      </c>
      <c r="F453" s="122">
        <f t="shared" si="2259"/>
        <v>128.49999999999994</v>
      </c>
      <c r="G453" s="123">
        <f t="shared" si="2259"/>
        <v>559.80000000000007</v>
      </c>
      <c r="H453" s="122">
        <f t="shared" si="2259"/>
        <v>199.70000000000002</v>
      </c>
      <c r="I453" s="122">
        <f t="shared" si="2259"/>
        <v>161.30000000000001</v>
      </c>
      <c r="J453" s="122">
        <f t="shared" si="2259"/>
        <v>200.20000000000005</v>
      </c>
      <c r="K453" s="122">
        <f t="shared" si="2259"/>
        <v>162.20000000000005</v>
      </c>
      <c r="L453" s="123">
        <f t="shared" si="2259"/>
        <v>723.39999999999975</v>
      </c>
      <c r="M453" s="122">
        <f t="shared" si="2259"/>
        <v>233.29999999999987</v>
      </c>
      <c r="N453" s="122">
        <f t="shared" si="2259"/>
        <v>168.10000000000005</v>
      </c>
      <c r="O453" s="122">
        <f t="shared" si="2259"/>
        <v>197.30000000000018</v>
      </c>
      <c r="P453" s="122">
        <f t="shared" si="2259"/>
        <v>165.89999999999998</v>
      </c>
      <c r="Q453" s="123">
        <f t="shared" si="2259"/>
        <v>764.59999999999991</v>
      </c>
      <c r="R453" s="122">
        <f t="shared" si="2259"/>
        <v>221.30000000000013</v>
      </c>
      <c r="S453" s="122">
        <f t="shared" si="2259"/>
        <v>209.39999999999995</v>
      </c>
      <c r="T453" s="122">
        <f t="shared" si="2259"/>
        <v>226.40000000000003</v>
      </c>
      <c r="U453" s="122">
        <f t="shared" si="2259"/>
        <v>172.1999999999999</v>
      </c>
      <c r="V453" s="123">
        <f t="shared" si="2259"/>
        <v>829.30000000000018</v>
      </c>
      <c r="W453" s="122">
        <f t="shared" si="2259"/>
        <v>250.89999999999998</v>
      </c>
      <c r="X453" s="122">
        <f t="shared" si="2259"/>
        <v>250.89999999999992</v>
      </c>
      <c r="Y453" s="122">
        <f t="shared" si="2259"/>
        <v>269.90000000000009</v>
      </c>
      <c r="Z453" s="122">
        <f t="shared" si="2259"/>
        <v>208</v>
      </c>
      <c r="AA453" s="123">
        <f t="shared" si="2259"/>
        <v>979.69999999999993</v>
      </c>
      <c r="AB453" s="122">
        <f t="shared" si="2259"/>
        <v>270.3</v>
      </c>
      <c r="AC453" s="122">
        <f t="shared" si="2259"/>
        <v>197.99999999999997</v>
      </c>
      <c r="AD453" s="122">
        <f t="shared" si="2259"/>
        <v>281.60000000000014</v>
      </c>
      <c r="AE453" s="122">
        <f t="shared" si="2259"/>
        <v>297.7</v>
      </c>
      <c r="AF453" s="123">
        <f t="shared" si="2259"/>
        <v>1047.5999999999999</v>
      </c>
      <c r="AG453" s="122">
        <f t="shared" si="2259"/>
        <v>297.2000000000001</v>
      </c>
      <c r="AH453" s="122">
        <f t="shared" si="2259"/>
        <v>294.80000000000007</v>
      </c>
      <c r="AI453" s="122">
        <f t="shared" ref="AI453:AL453" si="2260">SUM(AI446,AI448:AI452)</f>
        <v>355.2</v>
      </c>
      <c r="AJ453" s="122">
        <f t="shared" si="2260"/>
        <v>340.49999999999989</v>
      </c>
      <c r="AK453" s="123">
        <f t="shared" si="2260"/>
        <v>1287.6999999999996</v>
      </c>
      <c r="AL453" s="122">
        <f t="shared" si="2260"/>
        <v>404.69999999999993</v>
      </c>
      <c r="AM453" s="122">
        <f t="shared" si="2259"/>
        <v>379.90000000000003</v>
      </c>
      <c r="AN453" s="122">
        <f t="shared" si="2259"/>
        <v>444.19999999999993</v>
      </c>
      <c r="AO453" s="122">
        <f t="shared" ref="AO453:AP453" si="2261">SUM(AO446,AO448:AO452)</f>
        <v>370.60000000000014</v>
      </c>
      <c r="AP453" s="123">
        <f t="shared" ca="1" si="2261"/>
        <v>1622.6000000000004</v>
      </c>
      <c r="AQ453" s="122">
        <f t="shared" ref="AQ453:AU453" ca="1" si="2262">SUM(AQ446,AQ448:AQ452)</f>
        <v>474.58998942384301</v>
      </c>
      <c r="AR453" s="122">
        <f t="shared" ca="1" si="2262"/>
        <v>445.95593316515635</v>
      </c>
      <c r="AS453" s="122">
        <f t="shared" ca="1" si="2262"/>
        <v>477.4038227912028</v>
      </c>
      <c r="AT453" s="122">
        <f t="shared" ca="1" si="2262"/>
        <v>414.66188472716061</v>
      </c>
      <c r="AU453" s="123">
        <f t="shared" ca="1" si="2262"/>
        <v>1812.6116301073623</v>
      </c>
      <c r="AV453" s="123">
        <f t="shared" ca="1" si="2259"/>
        <v>1962.2427883489979</v>
      </c>
      <c r="AW453" s="123">
        <f t="shared" ref="AW453" ca="1" si="2263">SUM(AW446,AW448:AW452)</f>
        <v>2140.6140603922504</v>
      </c>
    </row>
    <row r="454" spans="2:49">
      <c r="C454" s="15"/>
      <c r="D454" s="15"/>
      <c r="E454" s="15"/>
      <c r="F454" s="15"/>
      <c r="G454" s="14"/>
      <c r="H454" s="15"/>
      <c r="I454" s="15"/>
      <c r="J454" s="15"/>
      <c r="K454" s="15"/>
      <c r="L454" s="14"/>
      <c r="M454" s="15"/>
      <c r="N454" s="15"/>
      <c r="O454" s="15"/>
      <c r="P454" s="15"/>
      <c r="Q454" s="14"/>
      <c r="R454" s="15"/>
      <c r="S454" s="15"/>
      <c r="T454" s="15"/>
      <c r="U454" s="15"/>
      <c r="V454" s="14"/>
      <c r="W454" s="15"/>
      <c r="X454" s="15"/>
      <c r="Y454" s="15"/>
      <c r="Z454" s="15"/>
      <c r="AA454" s="14"/>
      <c r="AB454" s="15"/>
      <c r="AC454" s="15"/>
      <c r="AD454" s="15"/>
      <c r="AE454" s="15"/>
      <c r="AF454" s="14"/>
      <c r="AG454" s="15"/>
      <c r="AH454" s="15"/>
      <c r="AI454" s="15"/>
      <c r="AJ454" s="15"/>
      <c r="AK454" s="14"/>
      <c r="AL454" s="15"/>
      <c r="AM454" s="15"/>
      <c r="AN454" s="15"/>
      <c r="AO454" s="15"/>
      <c r="AP454" s="14"/>
    </row>
    <row r="455" spans="2:49">
      <c r="B455" s="1" t="s">
        <v>15</v>
      </c>
      <c r="C455" s="15">
        <f t="shared" ref="C455:C460" si="2264">C494</f>
        <v>-6.9</v>
      </c>
      <c r="D455" s="15">
        <f t="shared" ref="D455:E460" si="2265">D494-C494</f>
        <v>0</v>
      </c>
      <c r="E455" s="15">
        <f t="shared" si="2265"/>
        <v>0</v>
      </c>
      <c r="F455" s="15">
        <f t="shared" ref="F455:F460" si="2266">G494-E494</f>
        <v>-17.899999999999999</v>
      </c>
      <c r="G455" s="14">
        <f t="shared" ref="G455:H460" si="2267">G494</f>
        <v>-24.8</v>
      </c>
      <c r="H455" s="15">
        <f t="shared" si="2267"/>
        <v>-17.899999999999999</v>
      </c>
      <c r="I455" s="15">
        <f t="shared" ref="I455:J460" si="2268">I494-H494</f>
        <v>-22.700000000000003</v>
      </c>
      <c r="J455" s="15">
        <f t="shared" si="2268"/>
        <v>-23.499999999999993</v>
      </c>
      <c r="K455" s="15">
        <f t="shared" ref="K455:K460" si="2269">L494-J494</f>
        <v>0</v>
      </c>
      <c r="L455" s="14">
        <f t="shared" ref="L455:M460" si="2270">L494</f>
        <v>-64.099999999999994</v>
      </c>
      <c r="M455" s="15">
        <f t="shared" si="2270"/>
        <v>0</v>
      </c>
      <c r="N455" s="15">
        <f t="shared" ref="N455:O460" si="2271">N494-M494</f>
        <v>0</v>
      </c>
      <c r="O455" s="15">
        <f t="shared" si="2271"/>
        <v>0</v>
      </c>
      <c r="P455" s="15">
        <f t="shared" ref="P455:P460" si="2272">Q494-O494</f>
        <v>0</v>
      </c>
      <c r="Q455" s="14">
        <f t="shared" ref="Q455:R460" si="2273">Q494</f>
        <v>0</v>
      </c>
      <c r="R455" s="15">
        <f t="shared" si="2273"/>
        <v>0</v>
      </c>
      <c r="S455" s="15">
        <f t="shared" ref="S455:T460" si="2274">S494-R494</f>
        <v>0</v>
      </c>
      <c r="T455" s="15">
        <f t="shared" si="2274"/>
        <v>0</v>
      </c>
      <c r="U455" s="15">
        <f t="shared" ref="U455:U460" si="2275">V494-T494</f>
        <v>0</v>
      </c>
      <c r="V455" s="14">
        <f t="shared" ref="V455:W460" si="2276">V494</f>
        <v>0</v>
      </c>
      <c r="W455" s="15">
        <f t="shared" si="2276"/>
        <v>0</v>
      </c>
      <c r="X455" s="15">
        <f t="shared" ref="X455:Y460" si="2277">X494-W494</f>
        <v>0</v>
      </c>
      <c r="Y455" s="15">
        <f t="shared" si="2277"/>
        <v>0</v>
      </c>
      <c r="Z455" s="15">
        <f t="shared" ref="Z455:Z460" si="2278">AA494-Y494</f>
        <v>0</v>
      </c>
      <c r="AA455" s="14">
        <f t="shared" ref="AA455:AB460" si="2279">AA494</f>
        <v>0</v>
      </c>
      <c r="AB455" s="15">
        <f t="shared" si="2279"/>
        <v>0</v>
      </c>
      <c r="AC455" s="15">
        <f t="shared" ref="AC455:AD460" si="2280">AC494-AB494</f>
        <v>0</v>
      </c>
      <c r="AD455" s="15">
        <f t="shared" si="2280"/>
        <v>0</v>
      </c>
      <c r="AE455" s="15">
        <f t="shared" ref="AE455:AE460" si="2281">AF494-AD494</f>
        <v>-40</v>
      </c>
      <c r="AF455" s="14">
        <f t="shared" ref="AF455:AG460" si="2282">AF494</f>
        <v>-40</v>
      </c>
      <c r="AG455" s="15">
        <f t="shared" si="2282"/>
        <v>0</v>
      </c>
      <c r="AH455" s="15">
        <f t="shared" ref="AH455:AI460" si="2283">AH494-AG494</f>
        <v>0</v>
      </c>
      <c r="AI455" s="15">
        <f t="shared" si="2283"/>
        <v>0</v>
      </c>
      <c r="AJ455" s="15">
        <f t="shared" ref="AJ455:AJ460" si="2284">AK494-AI494</f>
        <v>0</v>
      </c>
      <c r="AK455" s="14">
        <f t="shared" ref="AK455:AL455" si="2285">AK494</f>
        <v>0</v>
      </c>
      <c r="AL455" s="15">
        <f t="shared" si="2285"/>
        <v>0</v>
      </c>
      <c r="AM455" s="15">
        <f t="shared" ref="AM455:AO460" si="2286">AM494-AL494</f>
        <v>0</v>
      </c>
      <c r="AN455" s="15">
        <f t="shared" si="2286"/>
        <v>0</v>
      </c>
      <c r="AO455" s="15">
        <f t="shared" si="2286"/>
        <v>0</v>
      </c>
      <c r="AP455" s="14">
        <f t="shared" ref="AP455" si="2287">AP494</f>
        <v>0</v>
      </c>
      <c r="AQ455" s="3">
        <v>0</v>
      </c>
      <c r="AR455" s="3">
        <v>0</v>
      </c>
      <c r="AS455" s="3">
        <v>0</v>
      </c>
      <c r="AT455" s="3">
        <v>0</v>
      </c>
      <c r="AU455" s="51">
        <f t="shared" ref="AU455:AU458" si="2288">SUM(AQ455:AT455)</f>
        <v>0</v>
      </c>
      <c r="AV455" s="83">
        <f t="shared" ref="AV455:AW460" si="2289">AU455</f>
        <v>0</v>
      </c>
      <c r="AW455" s="83">
        <f t="shared" si="2289"/>
        <v>0</v>
      </c>
    </row>
    <row r="456" spans="2:49">
      <c r="B456" s="1" t="s">
        <v>14</v>
      </c>
      <c r="C456" s="15">
        <f t="shared" si="2264"/>
        <v>0.4</v>
      </c>
      <c r="D456" s="15">
        <f t="shared" si="2265"/>
        <v>0</v>
      </c>
      <c r="E456" s="15">
        <f t="shared" si="2265"/>
        <v>18</v>
      </c>
      <c r="F456" s="15">
        <f t="shared" si="2266"/>
        <v>0.10000000000000142</v>
      </c>
      <c r="G456" s="14">
        <f t="shared" si="2267"/>
        <v>18.5</v>
      </c>
      <c r="H456" s="15">
        <f t="shared" si="2267"/>
        <v>18.3</v>
      </c>
      <c r="I456" s="15">
        <f t="shared" si="2268"/>
        <v>17.999999999999996</v>
      </c>
      <c r="J456" s="15">
        <f t="shared" si="2268"/>
        <v>23.6</v>
      </c>
      <c r="K456" s="15">
        <f t="shared" si="2269"/>
        <v>0</v>
      </c>
      <c r="L456" s="14">
        <f t="shared" si="2270"/>
        <v>59.9</v>
      </c>
      <c r="M456" s="15">
        <f t="shared" si="2270"/>
        <v>23.7</v>
      </c>
      <c r="N456" s="15">
        <f t="shared" si="2271"/>
        <v>0</v>
      </c>
      <c r="O456" s="15">
        <f t="shared" si="2271"/>
        <v>0</v>
      </c>
      <c r="P456" s="15">
        <f t="shared" si="2272"/>
        <v>0</v>
      </c>
      <c r="Q456" s="14">
        <f t="shared" si="2273"/>
        <v>23.7</v>
      </c>
      <c r="R456" s="15">
        <f t="shared" si="2273"/>
        <v>0</v>
      </c>
      <c r="S456" s="15">
        <f t="shared" si="2274"/>
        <v>0</v>
      </c>
      <c r="T456" s="15">
        <f t="shared" si="2274"/>
        <v>0</v>
      </c>
      <c r="U456" s="15">
        <f t="shared" si="2275"/>
        <v>0</v>
      </c>
      <c r="V456" s="14">
        <f t="shared" si="2276"/>
        <v>0</v>
      </c>
      <c r="W456" s="15">
        <f t="shared" si="2276"/>
        <v>0</v>
      </c>
      <c r="X456" s="15">
        <f t="shared" si="2277"/>
        <v>0</v>
      </c>
      <c r="Y456" s="15">
        <f t="shared" si="2277"/>
        <v>0</v>
      </c>
      <c r="Z456" s="15">
        <f t="shared" si="2278"/>
        <v>0</v>
      </c>
      <c r="AA456" s="14">
        <f t="shared" si="2279"/>
        <v>0</v>
      </c>
      <c r="AB456" s="15">
        <f t="shared" si="2279"/>
        <v>0</v>
      </c>
      <c r="AC456" s="15">
        <f t="shared" si="2280"/>
        <v>0</v>
      </c>
      <c r="AD456" s="15">
        <f t="shared" si="2280"/>
        <v>0</v>
      </c>
      <c r="AE456" s="15">
        <f t="shared" si="2281"/>
        <v>0</v>
      </c>
      <c r="AF456" s="14">
        <f t="shared" si="2282"/>
        <v>0</v>
      </c>
      <c r="AG456" s="15">
        <f t="shared" si="2282"/>
        <v>40</v>
      </c>
      <c r="AH456" s="15">
        <f t="shared" si="2283"/>
        <v>0</v>
      </c>
      <c r="AI456" s="15">
        <f t="shared" si="2283"/>
        <v>0</v>
      </c>
      <c r="AJ456" s="15">
        <f t="shared" si="2284"/>
        <v>0</v>
      </c>
      <c r="AK456" s="14">
        <f t="shared" ref="AK456:AL456" si="2290">AK495</f>
        <v>40</v>
      </c>
      <c r="AL456" s="15">
        <f t="shared" si="2290"/>
        <v>0</v>
      </c>
      <c r="AM456" s="15">
        <f t="shared" si="2286"/>
        <v>0</v>
      </c>
      <c r="AN456" s="15">
        <f t="shared" si="2286"/>
        <v>0</v>
      </c>
      <c r="AO456" s="15">
        <f t="shared" si="2286"/>
        <v>0</v>
      </c>
      <c r="AP456" s="14">
        <f t="shared" ref="AP456" si="2291">AP495</f>
        <v>0</v>
      </c>
      <c r="AQ456" s="3">
        <v>0</v>
      </c>
      <c r="AR456" s="3">
        <v>0</v>
      </c>
      <c r="AS456" s="3">
        <v>0</v>
      </c>
      <c r="AT456" s="3">
        <v>0</v>
      </c>
      <c r="AU456" s="51">
        <f t="shared" si="2288"/>
        <v>0</v>
      </c>
      <c r="AV456" s="83">
        <f t="shared" si="2289"/>
        <v>0</v>
      </c>
      <c r="AW456" s="83">
        <f t="shared" si="2289"/>
        <v>0</v>
      </c>
    </row>
    <row r="457" spans="2:49">
      <c r="B457" s="1" t="s">
        <v>13</v>
      </c>
      <c r="C457" s="15">
        <f t="shared" si="2264"/>
        <v>-6.6</v>
      </c>
      <c r="D457" s="15">
        <f t="shared" si="2265"/>
        <v>-7.5</v>
      </c>
      <c r="E457" s="15">
        <f t="shared" si="2265"/>
        <v>-133.1</v>
      </c>
      <c r="F457" s="15">
        <f t="shared" si="2266"/>
        <v>0</v>
      </c>
      <c r="G457" s="14">
        <f t="shared" si="2267"/>
        <v>-147.19999999999999</v>
      </c>
      <c r="H457" s="15">
        <f t="shared" si="2267"/>
        <v>0</v>
      </c>
      <c r="I457" s="15">
        <f t="shared" si="2268"/>
        <v>-37</v>
      </c>
      <c r="J457" s="15">
        <f t="shared" si="2268"/>
        <v>-3.2999999999999972</v>
      </c>
      <c r="K457" s="15">
        <f t="shared" si="2269"/>
        <v>0</v>
      </c>
      <c r="L457" s="14">
        <f t="shared" si="2270"/>
        <v>-40.299999999999997</v>
      </c>
      <c r="M457" s="15">
        <f t="shared" si="2270"/>
        <v>-146.4</v>
      </c>
      <c r="N457" s="15">
        <f t="shared" si="2271"/>
        <v>-43.5</v>
      </c>
      <c r="O457" s="15">
        <f t="shared" si="2271"/>
        <v>-230.79999999999998</v>
      </c>
      <c r="P457" s="15">
        <f t="shared" si="2272"/>
        <v>-4</v>
      </c>
      <c r="Q457" s="14">
        <f t="shared" si="2273"/>
        <v>-424.7</v>
      </c>
      <c r="R457" s="15">
        <f t="shared" si="2273"/>
        <v>-298.5</v>
      </c>
      <c r="S457" s="15">
        <f t="shared" si="2274"/>
        <v>-21.600000000000023</v>
      </c>
      <c r="T457" s="15">
        <f t="shared" si="2274"/>
        <v>0</v>
      </c>
      <c r="U457" s="15">
        <f t="shared" si="2275"/>
        <v>-47.599999999999966</v>
      </c>
      <c r="V457" s="14">
        <f t="shared" si="2276"/>
        <v>-367.7</v>
      </c>
      <c r="W457" s="15">
        <f t="shared" si="2276"/>
        <v>0</v>
      </c>
      <c r="X457" s="15">
        <f t="shared" si="2277"/>
        <v>0</v>
      </c>
      <c r="Y457" s="15">
        <f t="shared" si="2277"/>
        <v>-72.5</v>
      </c>
      <c r="Z457" s="15">
        <f t="shared" si="2278"/>
        <v>0</v>
      </c>
      <c r="AA457" s="14">
        <f t="shared" si="2279"/>
        <v>-72.5</v>
      </c>
      <c r="AB457" s="15">
        <f t="shared" si="2279"/>
        <v>0</v>
      </c>
      <c r="AC457" s="15">
        <f t="shared" si="2280"/>
        <v>0</v>
      </c>
      <c r="AD457" s="15">
        <f t="shared" si="2280"/>
        <v>0</v>
      </c>
      <c r="AE457" s="15">
        <f t="shared" si="2281"/>
        <v>0</v>
      </c>
      <c r="AF457" s="14">
        <f t="shared" si="2282"/>
        <v>0</v>
      </c>
      <c r="AG457" s="15">
        <f t="shared" si="2282"/>
        <v>0</v>
      </c>
      <c r="AH457" s="15">
        <f t="shared" si="2283"/>
        <v>0</v>
      </c>
      <c r="AI457" s="15">
        <f t="shared" si="2283"/>
        <v>0</v>
      </c>
      <c r="AJ457" s="15">
        <f t="shared" si="2284"/>
        <v>0</v>
      </c>
      <c r="AK457" s="14">
        <f t="shared" ref="AK457:AL457" si="2292">AK496</f>
        <v>0</v>
      </c>
      <c r="AL457" s="15">
        <f t="shared" si="2292"/>
        <v>0</v>
      </c>
      <c r="AM457" s="15">
        <f t="shared" si="2286"/>
        <v>0</v>
      </c>
      <c r="AN457" s="15">
        <f t="shared" si="2286"/>
        <v>0</v>
      </c>
      <c r="AO457" s="15">
        <f t="shared" si="2286"/>
        <v>0</v>
      </c>
      <c r="AP457" s="14">
        <f t="shared" ref="AP457" si="2293">AP496</f>
        <v>0</v>
      </c>
      <c r="AQ457" s="3">
        <v>0</v>
      </c>
      <c r="AR457" s="3">
        <v>0</v>
      </c>
      <c r="AS457" s="3">
        <v>0</v>
      </c>
      <c r="AT457" s="3">
        <v>0</v>
      </c>
      <c r="AU457" s="51">
        <f t="shared" si="2288"/>
        <v>0</v>
      </c>
      <c r="AV457" s="83">
        <f t="shared" si="2289"/>
        <v>0</v>
      </c>
      <c r="AW457" s="83">
        <f t="shared" si="2289"/>
        <v>0</v>
      </c>
    </row>
    <row r="458" spans="2:49">
      <c r="B458" s="1" t="s">
        <v>12</v>
      </c>
      <c r="C458" s="15">
        <f t="shared" si="2264"/>
        <v>0</v>
      </c>
      <c r="D458" s="15">
        <f t="shared" si="2265"/>
        <v>0</v>
      </c>
      <c r="E458" s="15">
        <f t="shared" si="2265"/>
        <v>0</v>
      </c>
      <c r="F458" s="15">
        <f t="shared" si="2266"/>
        <v>-9.3000000000000007</v>
      </c>
      <c r="G458" s="14">
        <f t="shared" si="2267"/>
        <v>-9.3000000000000007</v>
      </c>
      <c r="H458" s="15">
        <f t="shared" si="2267"/>
        <v>0</v>
      </c>
      <c r="I458" s="15">
        <f t="shared" si="2268"/>
        <v>0</v>
      </c>
      <c r="J458" s="15">
        <f t="shared" si="2268"/>
        <v>0</v>
      </c>
      <c r="K458" s="15">
        <f t="shared" si="2269"/>
        <v>-4.7</v>
      </c>
      <c r="L458" s="14">
        <f t="shared" si="2270"/>
        <v>-4.7</v>
      </c>
      <c r="M458" s="15">
        <f t="shared" si="2270"/>
        <v>0</v>
      </c>
      <c r="N458" s="15">
        <f t="shared" si="2271"/>
        <v>0</v>
      </c>
      <c r="O458" s="15">
        <f t="shared" si="2271"/>
        <v>0</v>
      </c>
      <c r="P458" s="15">
        <f t="shared" si="2272"/>
        <v>-15</v>
      </c>
      <c r="Q458" s="14">
        <f t="shared" si="2273"/>
        <v>-15</v>
      </c>
      <c r="R458" s="15">
        <f t="shared" si="2273"/>
        <v>0</v>
      </c>
      <c r="S458" s="15">
        <f t="shared" si="2274"/>
        <v>0</v>
      </c>
      <c r="T458" s="15">
        <f t="shared" si="2274"/>
        <v>-201.8</v>
      </c>
      <c r="U458" s="15">
        <f t="shared" si="2275"/>
        <v>-0.29999999999998295</v>
      </c>
      <c r="V458" s="14">
        <f t="shared" si="2276"/>
        <v>-202.1</v>
      </c>
      <c r="W458" s="15">
        <f t="shared" si="2276"/>
        <v>0</v>
      </c>
      <c r="X458" s="15">
        <f t="shared" si="2277"/>
        <v>0</v>
      </c>
      <c r="Y458" s="15">
        <f t="shared" si="2277"/>
        <v>-0.4</v>
      </c>
      <c r="Z458" s="15">
        <f t="shared" si="2278"/>
        <v>0</v>
      </c>
      <c r="AA458" s="14">
        <f t="shared" si="2279"/>
        <v>-0.4</v>
      </c>
      <c r="AB458" s="15">
        <f t="shared" si="2279"/>
        <v>0</v>
      </c>
      <c r="AC458" s="15">
        <f t="shared" si="2280"/>
        <v>-35.4</v>
      </c>
      <c r="AD458" s="15">
        <f t="shared" si="2280"/>
        <v>0</v>
      </c>
      <c r="AE458" s="15">
        <f t="shared" si="2281"/>
        <v>0</v>
      </c>
      <c r="AF458" s="14">
        <f t="shared" si="2282"/>
        <v>-35.4</v>
      </c>
      <c r="AG458" s="15">
        <f t="shared" si="2282"/>
        <v>0</v>
      </c>
      <c r="AH458" s="15">
        <f t="shared" si="2283"/>
        <v>0</v>
      </c>
      <c r="AI458" s="15">
        <f t="shared" si="2283"/>
        <v>0</v>
      </c>
      <c r="AJ458" s="15">
        <f t="shared" si="2284"/>
        <v>0</v>
      </c>
      <c r="AK458" s="14">
        <f t="shared" ref="AK458:AL458" si="2294">AK497</f>
        <v>0</v>
      </c>
      <c r="AL458" s="15">
        <f t="shared" si="2294"/>
        <v>0</v>
      </c>
      <c r="AM458" s="15">
        <f t="shared" si="2286"/>
        <v>0</v>
      </c>
      <c r="AN458" s="15">
        <f t="shared" si="2286"/>
        <v>0</v>
      </c>
      <c r="AO458" s="15">
        <f t="shared" si="2286"/>
        <v>0</v>
      </c>
      <c r="AP458" s="14">
        <f t="shared" ref="AP458" si="2295">AP497</f>
        <v>0</v>
      </c>
      <c r="AQ458" s="3">
        <v>0</v>
      </c>
      <c r="AR458" s="3">
        <v>0</v>
      </c>
      <c r="AS458" s="3">
        <v>0</v>
      </c>
      <c r="AT458" s="3">
        <v>0</v>
      </c>
      <c r="AU458" s="51">
        <f t="shared" si="2288"/>
        <v>0</v>
      </c>
      <c r="AV458" s="83">
        <f t="shared" si="2289"/>
        <v>0</v>
      </c>
      <c r="AW458" s="83">
        <f t="shared" si="2289"/>
        <v>0</v>
      </c>
    </row>
    <row r="459" spans="2:49">
      <c r="B459" s="1" t="s">
        <v>11</v>
      </c>
      <c r="C459" s="15">
        <f t="shared" si="2264"/>
        <v>-16.100000000000001</v>
      </c>
      <c r="D459" s="15">
        <f t="shared" si="2265"/>
        <v>-19.799999999999997</v>
      </c>
      <c r="E459" s="15">
        <f t="shared" si="2265"/>
        <v>-13.600000000000001</v>
      </c>
      <c r="F459" s="15">
        <f t="shared" si="2266"/>
        <v>-38.200000000000003</v>
      </c>
      <c r="G459" s="14">
        <f t="shared" si="2267"/>
        <v>-87.7</v>
      </c>
      <c r="H459" s="15">
        <f t="shared" si="2267"/>
        <v>-29.4</v>
      </c>
      <c r="I459" s="15">
        <f t="shared" si="2268"/>
        <v>-16.5</v>
      </c>
      <c r="J459" s="15">
        <f t="shared" si="2268"/>
        <v>-25.199999999999996</v>
      </c>
      <c r="K459" s="15">
        <f t="shared" si="2269"/>
        <v>-16.5</v>
      </c>
      <c r="L459" s="14">
        <f t="shared" si="2270"/>
        <v>-87.6</v>
      </c>
      <c r="M459" s="15">
        <f t="shared" si="2270"/>
        <v>-13.5</v>
      </c>
      <c r="N459" s="15">
        <f t="shared" si="2271"/>
        <v>-17.2</v>
      </c>
      <c r="O459" s="15">
        <f t="shared" si="2271"/>
        <v>-8.4000000000000021</v>
      </c>
      <c r="P459" s="15">
        <f t="shared" si="2272"/>
        <v>-27.4</v>
      </c>
      <c r="Q459" s="14">
        <f t="shared" si="2273"/>
        <v>-66.5</v>
      </c>
      <c r="R459" s="15">
        <f t="shared" si="2273"/>
        <v>-9</v>
      </c>
      <c r="S459" s="15">
        <f t="shared" si="2274"/>
        <v>-12.100000000000001</v>
      </c>
      <c r="T459" s="15">
        <f t="shared" si="2274"/>
        <v>-12.600000000000001</v>
      </c>
      <c r="U459" s="15">
        <f t="shared" si="2275"/>
        <v>-17.399999999999999</v>
      </c>
      <c r="V459" s="14">
        <f t="shared" si="2276"/>
        <v>-51.1</v>
      </c>
      <c r="W459" s="15">
        <f t="shared" si="2276"/>
        <v>-12.3</v>
      </c>
      <c r="X459" s="15">
        <f t="shared" si="2277"/>
        <v>-17.899999999999999</v>
      </c>
      <c r="Y459" s="15">
        <f t="shared" si="2277"/>
        <v>-12.400000000000002</v>
      </c>
      <c r="Z459" s="15">
        <f t="shared" si="2278"/>
        <v>-17.100000000000001</v>
      </c>
      <c r="AA459" s="14">
        <f t="shared" si="2279"/>
        <v>-59.7</v>
      </c>
      <c r="AB459" s="15">
        <f t="shared" si="2279"/>
        <v>-22.8</v>
      </c>
      <c r="AC459" s="15">
        <f t="shared" si="2280"/>
        <v>-5.8000000000000007</v>
      </c>
      <c r="AD459" s="15">
        <f t="shared" si="2280"/>
        <v>-9.3999999999999986</v>
      </c>
      <c r="AE459" s="15">
        <f t="shared" si="2281"/>
        <v>-4</v>
      </c>
      <c r="AF459" s="14">
        <f t="shared" si="2282"/>
        <v>-42</v>
      </c>
      <c r="AG459" s="15">
        <f t="shared" si="2282"/>
        <v>-4.4000000000000004</v>
      </c>
      <c r="AH459" s="15">
        <f t="shared" si="2283"/>
        <v>-2.8</v>
      </c>
      <c r="AI459" s="15">
        <f t="shared" si="2283"/>
        <v>-4.9999999999999991</v>
      </c>
      <c r="AJ459" s="15">
        <f t="shared" si="2284"/>
        <v>-14.400000000000002</v>
      </c>
      <c r="AK459" s="14">
        <f t="shared" ref="AK459:AL459" si="2296">AK498</f>
        <v>-26.6</v>
      </c>
      <c r="AL459" s="15">
        <f t="shared" si="2296"/>
        <v>-3.6</v>
      </c>
      <c r="AM459" s="15">
        <f t="shared" si="2286"/>
        <v>-4.0999999999999996</v>
      </c>
      <c r="AN459" s="15">
        <f t="shared" si="2286"/>
        <v>-9.3000000000000007</v>
      </c>
      <c r="AO459" s="15">
        <f t="shared" si="2286"/>
        <v>-6.8999999999999986</v>
      </c>
      <c r="AP459" s="14">
        <f t="shared" ref="AP459" si="2297">AP498</f>
        <v>-23.9</v>
      </c>
      <c r="AQ459" s="3">
        <v>-8</v>
      </c>
      <c r="AR459" s="3">
        <v>-8</v>
      </c>
      <c r="AS459" s="3">
        <v>-8</v>
      </c>
      <c r="AT459" s="3">
        <v>-8</v>
      </c>
      <c r="AU459" s="51">
        <f>SUM(AQ459:AT459)</f>
        <v>-32</v>
      </c>
      <c r="AV459" s="83">
        <f t="shared" ref="AV459:AW459" si="2298">AU459</f>
        <v>-32</v>
      </c>
      <c r="AW459" s="83">
        <f t="shared" si="2298"/>
        <v>-32</v>
      </c>
    </row>
    <row r="460" spans="2:49">
      <c r="B460" s="1" t="s">
        <v>10</v>
      </c>
      <c r="C460" s="15">
        <f t="shared" si="2264"/>
        <v>-4.3</v>
      </c>
      <c r="D460" s="15">
        <f t="shared" si="2265"/>
        <v>-10</v>
      </c>
      <c r="E460" s="15">
        <f t="shared" si="2265"/>
        <v>4.2000000000000011</v>
      </c>
      <c r="F460" s="15">
        <f t="shared" si="2266"/>
        <v>5.8</v>
      </c>
      <c r="G460" s="14">
        <f t="shared" si="2267"/>
        <v>-4.3</v>
      </c>
      <c r="H460" s="15">
        <f t="shared" si="2267"/>
        <v>0</v>
      </c>
      <c r="I460" s="15">
        <f t="shared" si="2268"/>
        <v>-1.3</v>
      </c>
      <c r="J460" s="15">
        <f t="shared" si="2268"/>
        <v>-0.5</v>
      </c>
      <c r="K460" s="15">
        <f t="shared" si="2269"/>
        <v>3.3</v>
      </c>
      <c r="L460" s="14">
        <f t="shared" si="2270"/>
        <v>1.5</v>
      </c>
      <c r="M460" s="15">
        <f t="shared" si="2270"/>
        <v>0.3</v>
      </c>
      <c r="N460" s="15">
        <f t="shared" si="2271"/>
        <v>0</v>
      </c>
      <c r="O460" s="15">
        <f t="shared" si="2271"/>
        <v>-9.9999999999999978E-2</v>
      </c>
      <c r="P460" s="15">
        <f t="shared" si="2272"/>
        <v>0</v>
      </c>
      <c r="Q460" s="14">
        <f t="shared" si="2273"/>
        <v>0.2</v>
      </c>
      <c r="R460" s="15">
        <f t="shared" si="2273"/>
        <v>1</v>
      </c>
      <c r="S460" s="15">
        <f t="shared" si="2274"/>
        <v>-19.7</v>
      </c>
      <c r="T460" s="15">
        <f t="shared" si="2274"/>
        <v>4</v>
      </c>
      <c r="U460" s="15">
        <f t="shared" si="2275"/>
        <v>0</v>
      </c>
      <c r="V460" s="14">
        <f t="shared" si="2276"/>
        <v>-14.7</v>
      </c>
      <c r="W460" s="15">
        <f t="shared" si="2276"/>
        <v>-0.2</v>
      </c>
      <c r="X460" s="15">
        <f t="shared" si="2277"/>
        <v>-9.9999999999999978E-2</v>
      </c>
      <c r="Y460" s="15">
        <f t="shared" si="2277"/>
        <v>0.3</v>
      </c>
      <c r="Z460" s="15">
        <f t="shared" si="2278"/>
        <v>0.6</v>
      </c>
      <c r="AA460" s="14">
        <f t="shared" si="2279"/>
        <v>0.6</v>
      </c>
      <c r="AB460" s="15">
        <f t="shared" si="2279"/>
        <v>0</v>
      </c>
      <c r="AC460" s="15">
        <f t="shared" si="2280"/>
        <v>12</v>
      </c>
      <c r="AD460" s="15">
        <f t="shared" si="2280"/>
        <v>0</v>
      </c>
      <c r="AE460" s="15">
        <f t="shared" si="2281"/>
        <v>3</v>
      </c>
      <c r="AF460" s="14">
        <f t="shared" si="2282"/>
        <v>15</v>
      </c>
      <c r="AG460" s="15">
        <f t="shared" si="2282"/>
        <v>8.1</v>
      </c>
      <c r="AH460" s="15">
        <f t="shared" si="2283"/>
        <v>0</v>
      </c>
      <c r="AI460" s="15">
        <f t="shared" si="2283"/>
        <v>0</v>
      </c>
      <c r="AJ460" s="15">
        <f t="shared" si="2284"/>
        <v>0</v>
      </c>
      <c r="AK460" s="14">
        <f t="shared" ref="AK460:AL460" si="2299">AK499</f>
        <v>8.1</v>
      </c>
      <c r="AL460" s="15">
        <f t="shared" si="2299"/>
        <v>0</v>
      </c>
      <c r="AM460" s="15">
        <f t="shared" si="2286"/>
        <v>-2.2999999999999998</v>
      </c>
      <c r="AN460" s="15">
        <f t="shared" si="2286"/>
        <v>9.9999999999999645E-2</v>
      </c>
      <c r="AO460" s="15">
        <f t="shared" si="2286"/>
        <v>1.0000000000000002</v>
      </c>
      <c r="AP460" s="14">
        <f t="shared" ref="AP460" si="2300">AP499</f>
        <v>-1.2</v>
      </c>
      <c r="AQ460" s="3">
        <v>0</v>
      </c>
      <c r="AR460" s="3">
        <v>0</v>
      </c>
      <c r="AS460" s="3">
        <v>0</v>
      </c>
      <c r="AT460" s="3">
        <v>0</v>
      </c>
      <c r="AU460" s="51">
        <f t="shared" ref="AU460" si="2301">SUM(AQ460:AT460)</f>
        <v>0</v>
      </c>
      <c r="AV460" s="83">
        <f t="shared" si="2289"/>
        <v>0</v>
      </c>
      <c r="AW460" s="83">
        <f t="shared" si="2289"/>
        <v>0</v>
      </c>
    </row>
    <row r="461" spans="2:49" s="124" customFormat="1">
      <c r="B461" s="131" t="s">
        <v>9</v>
      </c>
      <c r="C461" s="122">
        <f t="shared" ref="C461:AV461" si="2302">SUM(C455:C460)</f>
        <v>-33.5</v>
      </c>
      <c r="D461" s="122">
        <f t="shared" si="2302"/>
        <v>-37.299999999999997</v>
      </c>
      <c r="E461" s="122">
        <f t="shared" si="2302"/>
        <v>-124.49999999999999</v>
      </c>
      <c r="F461" s="122">
        <f t="shared" si="2302"/>
        <v>-59.5</v>
      </c>
      <c r="G461" s="123">
        <f t="shared" si="2302"/>
        <v>-254.8</v>
      </c>
      <c r="H461" s="122">
        <f t="shared" si="2302"/>
        <v>-28.999999999999996</v>
      </c>
      <c r="I461" s="122">
        <f t="shared" si="2302"/>
        <v>-59.5</v>
      </c>
      <c r="J461" s="122">
        <f t="shared" si="2302"/>
        <v>-28.899999999999984</v>
      </c>
      <c r="K461" s="122">
        <f t="shared" si="2302"/>
        <v>-17.899999999999999</v>
      </c>
      <c r="L461" s="123">
        <f t="shared" si="2302"/>
        <v>-135.29999999999998</v>
      </c>
      <c r="M461" s="122">
        <f t="shared" si="2302"/>
        <v>-135.89999999999998</v>
      </c>
      <c r="N461" s="122">
        <f t="shared" si="2302"/>
        <v>-60.7</v>
      </c>
      <c r="O461" s="122">
        <f t="shared" si="2302"/>
        <v>-239.29999999999998</v>
      </c>
      <c r="P461" s="122">
        <f t="shared" si="2302"/>
        <v>-46.4</v>
      </c>
      <c r="Q461" s="123">
        <f t="shared" si="2302"/>
        <v>-482.3</v>
      </c>
      <c r="R461" s="122">
        <f t="shared" si="2302"/>
        <v>-306.5</v>
      </c>
      <c r="S461" s="122">
        <f t="shared" si="2302"/>
        <v>-53.40000000000002</v>
      </c>
      <c r="T461" s="122">
        <f t="shared" si="2302"/>
        <v>-210.4</v>
      </c>
      <c r="U461" s="122">
        <f t="shared" si="2302"/>
        <v>-65.299999999999955</v>
      </c>
      <c r="V461" s="123">
        <f t="shared" si="2302"/>
        <v>-635.6</v>
      </c>
      <c r="W461" s="122">
        <f t="shared" si="2302"/>
        <v>-12.5</v>
      </c>
      <c r="X461" s="122">
        <f t="shared" si="2302"/>
        <v>-18</v>
      </c>
      <c r="Y461" s="122">
        <f t="shared" si="2302"/>
        <v>-85.000000000000014</v>
      </c>
      <c r="Z461" s="122">
        <f t="shared" si="2302"/>
        <v>-16.5</v>
      </c>
      <c r="AA461" s="123">
        <f t="shared" si="2302"/>
        <v>-132.00000000000003</v>
      </c>
      <c r="AB461" s="122">
        <f t="shared" si="2302"/>
        <v>-22.8</v>
      </c>
      <c r="AC461" s="122">
        <f t="shared" si="2302"/>
        <v>-29.200000000000003</v>
      </c>
      <c r="AD461" s="122">
        <f t="shared" si="2302"/>
        <v>-9.3999999999999986</v>
      </c>
      <c r="AE461" s="122">
        <f t="shared" si="2302"/>
        <v>-41</v>
      </c>
      <c r="AF461" s="123">
        <f t="shared" si="2302"/>
        <v>-102.4</v>
      </c>
      <c r="AG461" s="122">
        <f t="shared" si="2302"/>
        <v>43.7</v>
      </c>
      <c r="AH461" s="122">
        <f t="shared" si="2302"/>
        <v>-2.8</v>
      </c>
      <c r="AI461" s="122">
        <f t="shared" ref="AI461:AL461" si="2303">SUM(AI455:AI460)</f>
        <v>-4.9999999999999991</v>
      </c>
      <c r="AJ461" s="122">
        <f t="shared" si="2303"/>
        <v>-14.400000000000002</v>
      </c>
      <c r="AK461" s="123">
        <f t="shared" si="2303"/>
        <v>21.5</v>
      </c>
      <c r="AL461" s="122">
        <f t="shared" si="2303"/>
        <v>-3.6</v>
      </c>
      <c r="AM461" s="122">
        <f t="shared" si="2302"/>
        <v>-6.3999999999999995</v>
      </c>
      <c r="AN461" s="122">
        <f t="shared" si="2302"/>
        <v>-9.2000000000000011</v>
      </c>
      <c r="AO461" s="122">
        <f t="shared" ref="AO461:AP461" si="2304">SUM(AO455:AO460)</f>
        <v>-5.8999999999999986</v>
      </c>
      <c r="AP461" s="123">
        <f t="shared" si="2304"/>
        <v>-25.099999999999998</v>
      </c>
      <c r="AQ461" s="122">
        <f t="shared" ref="AQ461:AU461" si="2305">SUM(AQ455:AQ460)</f>
        <v>-8</v>
      </c>
      <c r="AR461" s="122">
        <f t="shared" si="2305"/>
        <v>-8</v>
      </c>
      <c r="AS461" s="122">
        <f t="shared" si="2305"/>
        <v>-8</v>
      </c>
      <c r="AT461" s="122">
        <f t="shared" si="2305"/>
        <v>-8</v>
      </c>
      <c r="AU461" s="123">
        <f t="shared" si="2305"/>
        <v>-32</v>
      </c>
      <c r="AV461" s="123">
        <f t="shared" si="2302"/>
        <v>-32</v>
      </c>
      <c r="AW461" s="123">
        <f t="shared" ref="AW461" si="2306">SUM(AW455:AW460)</f>
        <v>-32</v>
      </c>
    </row>
    <row r="462" spans="2:49">
      <c r="C462" s="15"/>
      <c r="D462" s="15"/>
      <c r="E462" s="15"/>
      <c r="F462" s="15"/>
      <c r="G462" s="14"/>
      <c r="H462" s="15"/>
      <c r="I462" s="15"/>
      <c r="J462" s="15"/>
      <c r="K462" s="15"/>
      <c r="L462" s="14"/>
      <c r="M462" s="15"/>
      <c r="N462" s="15"/>
      <c r="O462" s="15"/>
      <c r="P462" s="15"/>
      <c r="Q462" s="14"/>
      <c r="R462" s="15"/>
      <c r="S462" s="15"/>
      <c r="T462" s="15"/>
      <c r="U462" s="15"/>
      <c r="V462" s="14"/>
      <c r="W462" s="15"/>
      <c r="X462" s="15"/>
      <c r="Y462" s="15"/>
      <c r="Z462" s="15"/>
      <c r="AA462" s="14"/>
      <c r="AB462" s="15"/>
      <c r="AC462" s="15"/>
      <c r="AD462" s="15"/>
      <c r="AE462" s="15"/>
      <c r="AF462" s="14"/>
      <c r="AG462" s="15"/>
      <c r="AH462" s="15"/>
      <c r="AI462" s="15"/>
      <c r="AJ462" s="15"/>
      <c r="AK462" s="14"/>
      <c r="AL462" s="15"/>
      <c r="AN462" s="15"/>
      <c r="AO462" s="15"/>
      <c r="AP462" s="14"/>
    </row>
    <row r="463" spans="2:49">
      <c r="B463" s="1" t="s">
        <v>8</v>
      </c>
      <c r="C463" s="15">
        <f t="shared" ref="C463:C469" si="2307">C501</f>
        <v>0</v>
      </c>
      <c r="D463" s="15">
        <f t="shared" ref="D463:E469" si="2308">D501-C501</f>
        <v>0</v>
      </c>
      <c r="E463" s="15">
        <f t="shared" si="2308"/>
        <v>0</v>
      </c>
      <c r="F463" s="15">
        <f t="shared" ref="F463:F469" si="2309">G501-E501</f>
        <v>0</v>
      </c>
      <c r="G463" s="14">
        <f t="shared" ref="G463:H469" si="2310">G501</f>
        <v>0</v>
      </c>
      <c r="H463" s="15">
        <f t="shared" si="2310"/>
        <v>0</v>
      </c>
      <c r="I463" s="15">
        <f t="shared" ref="I463:J469" si="2311">I501-H501</f>
        <v>0</v>
      </c>
      <c r="J463" s="15">
        <f t="shared" si="2311"/>
        <v>0</v>
      </c>
      <c r="K463" s="15">
        <f t="shared" ref="K463:K469" si="2312">L501-J501</f>
        <v>0</v>
      </c>
      <c r="L463" s="14">
        <f t="shared" ref="L463:M469" si="2313">L501</f>
        <v>0</v>
      </c>
      <c r="M463" s="15">
        <f t="shared" si="2313"/>
        <v>0</v>
      </c>
      <c r="N463" s="15">
        <f t="shared" ref="N463:O469" si="2314">N501-M501</f>
        <v>0</v>
      </c>
      <c r="O463" s="15">
        <f t="shared" si="2314"/>
        <v>746.3</v>
      </c>
      <c r="P463" s="15">
        <f t="shared" ref="P463:P469" si="2315">Q501-O501</f>
        <v>0</v>
      </c>
      <c r="Q463" s="14">
        <f t="shared" ref="Q463:R469" si="2316">Q501</f>
        <v>746.3</v>
      </c>
      <c r="R463" s="15">
        <f t="shared" si="2316"/>
        <v>0</v>
      </c>
      <c r="S463" s="15">
        <f t="shared" ref="S463:T469" si="2317">S501-R501</f>
        <v>0</v>
      </c>
      <c r="T463" s="15">
        <f t="shared" si="2317"/>
        <v>0</v>
      </c>
      <c r="U463" s="15">
        <f t="shared" ref="U463:U469" si="2318">V501-T501</f>
        <v>0</v>
      </c>
      <c r="V463" s="14">
        <f t="shared" ref="V463:W469" si="2319">V501</f>
        <v>0</v>
      </c>
      <c r="W463" s="15">
        <f t="shared" si="2319"/>
        <v>0</v>
      </c>
      <c r="X463" s="15">
        <f t="shared" ref="X463:Y469" si="2320">X501-W501</f>
        <v>0</v>
      </c>
      <c r="Y463" s="15">
        <f t="shared" si="2320"/>
        <v>0</v>
      </c>
      <c r="Z463" s="15">
        <f t="shared" ref="Z463:Z469" si="2321">AA501-Y501</f>
        <v>1725.3</v>
      </c>
      <c r="AA463" s="14">
        <f t="shared" ref="AA463:AB469" si="2322">AA501</f>
        <v>1725.3</v>
      </c>
      <c r="AB463" s="15">
        <f t="shared" si="2322"/>
        <v>0</v>
      </c>
      <c r="AC463" s="15">
        <f t="shared" ref="AC463:AD469" si="2323">AC501-AB501</f>
        <v>0</v>
      </c>
      <c r="AD463" s="15">
        <f t="shared" si="2323"/>
        <v>1759.9</v>
      </c>
      <c r="AE463" s="15">
        <f t="shared" ref="AE463:AE469" si="2324">AF501-AD501</f>
        <v>0</v>
      </c>
      <c r="AF463" s="14">
        <f t="shared" ref="AF463:AG469" si="2325">AF501</f>
        <v>1759.9</v>
      </c>
      <c r="AG463" s="15">
        <f t="shared" si="2325"/>
        <v>0</v>
      </c>
      <c r="AH463" s="15">
        <f t="shared" ref="AH463:AI469" si="2326">AH501-AG501</f>
        <v>2752.3</v>
      </c>
      <c r="AI463" s="15">
        <f t="shared" si="2326"/>
        <v>0</v>
      </c>
      <c r="AJ463" s="15">
        <f t="shared" ref="AJ463:AJ469" si="2327">AK501-AI501</f>
        <v>1462.5</v>
      </c>
      <c r="AK463" s="14">
        <f t="shared" ref="AK463:AL463" si="2328">AK501</f>
        <v>4214.8</v>
      </c>
      <c r="AL463" s="15">
        <f t="shared" si="2328"/>
        <v>0</v>
      </c>
      <c r="AM463" s="15">
        <f t="shared" ref="AM463:AO469" si="2329">AM501-AL501</f>
        <v>0</v>
      </c>
      <c r="AN463" s="15">
        <f t="shared" si="2329"/>
        <v>0</v>
      </c>
      <c r="AO463" s="15">
        <f t="shared" si="2329"/>
        <v>0</v>
      </c>
      <c r="AP463" s="14">
        <f t="shared" ref="AP463" si="2330">AP501</f>
        <v>0</v>
      </c>
      <c r="AQ463" s="3">
        <v>0</v>
      </c>
      <c r="AR463" s="3">
        <v>0</v>
      </c>
      <c r="AS463" s="3">
        <v>0</v>
      </c>
      <c r="AT463" s="3">
        <v>0</v>
      </c>
      <c r="AU463" s="51">
        <f t="shared" ref="AU463:AU466" si="2331">SUM(AQ463:AT463)</f>
        <v>0</v>
      </c>
      <c r="AV463" s="83">
        <f t="shared" ref="AV463:AW463" si="2332">AU463</f>
        <v>0</v>
      </c>
      <c r="AW463" s="83">
        <f t="shared" si="2332"/>
        <v>0</v>
      </c>
    </row>
    <row r="464" spans="2:49">
      <c r="B464" s="1" t="s">
        <v>7</v>
      </c>
      <c r="C464" s="15">
        <f t="shared" si="2307"/>
        <v>0</v>
      </c>
      <c r="D464" s="15">
        <f t="shared" si="2308"/>
        <v>0</v>
      </c>
      <c r="E464" s="15">
        <f t="shared" si="2308"/>
        <v>0</v>
      </c>
      <c r="F464" s="15">
        <f t="shared" si="2309"/>
        <v>0</v>
      </c>
      <c r="G464" s="14">
        <f t="shared" si="2310"/>
        <v>0</v>
      </c>
      <c r="H464" s="15">
        <f t="shared" si="2310"/>
        <v>0</v>
      </c>
      <c r="I464" s="15">
        <f t="shared" si="2311"/>
        <v>600</v>
      </c>
      <c r="J464" s="15">
        <f t="shared" si="2311"/>
        <v>0</v>
      </c>
      <c r="K464" s="15">
        <f t="shared" si="2312"/>
        <v>0</v>
      </c>
      <c r="L464" s="14">
        <f t="shared" si="2313"/>
        <v>600</v>
      </c>
      <c r="M464" s="15">
        <f t="shared" si="2313"/>
        <v>0</v>
      </c>
      <c r="N464" s="15">
        <f t="shared" si="2314"/>
        <v>0</v>
      </c>
      <c r="O464" s="15">
        <f t="shared" si="2314"/>
        <v>0</v>
      </c>
      <c r="P464" s="15">
        <f t="shared" si="2315"/>
        <v>0</v>
      </c>
      <c r="Q464" s="14">
        <f t="shared" si="2316"/>
        <v>0</v>
      </c>
      <c r="R464" s="15">
        <f t="shared" si="2316"/>
        <v>800</v>
      </c>
      <c r="S464" s="15">
        <f t="shared" si="2317"/>
        <v>0</v>
      </c>
      <c r="T464" s="15">
        <f t="shared" si="2317"/>
        <v>0</v>
      </c>
      <c r="U464" s="15">
        <f t="shared" si="2318"/>
        <v>0</v>
      </c>
      <c r="V464" s="14">
        <f t="shared" si="2319"/>
        <v>800</v>
      </c>
      <c r="W464" s="15">
        <f t="shared" si="2319"/>
        <v>0</v>
      </c>
      <c r="X464" s="15">
        <f t="shared" si="2320"/>
        <v>0</v>
      </c>
      <c r="Y464" s="15">
        <f t="shared" si="2320"/>
        <v>0</v>
      </c>
      <c r="Z464" s="15">
        <f t="shared" si="2321"/>
        <v>0</v>
      </c>
      <c r="AA464" s="14">
        <f t="shared" si="2322"/>
        <v>0</v>
      </c>
      <c r="AB464" s="15">
        <f t="shared" si="2322"/>
        <v>0</v>
      </c>
      <c r="AC464" s="15">
        <f t="shared" si="2323"/>
        <v>0</v>
      </c>
      <c r="AD464" s="15">
        <f t="shared" si="2323"/>
        <v>0</v>
      </c>
      <c r="AE464" s="15">
        <f t="shared" si="2324"/>
        <v>0</v>
      </c>
      <c r="AF464" s="14">
        <f t="shared" si="2325"/>
        <v>0</v>
      </c>
      <c r="AG464" s="15">
        <f t="shared" si="2325"/>
        <v>0</v>
      </c>
      <c r="AH464" s="15">
        <f t="shared" si="2326"/>
        <v>0</v>
      </c>
      <c r="AI464" s="15">
        <f t="shared" si="2326"/>
        <v>0</v>
      </c>
      <c r="AJ464" s="15">
        <f t="shared" si="2327"/>
        <v>0</v>
      </c>
      <c r="AK464" s="14">
        <f t="shared" ref="AK464:AL464" si="2333">AK502</f>
        <v>0</v>
      </c>
      <c r="AL464" s="15">
        <f t="shared" si="2333"/>
        <v>0</v>
      </c>
      <c r="AM464" s="15">
        <f t="shared" si="2329"/>
        <v>0</v>
      </c>
      <c r="AN464" s="15">
        <f t="shared" si="2329"/>
        <v>0</v>
      </c>
      <c r="AO464" s="15">
        <f t="shared" si="2329"/>
        <v>0</v>
      </c>
      <c r="AP464" s="14">
        <f t="shared" ref="AP464" si="2334">AP502</f>
        <v>0</v>
      </c>
      <c r="AQ464" s="3">
        <v>0</v>
      </c>
      <c r="AR464" s="3">
        <v>0</v>
      </c>
      <c r="AS464" s="3">
        <v>0</v>
      </c>
      <c r="AT464" s="3">
        <v>0</v>
      </c>
      <c r="AU464" s="51">
        <f t="shared" si="2331"/>
        <v>0</v>
      </c>
      <c r="AV464" s="83">
        <f t="shared" ref="AV464:AW464" si="2335">AU464</f>
        <v>0</v>
      </c>
      <c r="AW464" s="83">
        <f t="shared" si="2335"/>
        <v>0</v>
      </c>
    </row>
    <row r="465" spans="2:49">
      <c r="B465" s="1" t="s">
        <v>6</v>
      </c>
      <c r="C465" s="15">
        <f t="shared" si="2307"/>
        <v>20.7</v>
      </c>
      <c r="D465" s="15">
        <f t="shared" si="2308"/>
        <v>15.000000000000004</v>
      </c>
      <c r="E465" s="15">
        <f t="shared" si="2308"/>
        <v>19.099999999999994</v>
      </c>
      <c r="F465" s="15">
        <f t="shared" si="2309"/>
        <v>12.400000000000006</v>
      </c>
      <c r="G465" s="14">
        <f t="shared" si="2310"/>
        <v>67.2</v>
      </c>
      <c r="H465" s="15">
        <f t="shared" si="2310"/>
        <v>17.600000000000001</v>
      </c>
      <c r="I465" s="15">
        <f t="shared" si="2311"/>
        <v>19.399999999999999</v>
      </c>
      <c r="J465" s="15">
        <f t="shared" si="2311"/>
        <v>9</v>
      </c>
      <c r="K465" s="15">
        <f t="shared" si="2312"/>
        <v>24.700000000000003</v>
      </c>
      <c r="L465" s="14">
        <f t="shared" si="2313"/>
        <v>70.7</v>
      </c>
      <c r="M465" s="15">
        <f t="shared" si="2313"/>
        <v>15.3</v>
      </c>
      <c r="N465" s="15">
        <f t="shared" si="2314"/>
        <v>29.2</v>
      </c>
      <c r="O465" s="15">
        <f t="shared" si="2314"/>
        <v>14.200000000000003</v>
      </c>
      <c r="P465" s="15">
        <f t="shared" si="2315"/>
        <v>19</v>
      </c>
      <c r="Q465" s="14">
        <f t="shared" si="2316"/>
        <v>77.7</v>
      </c>
      <c r="R465" s="15">
        <f t="shared" si="2316"/>
        <v>11.6</v>
      </c>
      <c r="S465" s="15">
        <f t="shared" si="2317"/>
        <v>14.200000000000001</v>
      </c>
      <c r="T465" s="15">
        <f t="shared" si="2317"/>
        <v>11.2</v>
      </c>
      <c r="U465" s="15">
        <f t="shared" si="2318"/>
        <v>5.7000000000000028</v>
      </c>
      <c r="V465" s="14">
        <f t="shared" si="2319"/>
        <v>42.7</v>
      </c>
      <c r="W465" s="15">
        <f t="shared" si="2319"/>
        <v>8.5</v>
      </c>
      <c r="X465" s="15">
        <f t="shared" si="2320"/>
        <v>4.8000000000000007</v>
      </c>
      <c r="Y465" s="15">
        <f t="shared" si="2320"/>
        <v>5.5</v>
      </c>
      <c r="Z465" s="15">
        <f t="shared" si="2321"/>
        <v>1.0999999999999979</v>
      </c>
      <c r="AA465" s="14">
        <f t="shared" si="2322"/>
        <v>19.899999999999999</v>
      </c>
      <c r="AB465" s="15">
        <f t="shared" si="2322"/>
        <v>3.2</v>
      </c>
      <c r="AC465" s="15">
        <f t="shared" si="2323"/>
        <v>1.5</v>
      </c>
      <c r="AD465" s="15">
        <f t="shared" si="2323"/>
        <v>4.8999999999999995</v>
      </c>
      <c r="AE465" s="15">
        <f t="shared" si="2324"/>
        <v>10.000000000000002</v>
      </c>
      <c r="AF465" s="14">
        <f t="shared" si="2325"/>
        <v>19.600000000000001</v>
      </c>
      <c r="AG465" s="15">
        <f t="shared" si="2325"/>
        <v>2.1</v>
      </c>
      <c r="AH465" s="15">
        <f t="shared" si="2326"/>
        <v>1.7999999999999998</v>
      </c>
      <c r="AI465" s="15">
        <f t="shared" si="2326"/>
        <v>0.50000000000000044</v>
      </c>
      <c r="AJ465" s="15">
        <f t="shared" si="2327"/>
        <v>-0.50000000000000044</v>
      </c>
      <c r="AK465" s="14">
        <f t="shared" ref="AK465:AL465" si="2336">AK503</f>
        <v>3.9</v>
      </c>
      <c r="AL465" s="15">
        <f t="shared" si="2336"/>
        <v>0</v>
      </c>
      <c r="AM465" s="15">
        <f t="shared" si="2329"/>
        <v>6.4</v>
      </c>
      <c r="AN465" s="15">
        <f t="shared" si="2329"/>
        <v>-6.4</v>
      </c>
      <c r="AO465" s="15">
        <f t="shared" si="2329"/>
        <v>0</v>
      </c>
      <c r="AP465" s="14">
        <f t="shared" ref="AP465" si="2337">AP503</f>
        <v>0</v>
      </c>
      <c r="AQ465" s="3">
        <v>0</v>
      </c>
      <c r="AR465" s="3">
        <v>0</v>
      </c>
      <c r="AS465" s="3">
        <v>0</v>
      </c>
      <c r="AT465" s="3">
        <v>0</v>
      </c>
      <c r="AU465" s="51">
        <f t="shared" si="2331"/>
        <v>0</v>
      </c>
      <c r="AV465" s="83">
        <f t="shared" ref="AV465:AW465" si="2338">AU465</f>
        <v>0</v>
      </c>
      <c r="AW465" s="83">
        <f t="shared" si="2338"/>
        <v>0</v>
      </c>
    </row>
    <row r="466" spans="2:49">
      <c r="B466" s="1" t="s">
        <v>5</v>
      </c>
      <c r="C466" s="15">
        <f t="shared" si="2307"/>
        <v>0</v>
      </c>
      <c r="D466" s="15">
        <f t="shared" si="2308"/>
        <v>11.9</v>
      </c>
      <c r="E466" s="15">
        <f t="shared" si="2308"/>
        <v>0</v>
      </c>
      <c r="F466" s="15">
        <f t="shared" si="2309"/>
        <v>9.9999999999999982</v>
      </c>
      <c r="G466" s="14">
        <f t="shared" si="2310"/>
        <v>21.9</v>
      </c>
      <c r="H466" s="15">
        <f t="shared" si="2310"/>
        <v>0</v>
      </c>
      <c r="I466" s="15">
        <f t="shared" si="2311"/>
        <v>16.600000000000001</v>
      </c>
      <c r="J466" s="15">
        <f t="shared" si="2311"/>
        <v>0</v>
      </c>
      <c r="K466" s="15">
        <f t="shared" si="2312"/>
        <v>11.899999999999999</v>
      </c>
      <c r="L466" s="14">
        <f t="shared" si="2313"/>
        <v>28.5</v>
      </c>
      <c r="M466" s="15">
        <f t="shared" si="2313"/>
        <v>0</v>
      </c>
      <c r="N466" s="15">
        <f t="shared" si="2314"/>
        <v>17.5</v>
      </c>
      <c r="O466" s="15">
        <f t="shared" si="2314"/>
        <v>0</v>
      </c>
      <c r="P466" s="15">
        <f t="shared" si="2315"/>
        <v>12.100000000000001</v>
      </c>
      <c r="Q466" s="14">
        <f t="shared" si="2316"/>
        <v>29.6</v>
      </c>
      <c r="R466" s="15">
        <f t="shared" si="2316"/>
        <v>0</v>
      </c>
      <c r="S466" s="15">
        <f t="shared" si="2317"/>
        <v>18.399999999999999</v>
      </c>
      <c r="T466" s="15">
        <f t="shared" si="2317"/>
        <v>0</v>
      </c>
      <c r="U466" s="15">
        <f t="shared" si="2318"/>
        <v>12.3</v>
      </c>
      <c r="V466" s="14">
        <f t="shared" si="2319"/>
        <v>30.7</v>
      </c>
      <c r="W466" s="15">
        <f t="shared" si="2319"/>
        <v>0</v>
      </c>
      <c r="X466" s="15">
        <f t="shared" si="2320"/>
        <v>18.399999999999999</v>
      </c>
      <c r="Y466" s="15">
        <f t="shared" si="2320"/>
        <v>0</v>
      </c>
      <c r="Z466" s="15">
        <f t="shared" si="2321"/>
        <v>11.700000000000003</v>
      </c>
      <c r="AA466" s="14">
        <f t="shared" si="2322"/>
        <v>30.1</v>
      </c>
      <c r="AB466" s="15">
        <f t="shared" si="2322"/>
        <v>0</v>
      </c>
      <c r="AC466" s="15">
        <f t="shared" si="2323"/>
        <v>18.2</v>
      </c>
      <c r="AD466" s="15">
        <f t="shared" si="2323"/>
        <v>0</v>
      </c>
      <c r="AE466" s="15">
        <f t="shared" si="2324"/>
        <v>11.8</v>
      </c>
      <c r="AF466" s="14">
        <f t="shared" si="2325"/>
        <v>30</v>
      </c>
      <c r="AG466" s="15">
        <f t="shared" si="2325"/>
        <v>0</v>
      </c>
      <c r="AH466" s="15">
        <f t="shared" si="2326"/>
        <v>19.5</v>
      </c>
      <c r="AI466" s="15">
        <f t="shared" si="2326"/>
        <v>0</v>
      </c>
      <c r="AJ466" s="15">
        <f t="shared" si="2327"/>
        <v>12.3</v>
      </c>
      <c r="AK466" s="14">
        <f t="shared" ref="AK466:AL466" si="2339">AK504</f>
        <v>31.8</v>
      </c>
      <c r="AL466" s="15">
        <f t="shared" si="2339"/>
        <v>0</v>
      </c>
      <c r="AM466" s="15">
        <f t="shared" si="2329"/>
        <v>19.2</v>
      </c>
      <c r="AN466" s="15">
        <f t="shared" si="2329"/>
        <v>0</v>
      </c>
      <c r="AO466" s="15">
        <f t="shared" si="2329"/>
        <v>11.3</v>
      </c>
      <c r="AP466" s="14">
        <f t="shared" ref="AP466" si="2340">AP504</f>
        <v>30.5</v>
      </c>
      <c r="AQ466" s="3">
        <v>0</v>
      </c>
      <c r="AR466" s="3">
        <v>0</v>
      </c>
      <c r="AS466" s="3">
        <v>0</v>
      </c>
      <c r="AT466" s="3">
        <v>0</v>
      </c>
      <c r="AU466" s="51">
        <f t="shared" si="2331"/>
        <v>0</v>
      </c>
      <c r="AV466" s="83">
        <f t="shared" ref="AV466:AW466" si="2341">AU466</f>
        <v>0</v>
      </c>
      <c r="AW466" s="83">
        <f t="shared" si="2341"/>
        <v>0</v>
      </c>
    </row>
    <row r="467" spans="2:49">
      <c r="B467" s="1" t="s">
        <v>4</v>
      </c>
      <c r="C467" s="15">
        <f t="shared" si="2307"/>
        <v>0</v>
      </c>
      <c r="D467" s="15">
        <f t="shared" si="2308"/>
        <v>0</v>
      </c>
      <c r="E467" s="15">
        <f t="shared" si="2308"/>
        <v>0</v>
      </c>
      <c r="F467" s="15">
        <f t="shared" si="2309"/>
        <v>0</v>
      </c>
      <c r="G467" s="14">
        <f t="shared" si="2310"/>
        <v>0</v>
      </c>
      <c r="H467" s="15">
        <f t="shared" si="2310"/>
        <v>0</v>
      </c>
      <c r="I467" s="15">
        <f t="shared" si="2311"/>
        <v>0</v>
      </c>
      <c r="J467" s="15">
        <f t="shared" si="2311"/>
        <v>-399.6</v>
      </c>
      <c r="K467" s="15">
        <f t="shared" si="2312"/>
        <v>-59</v>
      </c>
      <c r="L467" s="14">
        <f t="shared" si="2313"/>
        <v>-458.6</v>
      </c>
      <c r="M467" s="15">
        <f t="shared" si="2313"/>
        <v>-315.7</v>
      </c>
      <c r="N467" s="15">
        <f t="shared" si="2314"/>
        <v>-226.00000000000006</v>
      </c>
      <c r="O467" s="15">
        <f t="shared" si="2314"/>
        <v>0</v>
      </c>
      <c r="P467" s="15">
        <f t="shared" si="2315"/>
        <v>0</v>
      </c>
      <c r="Q467" s="14">
        <f t="shared" si="2316"/>
        <v>-541.70000000000005</v>
      </c>
      <c r="R467" s="15">
        <f t="shared" si="2316"/>
        <v>-180.1</v>
      </c>
      <c r="S467" s="15">
        <f t="shared" si="2317"/>
        <v>-95.799999999999983</v>
      </c>
      <c r="T467" s="15">
        <f t="shared" si="2317"/>
        <v>-250.10000000000002</v>
      </c>
      <c r="U467" s="15">
        <f t="shared" si="2318"/>
        <v>0</v>
      </c>
      <c r="V467" s="14">
        <f t="shared" si="2319"/>
        <v>-526</v>
      </c>
      <c r="W467" s="15">
        <f t="shared" si="2319"/>
        <v>-750.1</v>
      </c>
      <c r="X467" s="15">
        <f t="shared" si="2320"/>
        <v>-217</v>
      </c>
      <c r="Y467" s="15">
        <f t="shared" si="2320"/>
        <v>-123.39999999999998</v>
      </c>
      <c r="Z467" s="15">
        <f t="shared" si="2321"/>
        <v>-204.09999999999991</v>
      </c>
      <c r="AA467" s="14">
        <f t="shared" si="2322"/>
        <v>-1294.5999999999999</v>
      </c>
      <c r="AB467" s="15">
        <f t="shared" si="2322"/>
        <v>-119.7</v>
      </c>
      <c r="AC467" s="15">
        <f t="shared" si="2323"/>
        <v>-492.00000000000006</v>
      </c>
      <c r="AD467" s="15">
        <f t="shared" si="2323"/>
        <v>-521.5</v>
      </c>
      <c r="AE467" s="15">
        <f t="shared" si="2324"/>
        <v>-137</v>
      </c>
      <c r="AF467" s="14">
        <f t="shared" si="2325"/>
        <v>-1270.2</v>
      </c>
      <c r="AG467" s="15">
        <f t="shared" si="2325"/>
        <v>-128.30000000000001</v>
      </c>
      <c r="AH467" s="15">
        <f t="shared" si="2326"/>
        <v>-520.90000000000009</v>
      </c>
      <c r="AI467" s="15">
        <f t="shared" si="2326"/>
        <v>-18.899999999999977</v>
      </c>
      <c r="AJ467" s="15">
        <f t="shared" si="2327"/>
        <v>-8.3999999999999773</v>
      </c>
      <c r="AK467" s="14">
        <f t="shared" ref="AK467:AL467" si="2342">AK505</f>
        <v>-676.5</v>
      </c>
      <c r="AL467" s="15">
        <f t="shared" si="2342"/>
        <v>-767.4</v>
      </c>
      <c r="AM467" s="15">
        <f t="shared" si="2329"/>
        <v>-25.100000000000023</v>
      </c>
      <c r="AN467" s="15">
        <f t="shared" si="2329"/>
        <v>-590.5</v>
      </c>
      <c r="AO467" s="15">
        <f t="shared" si="2329"/>
        <v>-218.90000000000009</v>
      </c>
      <c r="AP467" s="14">
        <f t="shared" ref="AP467" si="2343">AP505</f>
        <v>-1601.9</v>
      </c>
      <c r="AQ467" s="3">
        <v>-375</v>
      </c>
      <c r="AR467" s="3">
        <v>-375</v>
      </c>
      <c r="AS467" s="3">
        <v>-375</v>
      </c>
      <c r="AT467" s="3">
        <v>-375</v>
      </c>
      <c r="AU467" s="51">
        <f>SUM(AQ467:AT467)</f>
        <v>-1500</v>
      </c>
      <c r="AV467" s="206">
        <f t="shared" ref="AV467:AW467" si="2344">AU467*1.1</f>
        <v>-1650.0000000000002</v>
      </c>
      <c r="AW467" s="206">
        <f t="shared" si="2344"/>
        <v>-1815.0000000000005</v>
      </c>
    </row>
    <row r="468" spans="2:49">
      <c r="B468" s="1" t="s">
        <v>3</v>
      </c>
      <c r="C468" s="15">
        <f t="shared" si="2307"/>
        <v>-6.2</v>
      </c>
      <c r="D468" s="15">
        <f t="shared" si="2308"/>
        <v>-6.3</v>
      </c>
      <c r="E468" s="15">
        <f t="shared" si="2308"/>
        <v>-6.1999999999999993</v>
      </c>
      <c r="F468" s="15">
        <f t="shared" si="2309"/>
        <v>-6.3000000000000007</v>
      </c>
      <c r="G468" s="14">
        <f t="shared" si="2310"/>
        <v>-25</v>
      </c>
      <c r="H468" s="15">
        <f t="shared" si="2310"/>
        <v>-6.2</v>
      </c>
      <c r="I468" s="15">
        <f t="shared" si="2311"/>
        <v>-606.29999999999995</v>
      </c>
      <c r="J468" s="15">
        <f t="shared" si="2311"/>
        <v>-6.2000000000000455</v>
      </c>
      <c r="K468" s="15">
        <f t="shared" si="2312"/>
        <v>-6.2999999999999545</v>
      </c>
      <c r="L468" s="14">
        <f t="shared" si="2313"/>
        <v>-625</v>
      </c>
      <c r="M468" s="15">
        <f t="shared" si="2313"/>
        <v>-6.2</v>
      </c>
      <c r="N468" s="15">
        <f t="shared" si="2314"/>
        <v>-6.3</v>
      </c>
      <c r="O468" s="15">
        <f t="shared" si="2314"/>
        <v>-8.1000000000000014</v>
      </c>
      <c r="P468" s="15">
        <f t="shared" si="2315"/>
        <v>-8.0999999999999979</v>
      </c>
      <c r="Q468" s="14">
        <f t="shared" si="2316"/>
        <v>-28.7</v>
      </c>
      <c r="R468" s="15">
        <f t="shared" si="2316"/>
        <v>-8.1</v>
      </c>
      <c r="S468" s="15">
        <f t="shared" si="2317"/>
        <v>-8.1</v>
      </c>
      <c r="T468" s="15">
        <f t="shared" si="2317"/>
        <v>-8.1000000000000014</v>
      </c>
      <c r="U468" s="15">
        <f t="shared" si="2318"/>
        <v>-8.0999999999999979</v>
      </c>
      <c r="V468" s="14">
        <f t="shared" si="2319"/>
        <v>-32.4</v>
      </c>
      <c r="W468" s="15">
        <f t="shared" si="2319"/>
        <v>-8.1</v>
      </c>
      <c r="X468" s="15">
        <f t="shared" si="2320"/>
        <v>-8.1</v>
      </c>
      <c r="Y468" s="15">
        <f t="shared" si="2320"/>
        <v>-8.1999999999999993</v>
      </c>
      <c r="Z468" s="15">
        <f t="shared" si="2321"/>
        <v>-1765.5</v>
      </c>
      <c r="AA468" s="14">
        <f t="shared" si="2322"/>
        <v>-1789.9</v>
      </c>
      <c r="AB468" s="15">
        <f t="shared" si="2322"/>
        <v>-6.3</v>
      </c>
      <c r="AC468" s="15">
        <f t="shared" si="2323"/>
        <v>-6.3</v>
      </c>
      <c r="AD468" s="15">
        <f t="shared" si="2323"/>
        <v>-1767.4</v>
      </c>
      <c r="AE468" s="15">
        <f t="shared" si="2324"/>
        <v>-6.2999999999999545</v>
      </c>
      <c r="AF468" s="14">
        <f t="shared" si="2325"/>
        <v>-1786.3</v>
      </c>
      <c r="AG468" s="15">
        <f t="shared" si="2325"/>
        <v>-6.3</v>
      </c>
      <c r="AH468" s="15">
        <f t="shared" si="2326"/>
        <v>-2756</v>
      </c>
      <c r="AI468" s="15">
        <f t="shared" si="2326"/>
        <v>-6.0999999999999091</v>
      </c>
      <c r="AJ468" s="15">
        <f t="shared" si="2327"/>
        <v>-1468.7000000000003</v>
      </c>
      <c r="AK468" s="14">
        <f t="shared" ref="AK468:AL468" si="2345">AK506</f>
        <v>-4237.1000000000004</v>
      </c>
      <c r="AL468" s="15">
        <f t="shared" si="2345"/>
        <v>0</v>
      </c>
      <c r="AM468" s="15">
        <f t="shared" si="2329"/>
        <v>-12.3</v>
      </c>
      <c r="AN468" s="15">
        <f t="shared" si="2329"/>
        <v>-6.1999999999999993</v>
      </c>
      <c r="AO468" s="15">
        <f t="shared" si="2329"/>
        <v>-6.1000000000000014</v>
      </c>
      <c r="AP468" s="14">
        <f t="shared" ref="AP468" si="2346">AP506</f>
        <v>-24.6</v>
      </c>
      <c r="AQ468" s="3">
        <v>0</v>
      </c>
      <c r="AR468" s="3">
        <v>0</v>
      </c>
      <c r="AS468" s="3">
        <v>0</v>
      </c>
      <c r="AT468" s="3">
        <v>0</v>
      </c>
      <c r="AU468" s="51">
        <f t="shared" ref="AU468:AU469" si="2347">SUM(AQ468:AT468)</f>
        <v>0</v>
      </c>
      <c r="AV468" s="83">
        <f t="shared" ref="AV468:AW468" si="2348">AU468</f>
        <v>0</v>
      </c>
      <c r="AW468" s="83">
        <f t="shared" si="2348"/>
        <v>0</v>
      </c>
    </row>
    <row r="469" spans="2:49">
      <c r="B469" s="1" t="s">
        <v>2</v>
      </c>
      <c r="C469" s="15">
        <f t="shared" si="2307"/>
        <v>-2.6</v>
      </c>
      <c r="D469" s="15">
        <f t="shared" si="2308"/>
        <v>-10.6</v>
      </c>
      <c r="E469" s="15">
        <f t="shared" si="2308"/>
        <v>-0.80000000000000071</v>
      </c>
      <c r="F469" s="15">
        <f t="shared" si="2309"/>
        <v>-3.1000000000000014</v>
      </c>
      <c r="G469" s="14">
        <f t="shared" si="2310"/>
        <v>-17.100000000000001</v>
      </c>
      <c r="H469" s="15">
        <f t="shared" si="2310"/>
        <v>-23.3</v>
      </c>
      <c r="I469" s="15">
        <f t="shared" si="2311"/>
        <v>-23.2</v>
      </c>
      <c r="J469" s="15">
        <f t="shared" si="2311"/>
        <v>-5.2000000000000028</v>
      </c>
      <c r="K469" s="15">
        <f t="shared" si="2312"/>
        <v>-20.799999999999997</v>
      </c>
      <c r="L469" s="14">
        <f t="shared" si="2313"/>
        <v>-72.5</v>
      </c>
      <c r="M469" s="15">
        <f t="shared" si="2313"/>
        <v>-0.7</v>
      </c>
      <c r="N469" s="15">
        <f t="shared" si="2314"/>
        <v>-1.1000000000000001</v>
      </c>
      <c r="O469" s="15">
        <f t="shared" si="2314"/>
        <v>-862.5</v>
      </c>
      <c r="P469" s="15">
        <f t="shared" si="2315"/>
        <v>-0.60000000000002274</v>
      </c>
      <c r="Q469" s="14">
        <f t="shared" si="2316"/>
        <v>-864.9</v>
      </c>
      <c r="R469" s="15">
        <f t="shared" si="2316"/>
        <v>-9.6999999999999993</v>
      </c>
      <c r="S469" s="15">
        <f t="shared" si="2317"/>
        <v>-2.8000000000000007</v>
      </c>
      <c r="T469" s="15">
        <f t="shared" si="2317"/>
        <v>-0.19999999999999929</v>
      </c>
      <c r="U469" s="15">
        <f t="shared" si="2318"/>
        <v>-4.1999999999999993</v>
      </c>
      <c r="V469" s="14">
        <f t="shared" si="2319"/>
        <v>-16.899999999999999</v>
      </c>
      <c r="W469" s="15">
        <f t="shared" si="2319"/>
        <v>-0.9</v>
      </c>
      <c r="X469" s="15">
        <f t="shared" si="2320"/>
        <v>-1.2000000000000002</v>
      </c>
      <c r="Y469" s="15">
        <f t="shared" si="2320"/>
        <v>-1.1999999999999997</v>
      </c>
      <c r="Z469" s="15">
        <f t="shared" si="2321"/>
        <v>-14.2</v>
      </c>
      <c r="AA469" s="14">
        <f t="shared" si="2322"/>
        <v>-17.5</v>
      </c>
      <c r="AB469" s="15">
        <f t="shared" si="2322"/>
        <v>-6.6</v>
      </c>
      <c r="AC469" s="15">
        <f t="shared" si="2323"/>
        <v>-0.30000000000000071</v>
      </c>
      <c r="AD469" s="15">
        <f t="shared" si="2323"/>
        <v>-0.89999999999999947</v>
      </c>
      <c r="AE469" s="15">
        <f t="shared" si="2324"/>
        <v>-6.8999999999999995</v>
      </c>
      <c r="AF469" s="14">
        <f t="shared" si="2325"/>
        <v>-14.7</v>
      </c>
      <c r="AG469" s="15">
        <f t="shared" si="2325"/>
        <v>-2.5</v>
      </c>
      <c r="AH469" s="15">
        <f t="shared" si="2326"/>
        <v>-7.9</v>
      </c>
      <c r="AI469" s="15">
        <f t="shared" si="2326"/>
        <v>-5.1999999999999993</v>
      </c>
      <c r="AJ469" s="15">
        <f t="shared" si="2327"/>
        <v>-1.7000000000000011</v>
      </c>
      <c r="AK469" s="14">
        <f t="shared" ref="AK469:AL469" si="2349">AK507</f>
        <v>-17.3</v>
      </c>
      <c r="AL469" s="15">
        <f t="shared" si="2349"/>
        <v>-4.8</v>
      </c>
      <c r="AM469" s="15">
        <f t="shared" si="2329"/>
        <v>2.2999999999999998</v>
      </c>
      <c r="AN469" s="15">
        <f t="shared" si="2329"/>
        <v>5.4</v>
      </c>
      <c r="AO469" s="15">
        <f t="shared" si="2329"/>
        <v>6</v>
      </c>
      <c r="AP469" s="14">
        <f t="shared" ref="AP469" si="2350">AP507</f>
        <v>8.9</v>
      </c>
      <c r="AQ469" s="3">
        <v>0</v>
      </c>
      <c r="AR469" s="3">
        <v>0</v>
      </c>
      <c r="AS469" s="3">
        <v>0</v>
      </c>
      <c r="AT469" s="3">
        <v>0</v>
      </c>
      <c r="AU469" s="51">
        <f t="shared" si="2347"/>
        <v>0</v>
      </c>
      <c r="AV469" s="83">
        <f t="shared" ref="AV469:AW469" si="2351">AU469</f>
        <v>0</v>
      </c>
      <c r="AW469" s="83">
        <f t="shared" si="2351"/>
        <v>0</v>
      </c>
    </row>
    <row r="470" spans="2:49" s="124" customFormat="1">
      <c r="B470" s="131" t="s">
        <v>1</v>
      </c>
      <c r="C470" s="122">
        <f t="shared" ref="C470:AV470" si="2352">SUM(C463:C469)</f>
        <v>11.9</v>
      </c>
      <c r="D470" s="122">
        <f t="shared" si="2352"/>
        <v>10.000000000000005</v>
      </c>
      <c r="E470" s="122">
        <f t="shared" si="2352"/>
        <v>12.099999999999994</v>
      </c>
      <c r="F470" s="122">
        <f t="shared" si="2352"/>
        <v>13.000000000000004</v>
      </c>
      <c r="G470" s="123">
        <f t="shared" si="2352"/>
        <v>46.999999999999993</v>
      </c>
      <c r="H470" s="122">
        <f t="shared" si="2352"/>
        <v>-11.899999999999999</v>
      </c>
      <c r="I470" s="122">
        <f t="shared" si="2352"/>
        <v>6.5000000000000462</v>
      </c>
      <c r="J470" s="122">
        <f t="shared" si="2352"/>
        <v>-402.00000000000006</v>
      </c>
      <c r="K470" s="122">
        <f t="shared" si="2352"/>
        <v>-49.49999999999995</v>
      </c>
      <c r="L470" s="123">
        <f t="shared" si="2352"/>
        <v>-456.9</v>
      </c>
      <c r="M470" s="122">
        <f t="shared" si="2352"/>
        <v>-307.29999999999995</v>
      </c>
      <c r="N470" s="122">
        <f t="shared" si="2352"/>
        <v>-186.70000000000007</v>
      </c>
      <c r="O470" s="122">
        <f t="shared" si="2352"/>
        <v>-110.10000000000002</v>
      </c>
      <c r="P470" s="122">
        <f t="shared" si="2352"/>
        <v>22.399999999999981</v>
      </c>
      <c r="Q470" s="123">
        <f t="shared" si="2352"/>
        <v>-581.70000000000005</v>
      </c>
      <c r="R470" s="122">
        <f t="shared" si="2352"/>
        <v>613.69999999999993</v>
      </c>
      <c r="S470" s="122">
        <f t="shared" si="2352"/>
        <v>-74.09999999999998</v>
      </c>
      <c r="T470" s="122">
        <f t="shared" si="2352"/>
        <v>-247.20000000000002</v>
      </c>
      <c r="U470" s="122">
        <f t="shared" si="2352"/>
        <v>5.7000000000000064</v>
      </c>
      <c r="V470" s="123">
        <f t="shared" si="2352"/>
        <v>298.10000000000014</v>
      </c>
      <c r="W470" s="122">
        <f t="shared" si="2352"/>
        <v>-750.6</v>
      </c>
      <c r="X470" s="122">
        <f t="shared" si="2352"/>
        <v>-203.1</v>
      </c>
      <c r="Y470" s="122">
        <f t="shared" si="2352"/>
        <v>-127.29999999999998</v>
      </c>
      <c r="Z470" s="122">
        <f t="shared" si="2352"/>
        <v>-245.7</v>
      </c>
      <c r="AA470" s="123">
        <f t="shared" si="2352"/>
        <v>-1326.7</v>
      </c>
      <c r="AB470" s="122">
        <f t="shared" si="2352"/>
        <v>-129.4</v>
      </c>
      <c r="AC470" s="122">
        <f t="shared" si="2352"/>
        <v>-478.90000000000009</v>
      </c>
      <c r="AD470" s="122">
        <f t="shared" si="2352"/>
        <v>-524.99999999999989</v>
      </c>
      <c r="AE470" s="122">
        <f t="shared" si="2352"/>
        <v>-128.39999999999995</v>
      </c>
      <c r="AF470" s="123">
        <f t="shared" si="2352"/>
        <v>-1261.7</v>
      </c>
      <c r="AG470" s="122">
        <f t="shared" si="2352"/>
        <v>-135.00000000000003</v>
      </c>
      <c r="AH470" s="122">
        <f t="shared" si="2352"/>
        <v>-511.1999999999997</v>
      </c>
      <c r="AI470" s="122">
        <f t="shared" ref="AI470:AL470" si="2353">SUM(AI463:AI469)</f>
        <v>-29.699999999999886</v>
      </c>
      <c r="AJ470" s="122">
        <f t="shared" si="2353"/>
        <v>-4.500000000000183</v>
      </c>
      <c r="AK470" s="123">
        <f t="shared" si="2353"/>
        <v>-680.40000000000032</v>
      </c>
      <c r="AL470" s="122">
        <f t="shared" si="2353"/>
        <v>-772.19999999999993</v>
      </c>
      <c r="AM470" s="122">
        <f t="shared" si="2352"/>
        <v>-9.5000000000000213</v>
      </c>
      <c r="AN470" s="122">
        <f t="shared" si="2352"/>
        <v>-597.70000000000005</v>
      </c>
      <c r="AO470" s="122">
        <f t="shared" ref="AO470:AP470" si="2354">SUM(AO463:AO469)</f>
        <v>-207.70000000000007</v>
      </c>
      <c r="AP470" s="123">
        <f t="shared" si="2354"/>
        <v>-1587.1</v>
      </c>
      <c r="AQ470" s="122">
        <f t="shared" ref="AQ470:AU470" si="2355">SUM(AQ463:AQ469)</f>
        <v>-375</v>
      </c>
      <c r="AR470" s="122">
        <f t="shared" si="2355"/>
        <v>-375</v>
      </c>
      <c r="AS470" s="122">
        <f t="shared" si="2355"/>
        <v>-375</v>
      </c>
      <c r="AT470" s="122">
        <f t="shared" si="2355"/>
        <v>-375</v>
      </c>
      <c r="AU470" s="123">
        <f t="shared" si="2355"/>
        <v>-1500</v>
      </c>
      <c r="AV470" s="123">
        <f t="shared" si="2352"/>
        <v>-1650.0000000000002</v>
      </c>
      <c r="AW470" s="123">
        <f t="shared" ref="AW470" si="2356">SUM(AW463:AW469)</f>
        <v>-1815.0000000000005</v>
      </c>
    </row>
    <row r="471" spans="2:49">
      <c r="C471" s="15"/>
      <c r="D471" s="15"/>
      <c r="E471" s="15"/>
      <c r="F471" s="15"/>
      <c r="G471" s="14"/>
      <c r="H471" s="15"/>
      <c r="I471" s="15"/>
      <c r="J471" s="15"/>
      <c r="K471" s="15"/>
      <c r="L471" s="14"/>
      <c r="M471" s="15"/>
      <c r="N471" s="15"/>
      <c r="O471" s="15"/>
      <c r="P471" s="15"/>
      <c r="Q471" s="14"/>
      <c r="R471" s="15"/>
      <c r="S471" s="15"/>
      <c r="T471" s="15"/>
      <c r="U471" s="15"/>
      <c r="V471" s="14"/>
      <c r="W471" s="15"/>
      <c r="X471" s="15"/>
      <c r="Y471" s="15"/>
      <c r="Z471" s="15"/>
      <c r="AA471" s="14"/>
      <c r="AB471" s="15"/>
      <c r="AC471" s="15"/>
      <c r="AD471" s="15"/>
      <c r="AE471" s="15"/>
      <c r="AF471" s="14"/>
      <c r="AG471" s="15"/>
      <c r="AH471" s="15"/>
      <c r="AI471" s="15"/>
      <c r="AJ471" s="15"/>
      <c r="AK471" s="14"/>
      <c r="AL471" s="15"/>
      <c r="AN471" s="15"/>
      <c r="AO471" s="15"/>
      <c r="AP471" s="14"/>
    </row>
    <row r="472" spans="2:49">
      <c r="B472" s="1" t="s">
        <v>0</v>
      </c>
      <c r="C472" s="15">
        <f>C509</f>
        <v>1.2</v>
      </c>
      <c r="D472" s="15">
        <f>D509-C509</f>
        <v>-2.5999999999999996</v>
      </c>
      <c r="E472" s="15">
        <f>E509-D509</f>
        <v>-0.10000000000000009</v>
      </c>
      <c r="F472" s="15">
        <f>G509-E509</f>
        <v>-0.79999999999999982</v>
      </c>
      <c r="G472" s="14">
        <f>G509</f>
        <v>-2.2999999999999998</v>
      </c>
      <c r="H472" s="15">
        <f>H509</f>
        <v>-0.9</v>
      </c>
      <c r="I472" s="15">
        <f>I509-H509</f>
        <v>0.20000000000000007</v>
      </c>
      <c r="J472" s="15">
        <f>J509-I509</f>
        <v>-1.4000000000000001</v>
      </c>
      <c r="K472" s="15">
        <f>L509-J509</f>
        <v>1.3</v>
      </c>
      <c r="L472" s="14">
        <f>L509</f>
        <v>-0.8</v>
      </c>
      <c r="M472" s="15">
        <f>M509</f>
        <v>-1.5</v>
      </c>
      <c r="N472" s="15">
        <f>N509-M509</f>
        <v>0.6</v>
      </c>
      <c r="O472" s="15">
        <f>O509-N509</f>
        <v>1.2</v>
      </c>
      <c r="P472" s="15">
        <f>Q509-O509</f>
        <v>1.5</v>
      </c>
      <c r="Q472" s="14">
        <f>Q509</f>
        <v>1.8</v>
      </c>
      <c r="R472" s="15">
        <f>R509</f>
        <v>-0.6</v>
      </c>
      <c r="S472" s="15">
        <f>S509-R509</f>
        <v>0.19999999999999996</v>
      </c>
      <c r="T472" s="15">
        <f>T509-S509</f>
        <v>-0.6</v>
      </c>
      <c r="U472" s="15">
        <f>V509-T509</f>
        <v>-0.30000000000000004</v>
      </c>
      <c r="V472" s="14">
        <f>V509</f>
        <v>-1.3</v>
      </c>
      <c r="W472" s="15">
        <f>W509</f>
        <v>-0.8</v>
      </c>
      <c r="X472" s="15">
        <f>X509-W509</f>
        <v>-2.0999999999999996</v>
      </c>
      <c r="Y472" s="15">
        <f>Y509-X509</f>
        <v>-1.8000000000000003</v>
      </c>
      <c r="Z472" s="15">
        <f>AA509-Y509</f>
        <v>2</v>
      </c>
      <c r="AA472" s="14">
        <f>AA509</f>
        <v>-2.7</v>
      </c>
      <c r="AB472" s="15">
        <f>AB509</f>
        <v>0.3</v>
      </c>
      <c r="AC472" s="15">
        <f>AC509-AB509</f>
        <v>0.3</v>
      </c>
      <c r="AD472" s="15">
        <f>AD509-AC509</f>
        <v>-0.6</v>
      </c>
      <c r="AE472" s="15">
        <f>AF509-AD509</f>
        <v>1.3</v>
      </c>
      <c r="AF472" s="14">
        <f>AF509</f>
        <v>1.3</v>
      </c>
      <c r="AG472" s="15">
        <f>AG509</f>
        <v>-0.7</v>
      </c>
      <c r="AH472" s="15">
        <f>AH509-AG509</f>
        <v>9.9999999999999978E-2</v>
      </c>
      <c r="AI472" s="15">
        <f>AI509-AH509</f>
        <v>1.7000000000000002</v>
      </c>
      <c r="AJ472" s="15">
        <f>AK509-AI509</f>
        <v>-2.7</v>
      </c>
      <c r="AK472" s="14">
        <f>AK509</f>
        <v>-1.6</v>
      </c>
      <c r="AL472" s="15">
        <f>AL509</f>
        <v>1.5</v>
      </c>
      <c r="AM472" s="15">
        <f>AM509-AL509</f>
        <v>3.3</v>
      </c>
      <c r="AN472" s="15">
        <f>AN509-AM509</f>
        <v>-0.29999999999999982</v>
      </c>
      <c r="AO472" s="15">
        <f>AO509-AN509</f>
        <v>0.20000000000000018</v>
      </c>
      <c r="AP472" s="14">
        <f>AP509</f>
        <v>4.7</v>
      </c>
      <c r="AQ472" s="3">
        <v>0</v>
      </c>
      <c r="AR472" s="3">
        <v>0</v>
      </c>
      <c r="AS472" s="3">
        <v>0</v>
      </c>
      <c r="AT472" s="3">
        <v>0</v>
      </c>
      <c r="AU472" s="51">
        <f t="shared" ref="AU472" si="2357">SUM(AQ472:AT472)</f>
        <v>0</v>
      </c>
      <c r="AV472" s="83">
        <f t="shared" ref="AV472:AW472" si="2358">AU472</f>
        <v>0</v>
      </c>
      <c r="AW472" s="83">
        <f t="shared" si="2358"/>
        <v>0</v>
      </c>
    </row>
    <row r="473" spans="2:49">
      <c r="C473" s="15"/>
      <c r="D473" s="15"/>
      <c r="E473" s="15"/>
      <c r="F473" s="15"/>
      <c r="G473" s="14"/>
      <c r="H473" s="15"/>
      <c r="I473" s="15"/>
      <c r="J473" s="15"/>
      <c r="K473" s="15"/>
      <c r="L473" s="14"/>
      <c r="M473" s="15"/>
      <c r="N473" s="15"/>
      <c r="O473" s="15"/>
      <c r="P473" s="15"/>
      <c r="Q473" s="14"/>
      <c r="R473" s="15"/>
      <c r="S473" s="15"/>
      <c r="T473" s="15"/>
      <c r="U473" s="15"/>
      <c r="V473" s="14"/>
      <c r="W473" s="15"/>
      <c r="X473" s="15"/>
      <c r="Y473" s="15"/>
      <c r="Z473" s="15"/>
      <c r="AA473" s="14"/>
      <c r="AB473" s="15"/>
      <c r="AC473" s="15"/>
      <c r="AD473" s="15"/>
      <c r="AE473" s="15"/>
      <c r="AF473" s="14"/>
      <c r="AG473" s="15"/>
      <c r="AH473" s="15"/>
      <c r="AI473" s="15"/>
      <c r="AJ473" s="15"/>
      <c r="AK473" s="14"/>
      <c r="AL473" s="15"/>
      <c r="AM473" s="15"/>
      <c r="AN473" s="15"/>
      <c r="AO473" s="15"/>
      <c r="AP473" s="14"/>
    </row>
    <row r="474" spans="2:49">
      <c r="B474" s="1" t="s">
        <v>360</v>
      </c>
      <c r="C474" s="15">
        <f t="shared" ref="C474:AG474" si="2359">C472+C461+C453+C446+C470</f>
        <v>223.40000000000006</v>
      </c>
      <c r="D474" s="15">
        <f t="shared" si="2359"/>
        <v>196.10000000000014</v>
      </c>
      <c r="E474" s="15">
        <f t="shared" si="2359"/>
        <v>144.10000000000011</v>
      </c>
      <c r="F474" s="15">
        <f t="shared" si="2359"/>
        <v>201.39999999999992</v>
      </c>
      <c r="G474" s="14">
        <f t="shared" si="2359"/>
        <v>765.00000000000023</v>
      </c>
      <c r="H474" s="15">
        <f t="shared" si="2359"/>
        <v>270.70000000000005</v>
      </c>
      <c r="I474" s="15">
        <f t="shared" si="2359"/>
        <v>212.90000000000009</v>
      </c>
      <c r="J474" s="15">
        <f t="shared" si="2359"/>
        <v>-77.699999999999989</v>
      </c>
      <c r="K474" s="15">
        <f t="shared" si="2359"/>
        <v>258.40000000000015</v>
      </c>
      <c r="L474" s="14">
        <f t="shared" si="2359"/>
        <v>664.29999999999939</v>
      </c>
      <c r="M474" s="15">
        <f t="shared" si="2359"/>
        <v>-63.500000000000199</v>
      </c>
      <c r="N474" s="15">
        <f t="shared" si="2359"/>
        <v>60.100000000000051</v>
      </c>
      <c r="O474" s="15">
        <f t="shared" si="2359"/>
        <v>25.200000000000301</v>
      </c>
      <c r="P474" s="15">
        <f t="shared" si="2359"/>
        <v>317.09999999999991</v>
      </c>
      <c r="Q474" s="14">
        <f t="shared" si="2359"/>
        <v>338.89999999999975</v>
      </c>
      <c r="R474" s="15">
        <f t="shared" si="2359"/>
        <v>646.70000000000016</v>
      </c>
      <c r="S474" s="15">
        <f t="shared" si="2359"/>
        <v>240.7999999999999</v>
      </c>
      <c r="T474" s="15">
        <f t="shared" si="2359"/>
        <v>-38.599999999999937</v>
      </c>
      <c r="U474" s="15">
        <f t="shared" si="2359"/>
        <v>327.89999999999986</v>
      </c>
      <c r="V474" s="14">
        <f t="shared" si="2359"/>
        <v>1176.8000000000006</v>
      </c>
      <c r="W474" s="15">
        <f t="shared" si="2359"/>
        <v>-317.40000000000009</v>
      </c>
      <c r="X474" s="15">
        <f t="shared" si="2359"/>
        <v>261.49999999999989</v>
      </c>
      <c r="Y474" s="15">
        <f t="shared" si="2359"/>
        <v>290.4000000000002</v>
      </c>
      <c r="Z474" s="15">
        <f t="shared" si="2359"/>
        <v>182.10000000000002</v>
      </c>
      <c r="AA474" s="14">
        <f t="shared" si="2359"/>
        <v>416.59999999999968</v>
      </c>
      <c r="AB474" s="15">
        <f t="shared" si="2359"/>
        <v>308.10000000000002</v>
      </c>
      <c r="AC474" s="15">
        <f t="shared" si="2359"/>
        <v>-103.30000000000018</v>
      </c>
      <c r="AD474" s="15">
        <f t="shared" si="2359"/>
        <v>-2.2999999999996135</v>
      </c>
      <c r="AE474" s="15">
        <f t="shared" si="2359"/>
        <v>399.20000000000005</v>
      </c>
      <c r="AF474" s="14">
        <f t="shared" si="2359"/>
        <v>601.69999999999982</v>
      </c>
      <c r="AG474" s="15">
        <f t="shared" si="2359"/>
        <v>463.70000000000027</v>
      </c>
      <c r="AH474" s="15">
        <f>AH472+AH461+AH453+AH446+AH470</f>
        <v>72.400000000000432</v>
      </c>
      <c r="AI474" s="15">
        <f>AI472+AI461+AI453+AI446+AI470</f>
        <v>660.6</v>
      </c>
      <c r="AJ474" s="15">
        <f t="shared" ref="AJ474:AK474" si="2360">AJ472+AJ461+AJ453+AJ446+AJ470</f>
        <v>656.99999999999955</v>
      </c>
      <c r="AK474" s="14">
        <f t="shared" si="2360"/>
        <v>1853.6999999999991</v>
      </c>
      <c r="AL474" s="15">
        <f>AL472+AL461+AL453+AL446+AL470</f>
        <v>10.099999999999909</v>
      </c>
      <c r="AM474" s="15">
        <f>AM472+AM461+AM453+AM446+AM470</f>
        <v>713.2</v>
      </c>
      <c r="AN474" s="15">
        <f>AN472+AN461+AN453+AN446+AN470</f>
        <v>219.89999999999986</v>
      </c>
      <c r="AO474" s="15">
        <f>AO472+AO461+AO453+AO446+AO470</f>
        <v>545.10000000000014</v>
      </c>
      <c r="AP474" s="14">
        <f t="shared" ref="AP474" ca="1" si="2361">AP472+AP461+AP453+AP446+AP470</f>
        <v>1534.7000000000007</v>
      </c>
      <c r="AQ474" s="15">
        <f t="shared" ref="AQ474:AU474" ca="1" si="2362">AQ453+AQ461+AQ470</f>
        <v>91.589989423843008</v>
      </c>
      <c r="AR474" s="15">
        <f t="shared" ca="1" si="2362"/>
        <v>62.955933165156353</v>
      </c>
      <c r="AS474" s="15">
        <f t="shared" ca="1" si="2362"/>
        <v>94.403822791202799</v>
      </c>
      <c r="AT474" s="15">
        <f t="shared" ca="1" si="2362"/>
        <v>31.661884727160611</v>
      </c>
      <c r="AU474" s="14">
        <f t="shared" ca="1" si="2362"/>
        <v>280.61163010736232</v>
      </c>
      <c r="AV474" s="14">
        <f t="shared" ref="AV474" ca="1" si="2363">AV453+AV461+AV470</f>
        <v>280.24278834899769</v>
      </c>
      <c r="AW474" s="14">
        <f t="shared" ref="AW474" ca="1" si="2364">AW453+AW461+AW470</f>
        <v>293.61406039224994</v>
      </c>
    </row>
    <row r="475" spans="2:49">
      <c r="C475" s="15"/>
      <c r="D475" s="15"/>
      <c r="E475" s="15"/>
      <c r="F475" s="15"/>
      <c r="G475" s="14"/>
      <c r="H475" s="15"/>
      <c r="I475" s="15"/>
      <c r="J475" s="15"/>
      <c r="K475" s="15"/>
      <c r="L475" s="14"/>
      <c r="M475" s="15"/>
      <c r="N475" s="15"/>
      <c r="O475" s="15"/>
      <c r="P475" s="15"/>
      <c r="Q475" s="14"/>
      <c r="R475" s="15"/>
      <c r="S475" s="15"/>
      <c r="T475" s="15"/>
      <c r="U475" s="15"/>
      <c r="V475" s="14"/>
      <c r="W475" s="15"/>
      <c r="X475" s="15"/>
      <c r="Y475" s="15"/>
      <c r="Z475" s="15"/>
      <c r="AA475" s="14"/>
      <c r="AB475" s="15"/>
      <c r="AC475" s="15"/>
      <c r="AD475" s="15"/>
      <c r="AE475" s="15"/>
      <c r="AF475" s="14"/>
      <c r="AG475" s="15"/>
      <c r="AH475" s="15"/>
      <c r="AM475" s="15"/>
    </row>
    <row r="476" spans="2:49">
      <c r="B476" s="1" t="s">
        <v>387</v>
      </c>
      <c r="C476" s="15">
        <f t="shared" ref="C476:AW476" si="2365">C355</f>
        <v>0.3</v>
      </c>
      <c r="D476" s="15">
        <f t="shared" si="2365"/>
        <v>1.2</v>
      </c>
      <c r="E476" s="15">
        <f t="shared" si="2365"/>
        <v>0.9</v>
      </c>
      <c r="F476" s="15">
        <f t="shared" si="2365"/>
        <v>6.6</v>
      </c>
      <c r="G476" s="14">
        <f t="shared" si="2365"/>
        <v>9</v>
      </c>
      <c r="H476" s="15">
        <f t="shared" si="2365"/>
        <v>3.9</v>
      </c>
      <c r="I476" s="15">
        <f t="shared" si="2365"/>
        <v>0.8</v>
      </c>
      <c r="J476" s="15">
        <f t="shared" si="2365"/>
        <v>2.7</v>
      </c>
      <c r="K476" s="15">
        <f t="shared" si="2365"/>
        <v>4.5999999999999996</v>
      </c>
      <c r="L476" s="14">
        <f t="shared" si="2365"/>
        <v>12</v>
      </c>
      <c r="M476" s="15">
        <f t="shared" si="2365"/>
        <v>1.4</v>
      </c>
      <c r="N476" s="15">
        <f t="shared" si="2365"/>
        <v>-0.9</v>
      </c>
      <c r="O476" s="15">
        <f t="shared" si="2365"/>
        <v>-4.5999999999999996</v>
      </c>
      <c r="P476" s="15">
        <f t="shared" si="2365"/>
        <v>5.4</v>
      </c>
      <c r="Q476" s="14">
        <f t="shared" si="2365"/>
        <v>1.3000000000000007</v>
      </c>
      <c r="R476" s="15">
        <f t="shared" si="2365"/>
        <v>0.8</v>
      </c>
      <c r="S476" s="15">
        <f t="shared" si="2365"/>
        <v>-7.6</v>
      </c>
      <c r="T476" s="15">
        <f t="shared" si="2365"/>
        <v>0.1</v>
      </c>
      <c r="U476" s="15">
        <f t="shared" si="2365"/>
        <v>-4.0999999999999996</v>
      </c>
      <c r="V476" s="14">
        <f t="shared" si="2365"/>
        <v>-10.8</v>
      </c>
      <c r="W476" s="15">
        <f t="shared" si="2365"/>
        <v>-6.3</v>
      </c>
      <c r="X476" s="15">
        <f t="shared" si="2365"/>
        <v>2</v>
      </c>
      <c r="Y476" s="15">
        <f t="shared" si="2365"/>
        <v>2.8</v>
      </c>
      <c r="Z476" s="15">
        <f t="shared" si="2365"/>
        <v>-2.1</v>
      </c>
      <c r="AA476" s="14">
        <f t="shared" si="2365"/>
        <v>-3.6</v>
      </c>
      <c r="AB476" s="15">
        <f t="shared" si="2365"/>
        <v>-0.2</v>
      </c>
      <c r="AC476" s="15">
        <f t="shared" si="2365"/>
        <v>2.2999999999999998</v>
      </c>
      <c r="AD476" s="15">
        <f t="shared" si="2365"/>
        <v>3.1</v>
      </c>
      <c r="AE476" s="15">
        <f t="shared" si="2365"/>
        <v>984.8</v>
      </c>
      <c r="AF476" s="14">
        <f t="shared" si="2365"/>
        <v>990</v>
      </c>
      <c r="AG476" s="15">
        <f t="shared" si="2365"/>
        <v>258.3</v>
      </c>
      <c r="AH476" s="15">
        <f t="shared" si="2365"/>
        <v>-28.6</v>
      </c>
      <c r="AI476" s="15">
        <f t="shared" si="2365"/>
        <v>-30.5</v>
      </c>
      <c r="AJ476" s="15">
        <f t="shared" si="2365"/>
        <v>-27.7</v>
      </c>
      <c r="AK476" s="14">
        <f t="shared" si="2365"/>
        <v>171.50000000000003</v>
      </c>
      <c r="AL476" s="15">
        <f t="shared" si="2365"/>
        <v>-0.5</v>
      </c>
      <c r="AM476" s="15">
        <f t="shared" si="2365"/>
        <v>-39.200000000000003</v>
      </c>
      <c r="AN476" s="15">
        <f t="shared" si="2365"/>
        <v>-56.5</v>
      </c>
      <c r="AO476" s="15">
        <f t="shared" si="2365"/>
        <v>-48.8</v>
      </c>
      <c r="AP476" s="14">
        <f t="shared" si="2365"/>
        <v>-145</v>
      </c>
      <c r="AQ476" s="15">
        <f t="shared" ca="1" si="2365"/>
        <v>-39.354799356103904</v>
      </c>
      <c r="AR476" s="15">
        <f t="shared" ca="1" si="2365"/>
        <v>-41.206983449159125</v>
      </c>
      <c r="AS476" s="15">
        <f t="shared" ca="1" si="2365"/>
        <v>-43.664057444804108</v>
      </c>
      <c r="AT476" s="15">
        <f t="shared" ca="1" si="2365"/>
        <v>-49.849265180644423</v>
      </c>
      <c r="AU476" s="14">
        <f t="shared" ca="1" si="2365"/>
        <v>-174.07510543071157</v>
      </c>
      <c r="AV476" s="14">
        <f t="shared" ca="1" si="2365"/>
        <v>-174.07510543071157</v>
      </c>
      <c r="AW476" s="14">
        <f t="shared" ca="1" si="2365"/>
        <v>-174.07510543071157</v>
      </c>
    </row>
    <row r="477" spans="2:49">
      <c r="B477" s="1" t="s">
        <v>388</v>
      </c>
      <c r="C477" s="15">
        <f>C443</f>
        <v>0</v>
      </c>
      <c r="D477" s="15">
        <f t="shared" ref="D477:AL477" si="2366">D443</f>
        <v>0</v>
      </c>
      <c r="E477" s="15">
        <f t="shared" si="2366"/>
        <v>0</v>
      </c>
      <c r="F477" s="15">
        <f t="shared" si="2366"/>
        <v>0</v>
      </c>
      <c r="G477" s="14">
        <f t="shared" si="2366"/>
        <v>0</v>
      </c>
      <c r="H477" s="15">
        <f t="shared" si="2366"/>
        <v>0</v>
      </c>
      <c r="I477" s="15">
        <f t="shared" si="2366"/>
        <v>0</v>
      </c>
      <c r="J477" s="15">
        <f t="shared" si="2366"/>
        <v>0</v>
      </c>
      <c r="K477" s="15">
        <f t="shared" si="2366"/>
        <v>0</v>
      </c>
      <c r="L477" s="14">
        <f t="shared" si="2366"/>
        <v>0</v>
      </c>
      <c r="M477" s="15">
        <f t="shared" si="2366"/>
        <v>0</v>
      </c>
      <c r="N477" s="15">
        <f t="shared" si="2366"/>
        <v>0</v>
      </c>
      <c r="O477" s="15">
        <f t="shared" si="2366"/>
        <v>0</v>
      </c>
      <c r="P477" s="15">
        <f t="shared" si="2366"/>
        <v>0</v>
      </c>
      <c r="Q477" s="14">
        <f t="shared" si="2366"/>
        <v>0</v>
      </c>
      <c r="R477" s="15">
        <f t="shared" si="2366"/>
        <v>0</v>
      </c>
      <c r="S477" s="15">
        <f t="shared" si="2366"/>
        <v>0</v>
      </c>
      <c r="T477" s="15">
        <f t="shared" si="2366"/>
        <v>0</v>
      </c>
      <c r="U477" s="15">
        <f t="shared" si="2366"/>
        <v>0</v>
      </c>
      <c r="V477" s="14">
        <f t="shared" si="2366"/>
        <v>0</v>
      </c>
      <c r="W477" s="15">
        <f t="shared" si="2366"/>
        <v>0</v>
      </c>
      <c r="X477" s="15">
        <f t="shared" si="2366"/>
        <v>0</v>
      </c>
      <c r="Y477" s="15">
        <f t="shared" si="2366"/>
        <v>0</v>
      </c>
      <c r="Z477" s="15">
        <f t="shared" si="2366"/>
        <v>0</v>
      </c>
      <c r="AA477" s="14">
        <f t="shared" si="2366"/>
        <v>0</v>
      </c>
      <c r="AB477" s="15">
        <f t="shared" si="2366"/>
        <v>0</v>
      </c>
      <c r="AC477" s="15">
        <f t="shared" si="2366"/>
        <v>0</v>
      </c>
      <c r="AD477" s="15">
        <f t="shared" si="2366"/>
        <v>0</v>
      </c>
      <c r="AE477" s="15">
        <f t="shared" si="2366"/>
        <v>0</v>
      </c>
      <c r="AF477" s="14">
        <f t="shared" si="2366"/>
        <v>0</v>
      </c>
      <c r="AG477" s="15">
        <f t="shared" si="2366"/>
        <v>0</v>
      </c>
      <c r="AH477" s="15">
        <f t="shared" si="2366"/>
        <v>0</v>
      </c>
      <c r="AI477" s="15">
        <f t="shared" si="2366"/>
        <v>0</v>
      </c>
      <c r="AJ477" s="15">
        <f t="shared" si="2366"/>
        <v>0</v>
      </c>
      <c r="AK477" s="14">
        <f t="shared" si="2366"/>
        <v>0</v>
      </c>
      <c r="AL477" s="15">
        <f t="shared" si="2366"/>
        <v>20</v>
      </c>
      <c r="AM477" s="15">
        <f t="shared" ref="AM477:AN477" si="2367">AM443</f>
        <v>-1.3000000000000007</v>
      </c>
      <c r="AN477" s="15">
        <f t="shared" si="2367"/>
        <v>61.7</v>
      </c>
      <c r="AO477" s="15">
        <f t="shared" ref="AO477:AP477" si="2368">AO443</f>
        <v>77</v>
      </c>
      <c r="AP477" s="14">
        <f t="shared" si="2368"/>
        <v>157.4</v>
      </c>
      <c r="AQ477" s="53">
        <f ca="1">AQ478-AQ476</f>
        <v>39.354799356103904</v>
      </c>
      <c r="AR477" s="53">
        <f ca="1">AR478-AR476</f>
        <v>41.206983449159125</v>
      </c>
      <c r="AS477" s="53">
        <f t="shared" ref="AS477" ca="1" si="2369">AS478-AS476</f>
        <v>43.664057444804108</v>
      </c>
      <c r="AT477" s="53">
        <f t="shared" ref="AT477" ca="1" si="2370">AT478-AT476</f>
        <v>49.849265180644423</v>
      </c>
      <c r="AU477" s="240">
        <f ca="1">AU478-AU476</f>
        <v>174.07510543071157</v>
      </c>
      <c r="AV477" s="14">
        <f t="shared" ref="AV477:AW477" ca="1" si="2371">AV478-AV476</f>
        <v>174.07510543071157</v>
      </c>
      <c r="AW477" s="14">
        <f t="shared" ca="1" si="2371"/>
        <v>174.07510543071157</v>
      </c>
    </row>
    <row r="478" spans="2:49" s="52" customFormat="1">
      <c r="B478" s="52" t="s">
        <v>389</v>
      </c>
      <c r="C478" s="81">
        <f>C476+C477</f>
        <v>0.3</v>
      </c>
      <c r="D478" s="81">
        <f t="shared" ref="D478:AM478" si="2372">D476+D477</f>
        <v>1.2</v>
      </c>
      <c r="E478" s="81">
        <f t="shared" si="2372"/>
        <v>0.9</v>
      </c>
      <c r="F478" s="81">
        <f t="shared" si="2372"/>
        <v>6.6</v>
      </c>
      <c r="G478" s="65">
        <f t="shared" si="2372"/>
        <v>9</v>
      </c>
      <c r="H478" s="81">
        <f t="shared" si="2372"/>
        <v>3.9</v>
      </c>
      <c r="I478" s="81">
        <f t="shared" si="2372"/>
        <v>0.8</v>
      </c>
      <c r="J478" s="81">
        <f t="shared" si="2372"/>
        <v>2.7</v>
      </c>
      <c r="K478" s="81">
        <f t="shared" si="2372"/>
        <v>4.5999999999999996</v>
      </c>
      <c r="L478" s="65">
        <f t="shared" si="2372"/>
        <v>12</v>
      </c>
      <c r="M478" s="81">
        <f t="shared" si="2372"/>
        <v>1.4</v>
      </c>
      <c r="N478" s="81">
        <f t="shared" si="2372"/>
        <v>-0.9</v>
      </c>
      <c r="O478" s="81">
        <f t="shared" si="2372"/>
        <v>-4.5999999999999996</v>
      </c>
      <c r="P478" s="81">
        <f t="shared" si="2372"/>
        <v>5.4</v>
      </c>
      <c r="Q478" s="65">
        <f t="shared" si="2372"/>
        <v>1.3000000000000007</v>
      </c>
      <c r="R478" s="81">
        <f t="shared" si="2372"/>
        <v>0.8</v>
      </c>
      <c r="S478" s="81">
        <f t="shared" si="2372"/>
        <v>-7.6</v>
      </c>
      <c r="T478" s="81">
        <f t="shared" si="2372"/>
        <v>0.1</v>
      </c>
      <c r="U478" s="81">
        <f t="shared" si="2372"/>
        <v>-4.0999999999999996</v>
      </c>
      <c r="V478" s="65">
        <f t="shared" si="2372"/>
        <v>-10.8</v>
      </c>
      <c r="W478" s="81">
        <f t="shared" si="2372"/>
        <v>-6.3</v>
      </c>
      <c r="X478" s="81">
        <f t="shared" si="2372"/>
        <v>2</v>
      </c>
      <c r="Y478" s="81">
        <f t="shared" si="2372"/>
        <v>2.8</v>
      </c>
      <c r="Z478" s="81">
        <f t="shared" si="2372"/>
        <v>-2.1</v>
      </c>
      <c r="AA478" s="65">
        <f t="shared" si="2372"/>
        <v>-3.6</v>
      </c>
      <c r="AB478" s="81">
        <f t="shared" si="2372"/>
        <v>-0.2</v>
      </c>
      <c r="AC478" s="81">
        <f t="shared" si="2372"/>
        <v>2.2999999999999998</v>
      </c>
      <c r="AD478" s="81">
        <f t="shared" si="2372"/>
        <v>3.1</v>
      </c>
      <c r="AE478" s="81">
        <f t="shared" si="2372"/>
        <v>984.8</v>
      </c>
      <c r="AF478" s="65">
        <f t="shared" si="2372"/>
        <v>990</v>
      </c>
      <c r="AG478" s="81">
        <f t="shared" si="2372"/>
        <v>258.3</v>
      </c>
      <c r="AH478" s="81">
        <f t="shared" si="2372"/>
        <v>-28.6</v>
      </c>
      <c r="AI478" s="81">
        <f t="shared" si="2372"/>
        <v>-30.5</v>
      </c>
      <c r="AJ478" s="81">
        <f t="shared" si="2372"/>
        <v>-27.7</v>
      </c>
      <c r="AK478" s="65">
        <f t="shared" si="2372"/>
        <v>171.50000000000003</v>
      </c>
      <c r="AL478" s="81">
        <f t="shared" si="2372"/>
        <v>19.5</v>
      </c>
      <c r="AM478" s="81">
        <f t="shared" si="2372"/>
        <v>-40.5</v>
      </c>
      <c r="AN478" s="81">
        <f t="shared" ref="AN478" si="2373">AN476+AN477</f>
        <v>5.2000000000000028</v>
      </c>
      <c r="AO478" s="81">
        <f t="shared" ref="AO478:AP478" si="2374">AO476+AO477</f>
        <v>28.200000000000003</v>
      </c>
      <c r="AP478" s="65">
        <f t="shared" si="2374"/>
        <v>12.400000000000006</v>
      </c>
      <c r="AQ478" s="63">
        <v>0</v>
      </c>
      <c r="AR478" s="63">
        <v>0</v>
      </c>
      <c r="AS478" s="63">
        <v>0</v>
      </c>
      <c r="AT478" s="63">
        <v>0</v>
      </c>
      <c r="AU478" s="51">
        <f>SUM(AQ478:AT478)</f>
        <v>0</v>
      </c>
      <c r="AV478" s="71">
        <v>0</v>
      </c>
      <c r="AW478" s="71">
        <v>0</v>
      </c>
    </row>
    <row r="479" spans="2:49">
      <c r="C479" s="15"/>
      <c r="D479" s="15"/>
      <c r="E479" s="15"/>
      <c r="F479" s="15"/>
      <c r="G479" s="14"/>
      <c r="H479" s="15"/>
      <c r="I479" s="15"/>
      <c r="J479" s="15"/>
      <c r="K479" s="15"/>
      <c r="L479" s="14"/>
      <c r="M479" s="15"/>
      <c r="N479" s="15"/>
      <c r="O479" s="15"/>
      <c r="P479" s="15"/>
      <c r="Q479" s="14"/>
      <c r="R479" s="15"/>
      <c r="S479" s="15"/>
      <c r="T479" s="15"/>
      <c r="U479" s="15"/>
      <c r="V479" s="14"/>
      <c r="W479" s="15"/>
      <c r="X479" s="15"/>
      <c r="Y479" s="15"/>
      <c r="Z479" s="15"/>
      <c r="AA479" s="14"/>
      <c r="AB479" s="15"/>
      <c r="AC479" s="15"/>
      <c r="AD479" s="15"/>
      <c r="AE479" s="15"/>
      <c r="AF479" s="14"/>
      <c r="AG479" s="15"/>
      <c r="AH479" s="15"/>
    </row>
    <row r="480" spans="2:49">
      <c r="B480" s="12" t="s">
        <v>282</v>
      </c>
    </row>
    <row r="481" spans="2:49">
      <c r="B481" s="54" t="s">
        <v>25</v>
      </c>
      <c r="C481" s="3">
        <v>57.8</v>
      </c>
      <c r="D481" s="3">
        <v>114.8</v>
      </c>
      <c r="E481" s="3">
        <v>176.1</v>
      </c>
      <c r="F481" s="27">
        <f>G481</f>
        <v>234.1</v>
      </c>
      <c r="G481" s="4">
        <v>234.1</v>
      </c>
      <c r="H481" s="3">
        <v>57.2</v>
      </c>
      <c r="I481" s="3">
        <v>111</v>
      </c>
      <c r="J481" s="3">
        <v>160.9</v>
      </c>
      <c r="K481" s="27">
        <f>L481</f>
        <v>209.7</v>
      </c>
      <c r="L481" s="4">
        <v>209.7</v>
      </c>
      <c r="M481" s="3">
        <v>52.2</v>
      </c>
      <c r="N481" s="3">
        <v>100.6</v>
      </c>
      <c r="O481" s="3">
        <v>151.30000000000001</v>
      </c>
      <c r="P481" s="27">
        <f>Q481</f>
        <v>202.7</v>
      </c>
      <c r="Q481" s="4">
        <v>202.7</v>
      </c>
      <c r="R481" s="3">
        <v>49</v>
      </c>
      <c r="S481" s="3">
        <v>99</v>
      </c>
      <c r="T481" s="3">
        <v>149.69999999999999</v>
      </c>
      <c r="U481" s="27">
        <f>V481</f>
        <v>199.6</v>
      </c>
      <c r="V481" s="4">
        <v>199.6</v>
      </c>
      <c r="W481" s="3">
        <v>48.2</v>
      </c>
      <c r="X481" s="3">
        <v>96.6</v>
      </c>
      <c r="Y481" s="3">
        <v>145.1</v>
      </c>
      <c r="Z481" s="27">
        <f>AA481</f>
        <v>194.6</v>
      </c>
      <c r="AA481" s="4">
        <v>194.6</v>
      </c>
      <c r="AB481" s="3">
        <v>48.5</v>
      </c>
      <c r="AC481" s="3">
        <v>92</v>
      </c>
      <c r="AD481" s="3">
        <v>132.6</v>
      </c>
      <c r="AE481" s="27">
        <f>AF481</f>
        <v>171.3</v>
      </c>
      <c r="AF481" s="4">
        <v>171.3</v>
      </c>
      <c r="AG481" s="3">
        <v>37.200000000000003</v>
      </c>
      <c r="AH481" s="3">
        <v>70.3</v>
      </c>
      <c r="AI481" s="3">
        <v>103.1</v>
      </c>
      <c r="AJ481" s="27">
        <f>AK481</f>
        <v>135.30000000000001</v>
      </c>
      <c r="AK481" s="4">
        <v>135.30000000000001</v>
      </c>
      <c r="AL481" s="3">
        <v>30.8</v>
      </c>
      <c r="AM481" s="242">
        <v>61.4</v>
      </c>
      <c r="AN481" s="242">
        <v>89.8</v>
      </c>
      <c r="AO481" s="242">
        <v>116.6</v>
      </c>
      <c r="AP481" s="2">
        <f>AO481</f>
        <v>116.6</v>
      </c>
    </row>
    <row r="482" spans="2:49">
      <c r="B482" s="54" t="s">
        <v>24</v>
      </c>
      <c r="C482" s="3">
        <v>31.5</v>
      </c>
      <c r="D482" s="3">
        <v>59.7</v>
      </c>
      <c r="E482" s="3">
        <v>90.3</v>
      </c>
      <c r="F482" s="27">
        <f t="shared" ref="F482:F486" si="2375">G482</f>
        <v>125.5</v>
      </c>
      <c r="G482" s="4">
        <v>125.5</v>
      </c>
      <c r="H482" s="3">
        <v>46.9</v>
      </c>
      <c r="I482" s="3">
        <v>88.5</v>
      </c>
      <c r="J482" s="3">
        <v>106.2</v>
      </c>
      <c r="K482" s="27">
        <f t="shared" ref="K482:K486" si="2376">L482</f>
        <v>147</v>
      </c>
      <c r="L482" s="4">
        <v>147</v>
      </c>
      <c r="M482" s="3">
        <v>45.4</v>
      </c>
      <c r="N482" s="3">
        <v>94</v>
      </c>
      <c r="O482" s="3">
        <v>142.1</v>
      </c>
      <c r="P482" s="27">
        <f t="shared" ref="P482:P486" si="2377">Q482</f>
        <v>191.5</v>
      </c>
      <c r="Q482" s="4">
        <v>191.5</v>
      </c>
      <c r="R482" s="3">
        <v>52.6</v>
      </c>
      <c r="S482" s="3">
        <v>104</v>
      </c>
      <c r="T482" s="3">
        <v>154.9</v>
      </c>
      <c r="U482" s="27">
        <f t="shared" ref="U482:U486" si="2378">V482</f>
        <v>207.9</v>
      </c>
      <c r="V482" s="4">
        <v>207.9</v>
      </c>
      <c r="W482" s="3">
        <v>61.2</v>
      </c>
      <c r="X482" s="3">
        <v>127.9</v>
      </c>
      <c r="Y482" s="3">
        <v>193.3</v>
      </c>
      <c r="Z482" s="27">
        <f t="shared" ref="Z482:Z486" si="2379">AA482</f>
        <v>264.39999999999998</v>
      </c>
      <c r="AA482" s="4">
        <v>264.39999999999998</v>
      </c>
      <c r="AB482" s="3">
        <v>73.900000000000006</v>
      </c>
      <c r="AC482" s="3">
        <v>151.4</v>
      </c>
      <c r="AD482" s="3">
        <v>227.6</v>
      </c>
      <c r="AE482" s="27">
        <f t="shared" ref="AE482:AE486" si="2380">AF482</f>
        <v>296.3</v>
      </c>
      <c r="AF482" s="4">
        <v>296.3</v>
      </c>
      <c r="AG482" s="3">
        <v>71.8</v>
      </c>
      <c r="AH482" s="3">
        <v>148</v>
      </c>
      <c r="AI482" s="3">
        <v>222.4</v>
      </c>
      <c r="AJ482" s="27">
        <f t="shared" ref="AJ482:AJ486" si="2381">AK482</f>
        <v>299.89999999999998</v>
      </c>
      <c r="AK482" s="4">
        <v>299.89999999999998</v>
      </c>
      <c r="AL482" s="3">
        <v>80.400000000000006</v>
      </c>
      <c r="AM482" s="242">
        <v>161.4</v>
      </c>
      <c r="AN482" s="242">
        <v>241</v>
      </c>
      <c r="AO482" s="242">
        <v>317.8</v>
      </c>
      <c r="AP482" s="2">
        <f t="shared" ref="AP482:AP486" si="2382">AO482</f>
        <v>317.8</v>
      </c>
    </row>
    <row r="483" spans="2:49">
      <c r="B483" s="54" t="s">
        <v>23</v>
      </c>
      <c r="C483" s="3">
        <v>0</v>
      </c>
      <c r="D483" s="3">
        <v>0</v>
      </c>
      <c r="E483" s="3">
        <v>0</v>
      </c>
      <c r="F483" s="27">
        <f t="shared" si="2375"/>
        <v>0</v>
      </c>
      <c r="G483" s="4">
        <v>0</v>
      </c>
      <c r="H483" s="3">
        <v>0</v>
      </c>
      <c r="I483" s="3">
        <v>0</v>
      </c>
      <c r="J483" s="3">
        <v>0</v>
      </c>
      <c r="K483" s="27">
        <f t="shared" si="2376"/>
        <v>0</v>
      </c>
      <c r="L483" s="4">
        <v>0</v>
      </c>
      <c r="M483" s="3">
        <v>0</v>
      </c>
      <c r="N483" s="3">
        <v>0</v>
      </c>
      <c r="O483" s="3">
        <v>0</v>
      </c>
      <c r="P483" s="27">
        <f t="shared" si="2377"/>
        <v>7</v>
      </c>
      <c r="Q483" s="4">
        <v>7</v>
      </c>
      <c r="R483" s="3">
        <v>0</v>
      </c>
      <c r="S483" s="3">
        <v>0</v>
      </c>
      <c r="T483" s="3">
        <v>-8.6</v>
      </c>
      <c r="U483" s="27">
        <f t="shared" si="2378"/>
        <v>6.3</v>
      </c>
      <c r="V483" s="4">
        <v>6.3</v>
      </c>
      <c r="W483" s="3">
        <v>0</v>
      </c>
      <c r="X483" s="3">
        <v>0</v>
      </c>
      <c r="Y483" s="3">
        <v>21.7</v>
      </c>
      <c r="Z483" s="27">
        <f t="shared" si="2379"/>
        <v>27.6</v>
      </c>
      <c r="AA483" s="4">
        <v>27.6</v>
      </c>
      <c r="AB483" s="3">
        <v>0</v>
      </c>
      <c r="AC483" s="3">
        <v>0</v>
      </c>
      <c r="AD483" s="3">
        <v>-9.1999999999999993</v>
      </c>
      <c r="AE483" s="27">
        <f t="shared" si="2380"/>
        <v>-12</v>
      </c>
      <c r="AF483" s="4">
        <v>-12</v>
      </c>
      <c r="AG483" s="3">
        <v>0</v>
      </c>
      <c r="AH483" s="3">
        <v>0</v>
      </c>
      <c r="AI483" s="3">
        <v>6.7</v>
      </c>
      <c r="AJ483" s="27">
        <f t="shared" si="2381"/>
        <v>-16.8</v>
      </c>
      <c r="AK483" s="4">
        <v>-16.8</v>
      </c>
      <c r="AL483" s="3">
        <v>18.2</v>
      </c>
      <c r="AM483" s="242">
        <v>44.8</v>
      </c>
      <c r="AN483" s="242">
        <v>38.799999999999997</v>
      </c>
      <c r="AO483" s="242">
        <v>0</v>
      </c>
      <c r="AP483" s="2">
        <f t="shared" si="2382"/>
        <v>0</v>
      </c>
    </row>
    <row r="484" spans="2:49">
      <c r="B484" s="54" t="s">
        <v>386</v>
      </c>
      <c r="C484" s="3">
        <v>0</v>
      </c>
      <c r="D484" s="3">
        <v>0</v>
      </c>
      <c r="E484" s="3">
        <v>0</v>
      </c>
      <c r="F484" s="27">
        <f t="shared" ref="F484" si="2383">G484</f>
        <v>0</v>
      </c>
      <c r="G484" s="4">
        <v>0</v>
      </c>
      <c r="H484" s="3">
        <v>0</v>
      </c>
      <c r="I484" s="3">
        <v>0</v>
      </c>
      <c r="J484" s="3">
        <v>0</v>
      </c>
      <c r="K484" s="27">
        <f t="shared" ref="K484" si="2384">L484</f>
        <v>0</v>
      </c>
      <c r="L484" s="4">
        <v>0</v>
      </c>
      <c r="M484" s="3">
        <v>0</v>
      </c>
      <c r="N484" s="3">
        <v>0</v>
      </c>
      <c r="O484" s="3">
        <v>0</v>
      </c>
      <c r="P484" s="27">
        <f t="shared" si="2377"/>
        <v>0</v>
      </c>
      <c r="Q484" s="4">
        <v>0</v>
      </c>
      <c r="R484" s="3">
        <v>0</v>
      </c>
      <c r="S484" s="3">
        <v>0</v>
      </c>
      <c r="T484" s="3">
        <v>0</v>
      </c>
      <c r="U484" s="27">
        <f t="shared" si="2378"/>
        <v>0</v>
      </c>
      <c r="V484" s="4">
        <v>0</v>
      </c>
      <c r="W484" s="3">
        <v>0</v>
      </c>
      <c r="X484" s="3">
        <v>0</v>
      </c>
      <c r="Y484" s="3">
        <v>0</v>
      </c>
      <c r="Z484" s="27">
        <f t="shared" si="2379"/>
        <v>0</v>
      </c>
      <c r="AA484" s="4">
        <v>0</v>
      </c>
      <c r="AB484" s="3">
        <v>0</v>
      </c>
      <c r="AC484" s="3">
        <v>0</v>
      </c>
      <c r="AD484" s="3">
        <v>0</v>
      </c>
      <c r="AE484" s="27">
        <f t="shared" si="2380"/>
        <v>0</v>
      </c>
      <c r="AF484" s="4">
        <v>0</v>
      </c>
      <c r="AG484" s="3">
        <v>0</v>
      </c>
      <c r="AH484" s="3">
        <v>0</v>
      </c>
      <c r="AI484" s="3">
        <v>0</v>
      </c>
      <c r="AJ484" s="27">
        <f t="shared" si="2381"/>
        <v>0</v>
      </c>
      <c r="AK484" s="4">
        <v>0</v>
      </c>
      <c r="AL484" s="3">
        <v>20</v>
      </c>
      <c r="AM484" s="242">
        <v>18.7</v>
      </c>
      <c r="AN484" s="242">
        <v>80.400000000000006</v>
      </c>
      <c r="AO484" s="242">
        <v>157.4</v>
      </c>
      <c r="AP484" s="2">
        <f t="shared" si="2382"/>
        <v>157.4</v>
      </c>
    </row>
    <row r="485" spans="2:49">
      <c r="B485" s="54" t="s">
        <v>22</v>
      </c>
      <c r="C485" s="3">
        <v>0</v>
      </c>
      <c r="D485" s="3">
        <v>0</v>
      </c>
      <c r="E485" s="3">
        <v>0</v>
      </c>
      <c r="F485" s="27">
        <f t="shared" si="2375"/>
        <v>0</v>
      </c>
      <c r="G485" s="4">
        <v>0</v>
      </c>
      <c r="H485" s="3">
        <v>0</v>
      </c>
      <c r="I485" s="3">
        <v>0</v>
      </c>
      <c r="J485" s="3">
        <v>0</v>
      </c>
      <c r="K485" s="27">
        <f t="shared" si="2376"/>
        <v>0</v>
      </c>
      <c r="L485" s="4">
        <v>0</v>
      </c>
      <c r="M485" s="3">
        <v>0</v>
      </c>
      <c r="N485" s="3">
        <v>29</v>
      </c>
      <c r="O485" s="3">
        <v>29</v>
      </c>
      <c r="P485" s="27">
        <f t="shared" si="2377"/>
        <v>29</v>
      </c>
      <c r="Q485" s="4">
        <v>29</v>
      </c>
      <c r="R485" s="3">
        <v>0</v>
      </c>
      <c r="S485" s="3">
        <v>0</v>
      </c>
      <c r="T485" s="3">
        <v>0</v>
      </c>
      <c r="U485" s="27">
        <f t="shared" si="2378"/>
        <v>15.1</v>
      </c>
      <c r="V485" s="4">
        <v>15.1</v>
      </c>
      <c r="W485" s="3">
        <v>0</v>
      </c>
      <c r="X485" s="3">
        <v>0</v>
      </c>
      <c r="Y485" s="3">
        <v>10.4</v>
      </c>
      <c r="Z485" s="27">
        <f t="shared" si="2379"/>
        <v>10.4</v>
      </c>
      <c r="AA485" s="4">
        <v>10.4</v>
      </c>
      <c r="AB485" s="3">
        <v>21</v>
      </c>
      <c r="AC485" s="3">
        <v>0</v>
      </c>
      <c r="AD485" s="3">
        <v>0</v>
      </c>
      <c r="AE485" s="27">
        <f t="shared" si="2380"/>
        <v>6.1</v>
      </c>
      <c r="AF485" s="4">
        <v>6.1</v>
      </c>
      <c r="AG485" s="3">
        <v>1.9</v>
      </c>
      <c r="AH485" s="3">
        <v>1.9</v>
      </c>
      <c r="AI485" s="3">
        <v>1.9</v>
      </c>
      <c r="AJ485" s="27">
        <f t="shared" si="2381"/>
        <v>49</v>
      </c>
      <c r="AK485" s="4">
        <v>49</v>
      </c>
      <c r="AL485" s="3">
        <v>0</v>
      </c>
      <c r="AM485" s="242"/>
      <c r="AN485" s="242"/>
      <c r="AO485" s="242">
        <v>0</v>
      </c>
      <c r="AP485" s="2">
        <f t="shared" si="2382"/>
        <v>0</v>
      </c>
    </row>
    <row r="486" spans="2:49">
      <c r="B486" s="54" t="s">
        <v>21</v>
      </c>
      <c r="C486" s="3">
        <f>1.8+0.1</f>
        <v>1.9000000000000001</v>
      </c>
      <c r="D486" s="3">
        <f>-6.5+0.1</f>
        <v>-6.4</v>
      </c>
      <c r="E486" s="3">
        <v>-9.8000000000000007</v>
      </c>
      <c r="F486" s="27">
        <f t="shared" si="2375"/>
        <v>-26.3</v>
      </c>
      <c r="G486" s="4">
        <f>-14.9-11.4</f>
        <v>-26.3</v>
      </c>
      <c r="H486" s="3">
        <v>-4.5</v>
      </c>
      <c r="I486" s="3">
        <f>14.5-8.7+11.4</f>
        <v>17.200000000000003</v>
      </c>
      <c r="J486" s="3">
        <f>14.5-8.7+21.4</f>
        <v>27.2</v>
      </c>
      <c r="K486" s="27">
        <f t="shared" si="2376"/>
        <v>38.799999999999997</v>
      </c>
      <c r="L486" s="4">
        <f>32.7+14.8-8.7</f>
        <v>38.799999999999997</v>
      </c>
      <c r="M486" s="3">
        <v>7.1</v>
      </c>
      <c r="N486" s="3">
        <f>674.7+18.4</f>
        <v>693.1</v>
      </c>
      <c r="O486" s="3">
        <f>674.7+30.6</f>
        <v>705.30000000000007</v>
      </c>
      <c r="P486" s="27">
        <f t="shared" si="2377"/>
        <v>700.40000000000009</v>
      </c>
      <c r="Q486" s="4">
        <f>25.7+674.7</f>
        <v>700.40000000000009</v>
      </c>
      <c r="R486" s="3">
        <v>6.4</v>
      </c>
      <c r="S486" s="3">
        <v>16.8</v>
      </c>
      <c r="T486" s="3">
        <v>19.3</v>
      </c>
      <c r="U486" s="27">
        <f t="shared" si="2378"/>
        <v>14.6</v>
      </c>
      <c r="V486" s="4">
        <v>14.6</v>
      </c>
      <c r="W486" s="3">
        <v>17.600000000000001</v>
      </c>
      <c r="X486" s="3">
        <v>45.8</v>
      </c>
      <c r="Y486" s="3">
        <v>34.4</v>
      </c>
      <c r="Z486" s="27">
        <f t="shared" si="2379"/>
        <v>48.4</v>
      </c>
      <c r="AA486" s="4">
        <v>48.4</v>
      </c>
      <c r="AB486" s="3">
        <v>-1.1000000000000001</v>
      </c>
      <c r="AC486" s="3">
        <f>16.8+5.5</f>
        <v>22.3</v>
      </c>
      <c r="AD486" s="3">
        <f>1.5+16.8+16.5</f>
        <v>34.799999999999997</v>
      </c>
      <c r="AE486" s="27">
        <f t="shared" si="2380"/>
        <v>-938.6</v>
      </c>
      <c r="AF486" s="4">
        <f>-1011.6+16.5+56.5</f>
        <v>-938.6</v>
      </c>
      <c r="AG486" s="3">
        <f>-259.5+5.6</f>
        <v>-253.9</v>
      </c>
      <c r="AH486" s="3">
        <f>-225.1+7.1</f>
        <v>-218</v>
      </c>
      <c r="AI486" s="3">
        <f>-213.7+29.7</f>
        <v>-184</v>
      </c>
      <c r="AJ486" s="27">
        <f t="shared" si="2381"/>
        <v>-177.8</v>
      </c>
      <c r="AK486" s="4">
        <f>-177.8</f>
        <v>-177.8</v>
      </c>
      <c r="AL486" s="3">
        <v>10.8</v>
      </c>
      <c r="AM486" s="242">
        <v>19.899999999999999</v>
      </c>
      <c r="AN486" s="242">
        <v>28.6</v>
      </c>
      <c r="AO486" s="242">
        <v>29.6</v>
      </c>
      <c r="AP486" s="2">
        <f t="shared" si="2382"/>
        <v>29.6</v>
      </c>
    </row>
    <row r="487" spans="2:49" s="5" customFormat="1">
      <c r="B487" s="10"/>
      <c r="C487" s="8"/>
      <c r="D487" s="8"/>
      <c r="E487" s="8"/>
      <c r="F487" s="8"/>
      <c r="G487" s="7"/>
      <c r="H487" s="8"/>
      <c r="I487" s="8"/>
      <c r="J487" s="8"/>
      <c r="K487" s="8"/>
      <c r="L487" s="7"/>
      <c r="M487" s="8"/>
      <c r="N487" s="8"/>
      <c r="O487" s="8"/>
      <c r="P487" s="8"/>
      <c r="Q487" s="7"/>
      <c r="R487" s="8"/>
      <c r="S487" s="8"/>
      <c r="T487" s="8"/>
      <c r="U487" s="8"/>
      <c r="V487" s="7"/>
      <c r="W487" s="8"/>
      <c r="X487" s="8"/>
      <c r="Y487" s="8"/>
      <c r="Z487" s="8"/>
      <c r="AA487" s="7"/>
      <c r="AB487" s="8"/>
      <c r="AC487" s="8"/>
      <c r="AD487" s="8"/>
      <c r="AE487" s="8"/>
      <c r="AF487" s="7"/>
      <c r="AG487" s="8"/>
      <c r="AH487" s="8"/>
      <c r="AI487" s="8"/>
      <c r="AJ487" s="8"/>
      <c r="AK487" s="7"/>
      <c r="AL487" s="8"/>
      <c r="AM487" s="243"/>
      <c r="AN487" s="243"/>
      <c r="AO487" s="243"/>
      <c r="AP487" s="6"/>
      <c r="AU487" s="6"/>
      <c r="AV487" s="6"/>
      <c r="AW487" s="6"/>
    </row>
    <row r="488" spans="2:49">
      <c r="B488" s="54" t="s">
        <v>20</v>
      </c>
      <c r="C488" s="3">
        <v>-17.399999999999999</v>
      </c>
      <c r="D488" s="3">
        <v>-26.6</v>
      </c>
      <c r="E488" s="3">
        <v>-23</v>
      </c>
      <c r="F488" s="27">
        <f t="shared" ref="F488:F492" si="2385">G488</f>
        <v>-15.9</v>
      </c>
      <c r="G488" s="4">
        <v>-15.9</v>
      </c>
      <c r="H488" s="3">
        <v>-20.2</v>
      </c>
      <c r="I488" s="3">
        <v>-25.7</v>
      </c>
      <c r="J488" s="3">
        <v>-20.100000000000001</v>
      </c>
      <c r="K488" s="27">
        <f t="shared" ref="K488:K492" si="2386">L488</f>
        <v>-15.1</v>
      </c>
      <c r="L488" s="4">
        <v>-15.1</v>
      </c>
      <c r="M488" s="3">
        <v>-12.6</v>
      </c>
      <c r="N488" s="3">
        <v>-17.5</v>
      </c>
      <c r="O488" s="3">
        <v>-15.1</v>
      </c>
      <c r="P488" s="27">
        <f t="shared" ref="P488:P492" si="2387">Q488</f>
        <v>-17.5</v>
      </c>
      <c r="Q488" s="4">
        <v>-17.5</v>
      </c>
      <c r="R488" s="3">
        <v>-28.3</v>
      </c>
      <c r="S488" s="3">
        <v>-40.6</v>
      </c>
      <c r="T488" s="3">
        <v>-42</v>
      </c>
      <c r="U488" s="27">
        <f t="shared" ref="U488:U492" si="2388">V488</f>
        <v>-37.799999999999997</v>
      </c>
      <c r="V488" s="4">
        <v>-37.799999999999997</v>
      </c>
      <c r="W488" s="3">
        <v>-19.8</v>
      </c>
      <c r="X488" s="3">
        <v>-24.8</v>
      </c>
      <c r="Y488" s="3">
        <v>-30.3</v>
      </c>
      <c r="Z488" s="27">
        <f t="shared" ref="Z488:Z492" si="2389">AA488</f>
        <v>-34.700000000000003</v>
      </c>
      <c r="AA488" s="4">
        <v>-34.700000000000003</v>
      </c>
      <c r="AB488" s="3">
        <v>-29.5</v>
      </c>
      <c r="AC488" s="3">
        <v>-38.6</v>
      </c>
      <c r="AD488" s="3">
        <v>-47.3</v>
      </c>
      <c r="AE488" s="27">
        <f t="shared" ref="AE488:AE492" si="2390">AF488</f>
        <v>-41.9</v>
      </c>
      <c r="AF488" s="4">
        <v>-41.9</v>
      </c>
      <c r="AG488" s="3">
        <v>-22.1</v>
      </c>
      <c r="AH488" s="3">
        <v>-32.700000000000003</v>
      </c>
      <c r="AI488" s="3">
        <v>-40.299999999999997</v>
      </c>
      <c r="AJ488" s="27">
        <f t="shared" ref="AJ488:AJ492" si="2391">AK488</f>
        <v>-42.3</v>
      </c>
      <c r="AK488" s="4">
        <v>-42.3</v>
      </c>
      <c r="AL488" s="3">
        <v>-31.5</v>
      </c>
      <c r="AM488" s="242">
        <v>-43.1</v>
      </c>
      <c r="AN488" s="242">
        <v>-42.6</v>
      </c>
      <c r="AO488" s="242">
        <v>-35.1</v>
      </c>
      <c r="AP488" s="2">
        <f t="shared" ref="AP488:AP492" si="2392">AO488</f>
        <v>-35.1</v>
      </c>
    </row>
    <row r="489" spans="2:49">
      <c r="B489" s="54" t="s">
        <v>19</v>
      </c>
      <c r="C489" s="3">
        <v>0</v>
      </c>
      <c r="D489" s="3">
        <v>0</v>
      </c>
      <c r="E489" s="3">
        <v>0</v>
      </c>
      <c r="F489" s="27">
        <f t="shared" si="2385"/>
        <v>-3.4</v>
      </c>
      <c r="G489" s="4">
        <v>-3.4</v>
      </c>
      <c r="H489" s="3">
        <v>0</v>
      </c>
      <c r="I489" s="3">
        <v>0</v>
      </c>
      <c r="J489" s="3">
        <v>0</v>
      </c>
      <c r="K489" s="27">
        <f t="shared" si="2386"/>
        <v>13.6</v>
      </c>
      <c r="L489" s="4">
        <v>13.6</v>
      </c>
      <c r="M489" s="3">
        <v>0</v>
      </c>
      <c r="N489" s="3">
        <v>7.2</v>
      </c>
      <c r="O489" s="3">
        <v>0</v>
      </c>
      <c r="P489" s="27">
        <f t="shared" si="2387"/>
        <v>-20.5</v>
      </c>
      <c r="Q489" s="4">
        <v>-20.5</v>
      </c>
      <c r="R489" s="3">
        <v>0</v>
      </c>
      <c r="S489" s="3">
        <v>0</v>
      </c>
      <c r="T489" s="3">
        <v>0</v>
      </c>
      <c r="U489" s="27">
        <f t="shared" si="2388"/>
        <v>34.200000000000003</v>
      </c>
      <c r="V489" s="4">
        <v>34.200000000000003</v>
      </c>
      <c r="W489" s="3">
        <v>0</v>
      </c>
      <c r="X489" s="3">
        <v>0</v>
      </c>
      <c r="Y489" s="3">
        <v>0</v>
      </c>
      <c r="Z489" s="27">
        <f t="shared" si="2389"/>
        <v>35.1</v>
      </c>
      <c r="AA489" s="4">
        <v>35.1</v>
      </c>
      <c r="AB489" s="3">
        <v>0</v>
      </c>
      <c r="AC489" s="3">
        <v>0</v>
      </c>
      <c r="AD489" s="3">
        <v>0</v>
      </c>
      <c r="AE489" s="27">
        <f t="shared" si="2390"/>
        <v>28.3</v>
      </c>
      <c r="AF489" s="4">
        <v>28.3</v>
      </c>
      <c r="AG489" s="3">
        <v>0</v>
      </c>
      <c r="AH489" s="3">
        <v>-52.4</v>
      </c>
      <c r="AI489" s="3">
        <v>-73.900000000000006</v>
      </c>
      <c r="AJ489" s="27">
        <f t="shared" si="2391"/>
        <v>-65.5</v>
      </c>
      <c r="AK489" s="4">
        <v>-65.5</v>
      </c>
      <c r="AL489" s="3">
        <v>-19.100000000000001</v>
      </c>
      <c r="AM489" s="242">
        <v>-0.4</v>
      </c>
      <c r="AN489" s="242">
        <v>-8.5</v>
      </c>
      <c r="AO489" s="242">
        <v>-14.5</v>
      </c>
      <c r="AP489" s="2">
        <f t="shared" si="2392"/>
        <v>-14.5</v>
      </c>
    </row>
    <row r="490" spans="2:49">
      <c r="B490" s="54" t="s">
        <v>18</v>
      </c>
      <c r="C490" s="3">
        <v>0</v>
      </c>
      <c r="D490" s="3">
        <v>0</v>
      </c>
      <c r="E490" s="3">
        <v>0</v>
      </c>
      <c r="F490" s="27">
        <f t="shared" si="2385"/>
        <v>14.9</v>
      </c>
      <c r="G490" s="4">
        <v>14.9</v>
      </c>
      <c r="H490" s="3">
        <v>0</v>
      </c>
      <c r="I490" s="3">
        <v>0</v>
      </c>
      <c r="J490" s="3">
        <v>0</v>
      </c>
      <c r="K490" s="27">
        <f t="shared" si="2386"/>
        <v>40.4</v>
      </c>
      <c r="L490" s="4">
        <v>40.4</v>
      </c>
      <c r="M490" s="3">
        <v>0</v>
      </c>
      <c r="N490" s="3">
        <v>-16.899999999999999</v>
      </c>
      <c r="O490" s="3">
        <v>0</v>
      </c>
      <c r="P490" s="27">
        <f t="shared" si="2387"/>
        <v>22.3</v>
      </c>
      <c r="Q490" s="4">
        <v>22.3</v>
      </c>
      <c r="R490" s="3">
        <v>0</v>
      </c>
      <c r="S490" s="3">
        <v>0</v>
      </c>
      <c r="T490" s="3">
        <v>0</v>
      </c>
      <c r="U490" s="27">
        <f t="shared" si="2388"/>
        <v>40.9</v>
      </c>
      <c r="V490" s="4">
        <v>40.9</v>
      </c>
      <c r="W490" s="3">
        <v>0</v>
      </c>
      <c r="X490" s="3">
        <v>0</v>
      </c>
      <c r="Y490" s="3">
        <v>0</v>
      </c>
      <c r="Z490" s="27">
        <f t="shared" si="2389"/>
        <v>11.3</v>
      </c>
      <c r="AA490" s="4">
        <v>11.3</v>
      </c>
      <c r="AB490" s="3">
        <v>0</v>
      </c>
      <c r="AC490" s="3">
        <v>0</v>
      </c>
      <c r="AD490" s="3">
        <v>0</v>
      </c>
      <c r="AE490" s="27">
        <f t="shared" si="2390"/>
        <v>56.4</v>
      </c>
      <c r="AF490" s="4">
        <v>56.4</v>
      </c>
      <c r="AG490" s="3">
        <v>0</v>
      </c>
      <c r="AH490" s="3">
        <v>-39.299999999999997</v>
      </c>
      <c r="AI490" s="3">
        <v>-15.7</v>
      </c>
      <c r="AJ490" s="27">
        <f t="shared" si="2391"/>
        <v>0.3</v>
      </c>
      <c r="AK490" s="4">
        <v>0.3</v>
      </c>
      <c r="AL490" s="3">
        <v>-18</v>
      </c>
      <c r="AM490" s="242">
        <v>-34.700000000000003</v>
      </c>
      <c r="AN490" s="242">
        <v>0</v>
      </c>
      <c r="AO490" s="242">
        <v>2.8</v>
      </c>
      <c r="AP490" s="2">
        <f t="shared" si="2392"/>
        <v>2.8</v>
      </c>
    </row>
    <row r="491" spans="2:49">
      <c r="B491" s="54" t="s">
        <v>17</v>
      </c>
      <c r="C491" s="3">
        <v>103.1</v>
      </c>
      <c r="D491" s="3">
        <v>154.19999999999999</v>
      </c>
      <c r="E491" s="3">
        <v>168.5</v>
      </c>
      <c r="F491" s="27">
        <f t="shared" si="2385"/>
        <v>158</v>
      </c>
      <c r="G491" s="4">
        <v>158</v>
      </c>
      <c r="H491" s="3">
        <v>105.2</v>
      </c>
      <c r="I491" s="3">
        <v>157.19999999999999</v>
      </c>
      <c r="J491" s="3">
        <v>182.8</v>
      </c>
      <c r="K491" s="27">
        <f t="shared" si="2386"/>
        <v>179.5</v>
      </c>
      <c r="L491" s="4">
        <v>179.5</v>
      </c>
      <c r="M491" s="3">
        <v>96.5</v>
      </c>
      <c r="N491" s="3">
        <v>155.1</v>
      </c>
      <c r="O491" s="3">
        <v>200.5</v>
      </c>
      <c r="P491" s="27">
        <f t="shared" si="2387"/>
        <v>215.6</v>
      </c>
      <c r="Q491" s="4">
        <v>215.6</v>
      </c>
      <c r="R491" s="3">
        <v>127.1</v>
      </c>
      <c r="S491" s="3">
        <v>196.4</v>
      </c>
      <c r="T491" s="3">
        <v>214.8</v>
      </c>
      <c r="U491" s="27">
        <f t="shared" si="2388"/>
        <v>190.7</v>
      </c>
      <c r="V491" s="4">
        <v>190.7</v>
      </c>
      <c r="W491" s="3">
        <v>94.6</v>
      </c>
      <c r="X491" s="3">
        <v>127</v>
      </c>
      <c r="Y491" s="3">
        <v>132.9</v>
      </c>
      <c r="Z491" s="27">
        <f t="shared" si="2389"/>
        <v>101.6</v>
      </c>
      <c r="AA491" s="4">
        <v>101.6</v>
      </c>
      <c r="AB491" s="3">
        <v>114.8</v>
      </c>
      <c r="AC491" s="3">
        <v>153.30000000000001</v>
      </c>
      <c r="AD491" s="3">
        <v>173.4</v>
      </c>
      <c r="AE491" s="27">
        <f t="shared" si="2390"/>
        <v>149.19999999999999</v>
      </c>
      <c r="AF491" s="4">
        <v>149.19999999999999</v>
      </c>
      <c r="AG491" s="3">
        <v>146.1</v>
      </c>
      <c r="AH491" s="3">
        <v>225.3</v>
      </c>
      <c r="AI491" s="3">
        <v>262.3</v>
      </c>
      <c r="AJ491" s="27">
        <f t="shared" si="2391"/>
        <v>235.4</v>
      </c>
      <c r="AK491" s="4">
        <v>235.4</v>
      </c>
      <c r="AL491" s="3">
        <v>156.5</v>
      </c>
      <c r="AM491" s="242">
        <v>223.8</v>
      </c>
      <c r="AN491" s="242">
        <v>251.3</v>
      </c>
      <c r="AO491" s="242">
        <v>206.8</v>
      </c>
      <c r="AP491" s="2">
        <f t="shared" si="2392"/>
        <v>206.8</v>
      </c>
    </row>
    <row r="492" spans="2:49">
      <c r="B492" s="54" t="s">
        <v>16</v>
      </c>
      <c r="C492" s="3">
        <f>-26.3-6.4</f>
        <v>-32.700000000000003</v>
      </c>
      <c r="D492" s="3">
        <f>-11.5-31.3</f>
        <v>-42.8</v>
      </c>
      <c r="E492" s="3">
        <f>-18.8+9.5</f>
        <v>-9.3000000000000007</v>
      </c>
      <c r="F492" s="27">
        <f t="shared" si="2385"/>
        <v>-9.1000000000000014</v>
      </c>
      <c r="G492" s="4">
        <f>6.2-15.3</f>
        <v>-9.1000000000000014</v>
      </c>
      <c r="H492" s="3">
        <f>1.5+0.4</f>
        <v>1.9</v>
      </c>
      <c r="I492" s="3">
        <f>8.3+4</f>
        <v>12.3</v>
      </c>
      <c r="J492" s="3">
        <f>21.4+5.5</f>
        <v>26.9</v>
      </c>
      <c r="K492" s="27">
        <f t="shared" si="2386"/>
        <v>-28.9</v>
      </c>
      <c r="L492" s="4">
        <v>-28.9</v>
      </c>
      <c r="M492" s="3">
        <f>5.4-3.9</f>
        <v>1.5000000000000004</v>
      </c>
      <c r="N492" s="3">
        <v>-13.2</v>
      </c>
      <c r="O492" s="3">
        <v>-49.5</v>
      </c>
      <c r="P492" s="27">
        <f t="shared" si="2387"/>
        <v>-71.8</v>
      </c>
      <c r="Q492" s="4">
        <v>-71.8</v>
      </c>
      <c r="R492" s="3">
        <v>3.7</v>
      </c>
      <c r="S492" s="3">
        <v>-2.6</v>
      </c>
      <c r="T492" s="3">
        <v>13.6</v>
      </c>
      <c r="U492" s="27">
        <f t="shared" si="2388"/>
        <v>-85</v>
      </c>
      <c r="V492" s="4">
        <v>-85</v>
      </c>
      <c r="W492" s="3">
        <v>-19.5</v>
      </c>
      <c r="X492" s="3">
        <v>-29.8</v>
      </c>
      <c r="Y492" s="3">
        <v>5.0999999999999996</v>
      </c>
      <c r="Z492" s="27">
        <f t="shared" si="2389"/>
        <v>-31.9</v>
      </c>
      <c r="AA492" s="4">
        <v>-31.9</v>
      </c>
      <c r="AB492" s="3">
        <v>-4.7</v>
      </c>
      <c r="AC492" s="3">
        <v>-42.6</v>
      </c>
      <c r="AD492" s="3">
        <v>-23.5</v>
      </c>
      <c r="AE492" s="27">
        <f t="shared" si="2390"/>
        <v>-61.3</v>
      </c>
      <c r="AF492" s="4">
        <v>-61.3</v>
      </c>
      <c r="AG492" s="3">
        <v>-85.3</v>
      </c>
      <c r="AH492" s="3">
        <v>-58.9</v>
      </c>
      <c r="AI492" s="3">
        <v>-73.599999999999994</v>
      </c>
      <c r="AJ492" s="27">
        <f t="shared" si="2391"/>
        <v>-66.7</v>
      </c>
      <c r="AK492" s="4">
        <v>-66.7</v>
      </c>
      <c r="AL492" s="3">
        <v>-62.9</v>
      </c>
      <c r="AM492" s="242">
        <v>-86.6</v>
      </c>
      <c r="AN492" s="242">
        <v>-79.900000000000006</v>
      </c>
      <c r="AO492" s="242">
        <v>-57</v>
      </c>
      <c r="AP492" s="2">
        <f t="shared" si="2392"/>
        <v>-57</v>
      </c>
    </row>
    <row r="493" spans="2:49">
      <c r="B493" s="54"/>
      <c r="C493" s="3"/>
      <c r="D493" s="3"/>
      <c r="E493" s="3"/>
      <c r="F493" s="3"/>
      <c r="G493" s="4"/>
      <c r="H493" s="3"/>
      <c r="I493" s="3"/>
      <c r="J493" s="3"/>
      <c r="K493" s="3"/>
      <c r="L493" s="4"/>
      <c r="M493" s="3"/>
      <c r="N493" s="3"/>
      <c r="O493" s="3"/>
      <c r="P493" s="3"/>
      <c r="Q493" s="4"/>
      <c r="R493" s="3"/>
      <c r="S493" s="3"/>
      <c r="T493" s="3"/>
      <c r="U493" s="3"/>
      <c r="V493" s="4"/>
      <c r="W493" s="3"/>
      <c r="X493" s="3"/>
      <c r="Y493" s="3"/>
      <c r="Z493" s="3"/>
      <c r="AA493" s="4"/>
      <c r="AB493" s="3"/>
      <c r="AC493" s="3"/>
      <c r="AD493" s="3"/>
      <c r="AE493" s="3"/>
      <c r="AF493" s="4"/>
      <c r="AG493" s="3"/>
      <c r="AH493" s="3"/>
      <c r="AI493" s="3"/>
      <c r="AJ493" s="3"/>
      <c r="AK493" s="4"/>
      <c r="AL493" s="3"/>
      <c r="AM493" s="242"/>
      <c r="AN493" s="242"/>
      <c r="AO493" s="242"/>
    </row>
    <row r="494" spans="2:49">
      <c r="B494" s="1" t="s">
        <v>15</v>
      </c>
      <c r="C494" s="3">
        <v>-6.9</v>
      </c>
      <c r="D494" s="3">
        <v>-6.9</v>
      </c>
      <c r="E494" s="3">
        <v>-6.9</v>
      </c>
      <c r="F494" s="27">
        <f t="shared" ref="F494:F499" si="2393">G494</f>
        <v>-24.8</v>
      </c>
      <c r="G494" s="4">
        <v>-24.8</v>
      </c>
      <c r="H494" s="3">
        <v>-17.899999999999999</v>
      </c>
      <c r="I494" s="3">
        <v>-40.6</v>
      </c>
      <c r="J494" s="3">
        <v>-64.099999999999994</v>
      </c>
      <c r="K494" s="27">
        <f t="shared" ref="K494:K499" si="2394">L494</f>
        <v>-64.099999999999994</v>
      </c>
      <c r="L494" s="4">
        <v>-64.099999999999994</v>
      </c>
      <c r="M494" s="3">
        <v>0</v>
      </c>
      <c r="N494" s="3">
        <v>0</v>
      </c>
      <c r="O494" s="3">
        <v>0</v>
      </c>
      <c r="P494" s="27">
        <f t="shared" ref="P494:P499" si="2395">Q494</f>
        <v>0</v>
      </c>
      <c r="Q494" s="4">
        <v>0</v>
      </c>
      <c r="R494" s="3">
        <v>0</v>
      </c>
      <c r="S494" s="3">
        <v>0</v>
      </c>
      <c r="T494" s="3">
        <v>0</v>
      </c>
      <c r="U494" s="27">
        <f t="shared" ref="U494:U499" si="2396">V494</f>
        <v>0</v>
      </c>
      <c r="V494" s="4">
        <v>0</v>
      </c>
      <c r="W494" s="3">
        <v>0</v>
      </c>
      <c r="X494" s="3">
        <v>0</v>
      </c>
      <c r="Y494" s="3">
        <v>0</v>
      </c>
      <c r="Z494" s="27">
        <f t="shared" ref="Z494:Z499" si="2397">AA494</f>
        <v>0</v>
      </c>
      <c r="AA494" s="4">
        <v>0</v>
      </c>
      <c r="AB494" s="3">
        <v>0</v>
      </c>
      <c r="AC494" s="3">
        <v>0</v>
      </c>
      <c r="AD494" s="3">
        <v>0</v>
      </c>
      <c r="AE494" s="27">
        <f t="shared" ref="AE494:AE499" si="2398">AF494</f>
        <v>-40</v>
      </c>
      <c r="AF494" s="4">
        <v>-40</v>
      </c>
      <c r="AG494" s="3">
        <v>0</v>
      </c>
      <c r="AH494" s="3">
        <v>0</v>
      </c>
      <c r="AI494" s="3">
        <v>0</v>
      </c>
      <c r="AJ494" s="27">
        <f t="shared" ref="AJ494:AJ499" si="2399">AK494</f>
        <v>0</v>
      </c>
      <c r="AK494" s="4">
        <v>0</v>
      </c>
      <c r="AL494" s="3">
        <v>0</v>
      </c>
      <c r="AM494" s="3">
        <v>0</v>
      </c>
      <c r="AN494" s="3">
        <v>0</v>
      </c>
      <c r="AO494" s="3">
        <v>0</v>
      </c>
      <c r="AP494" s="2">
        <f t="shared" ref="AP494:AP499" si="2400">AO494</f>
        <v>0</v>
      </c>
    </row>
    <row r="495" spans="2:49">
      <c r="B495" s="1" t="s">
        <v>14</v>
      </c>
      <c r="C495" s="3">
        <v>0.4</v>
      </c>
      <c r="D495" s="3">
        <v>0.4</v>
      </c>
      <c r="E495" s="3">
        <v>18.399999999999999</v>
      </c>
      <c r="F495" s="27">
        <f t="shared" si="2393"/>
        <v>18.5</v>
      </c>
      <c r="G495" s="4">
        <v>18.5</v>
      </c>
      <c r="H495" s="3">
        <v>18.3</v>
      </c>
      <c r="I495" s="3">
        <v>36.299999999999997</v>
      </c>
      <c r="J495" s="3">
        <v>59.9</v>
      </c>
      <c r="K495" s="27">
        <f t="shared" si="2394"/>
        <v>59.9</v>
      </c>
      <c r="L495" s="4">
        <v>59.9</v>
      </c>
      <c r="M495" s="3">
        <v>23.7</v>
      </c>
      <c r="N495" s="3">
        <v>23.7</v>
      </c>
      <c r="O495" s="3">
        <v>23.7</v>
      </c>
      <c r="P495" s="27">
        <f t="shared" si="2395"/>
        <v>23.7</v>
      </c>
      <c r="Q495" s="4">
        <v>23.7</v>
      </c>
      <c r="R495" s="3">
        <v>0</v>
      </c>
      <c r="S495" s="3">
        <v>0</v>
      </c>
      <c r="T495" s="3">
        <v>0</v>
      </c>
      <c r="U495" s="27">
        <f t="shared" si="2396"/>
        <v>0</v>
      </c>
      <c r="V495" s="4">
        <v>0</v>
      </c>
      <c r="W495" s="3">
        <v>0</v>
      </c>
      <c r="X495" s="3">
        <v>0</v>
      </c>
      <c r="Y495" s="3">
        <v>0</v>
      </c>
      <c r="Z495" s="27">
        <f t="shared" si="2397"/>
        <v>0</v>
      </c>
      <c r="AA495" s="4">
        <v>0</v>
      </c>
      <c r="AB495" s="3">
        <v>0</v>
      </c>
      <c r="AC495" s="3">
        <v>0</v>
      </c>
      <c r="AD495" s="3">
        <v>0</v>
      </c>
      <c r="AE495" s="27">
        <f t="shared" si="2398"/>
        <v>0</v>
      </c>
      <c r="AF495" s="4">
        <v>0</v>
      </c>
      <c r="AG495" s="3">
        <v>40</v>
      </c>
      <c r="AH495" s="3">
        <v>40</v>
      </c>
      <c r="AI495" s="3">
        <v>40</v>
      </c>
      <c r="AJ495" s="27">
        <f t="shared" si="2399"/>
        <v>40</v>
      </c>
      <c r="AK495" s="4">
        <v>40</v>
      </c>
      <c r="AL495" s="3">
        <v>0</v>
      </c>
      <c r="AM495" s="3">
        <v>0</v>
      </c>
      <c r="AN495" s="3">
        <v>0</v>
      </c>
      <c r="AO495" s="3">
        <v>0</v>
      </c>
      <c r="AP495" s="2">
        <f t="shared" si="2400"/>
        <v>0</v>
      </c>
    </row>
    <row r="496" spans="2:49">
      <c r="B496" s="1" t="s">
        <v>13</v>
      </c>
      <c r="C496" s="3">
        <v>-6.6</v>
      </c>
      <c r="D496" s="3">
        <v>-14.1</v>
      </c>
      <c r="E496" s="3">
        <v>-147.19999999999999</v>
      </c>
      <c r="F496" s="27">
        <f t="shared" si="2393"/>
        <v>-147.19999999999999</v>
      </c>
      <c r="G496" s="4">
        <v>-147.19999999999999</v>
      </c>
      <c r="H496" s="3">
        <v>0</v>
      </c>
      <c r="I496" s="3">
        <v>-37</v>
      </c>
      <c r="J496" s="3">
        <v>-40.299999999999997</v>
      </c>
      <c r="K496" s="27">
        <f t="shared" si="2394"/>
        <v>-40.299999999999997</v>
      </c>
      <c r="L496" s="4">
        <v>-40.299999999999997</v>
      </c>
      <c r="M496" s="3">
        <v>-146.4</v>
      </c>
      <c r="N496" s="3">
        <v>-189.9</v>
      </c>
      <c r="O496" s="3">
        <v>-420.7</v>
      </c>
      <c r="P496" s="27">
        <f t="shared" si="2395"/>
        <v>-424.7</v>
      </c>
      <c r="Q496" s="4">
        <v>-424.7</v>
      </c>
      <c r="R496" s="3">
        <v>-298.5</v>
      </c>
      <c r="S496" s="3">
        <v>-320.10000000000002</v>
      </c>
      <c r="T496" s="3">
        <v>-320.10000000000002</v>
      </c>
      <c r="U496" s="27">
        <f t="shared" si="2396"/>
        <v>-367.7</v>
      </c>
      <c r="V496" s="4">
        <v>-367.7</v>
      </c>
      <c r="W496" s="3">
        <v>0</v>
      </c>
      <c r="X496" s="3">
        <v>0</v>
      </c>
      <c r="Y496" s="3">
        <v>-72.5</v>
      </c>
      <c r="Z496" s="27">
        <f t="shared" si="2397"/>
        <v>-72.5</v>
      </c>
      <c r="AA496" s="4">
        <v>-72.5</v>
      </c>
      <c r="AB496" s="3">
        <v>0</v>
      </c>
      <c r="AC496" s="3">
        <v>0</v>
      </c>
      <c r="AD496" s="3">
        <v>0</v>
      </c>
      <c r="AE496" s="27">
        <f t="shared" si="2398"/>
        <v>0</v>
      </c>
      <c r="AF496" s="4">
        <v>0</v>
      </c>
      <c r="AG496" s="3">
        <v>0</v>
      </c>
      <c r="AH496" s="3">
        <v>0</v>
      </c>
      <c r="AI496" s="3">
        <v>0</v>
      </c>
      <c r="AJ496" s="27">
        <f t="shared" si="2399"/>
        <v>0</v>
      </c>
      <c r="AK496" s="4">
        <v>0</v>
      </c>
      <c r="AL496" s="3">
        <v>0</v>
      </c>
      <c r="AM496" s="3">
        <v>0</v>
      </c>
      <c r="AN496" s="3"/>
      <c r="AO496" s="3"/>
      <c r="AP496" s="2">
        <f t="shared" si="2400"/>
        <v>0</v>
      </c>
    </row>
    <row r="497" spans="1:49">
      <c r="B497" s="1" t="s">
        <v>12</v>
      </c>
      <c r="C497" s="3">
        <v>0</v>
      </c>
      <c r="D497" s="3">
        <v>0</v>
      </c>
      <c r="E497" s="3">
        <v>0</v>
      </c>
      <c r="F497" s="27">
        <f t="shared" si="2393"/>
        <v>-9.3000000000000007</v>
      </c>
      <c r="G497" s="4">
        <v>-9.3000000000000007</v>
      </c>
      <c r="H497" s="3">
        <v>0</v>
      </c>
      <c r="I497" s="3">
        <v>0</v>
      </c>
      <c r="J497" s="3">
        <v>0</v>
      </c>
      <c r="K497" s="27">
        <f t="shared" si="2394"/>
        <v>-4.7</v>
      </c>
      <c r="L497" s="4">
        <v>-4.7</v>
      </c>
      <c r="M497" s="3">
        <v>0</v>
      </c>
      <c r="N497" s="3">
        <v>0</v>
      </c>
      <c r="O497" s="3">
        <v>0</v>
      </c>
      <c r="P497" s="27">
        <f t="shared" si="2395"/>
        <v>-15</v>
      </c>
      <c r="Q497" s="4">
        <v>-15</v>
      </c>
      <c r="R497" s="3">
        <v>0</v>
      </c>
      <c r="S497" s="3">
        <v>0</v>
      </c>
      <c r="T497" s="3">
        <v>-201.8</v>
      </c>
      <c r="U497" s="27">
        <f t="shared" si="2396"/>
        <v>-202.1</v>
      </c>
      <c r="V497" s="4">
        <v>-202.1</v>
      </c>
      <c r="W497" s="3">
        <v>0</v>
      </c>
      <c r="X497" s="3">
        <v>0</v>
      </c>
      <c r="Y497" s="3">
        <v>-0.4</v>
      </c>
      <c r="Z497" s="27">
        <f t="shared" si="2397"/>
        <v>-0.4</v>
      </c>
      <c r="AA497" s="4">
        <v>-0.4</v>
      </c>
      <c r="AB497" s="3">
        <v>0</v>
      </c>
      <c r="AC497" s="3">
        <v>-35.4</v>
      </c>
      <c r="AD497" s="3">
        <v>-35.4</v>
      </c>
      <c r="AE497" s="27">
        <f t="shared" si="2398"/>
        <v>-35.4</v>
      </c>
      <c r="AF497" s="4">
        <v>-35.4</v>
      </c>
      <c r="AG497" s="3">
        <v>0</v>
      </c>
      <c r="AH497" s="3">
        <v>0</v>
      </c>
      <c r="AI497" s="3">
        <v>0</v>
      </c>
      <c r="AJ497" s="27">
        <f t="shared" si="2399"/>
        <v>0</v>
      </c>
      <c r="AK497" s="4">
        <v>0</v>
      </c>
      <c r="AL497" s="3">
        <v>0</v>
      </c>
      <c r="AM497" s="3">
        <v>0</v>
      </c>
      <c r="AN497" s="3"/>
      <c r="AO497" s="3"/>
      <c r="AP497" s="2">
        <f t="shared" si="2400"/>
        <v>0</v>
      </c>
    </row>
    <row r="498" spans="1:49">
      <c r="B498" s="1" t="s">
        <v>11</v>
      </c>
      <c r="C498" s="3">
        <v>-16.100000000000001</v>
      </c>
      <c r="D498" s="3">
        <v>-35.9</v>
      </c>
      <c r="E498" s="3">
        <v>-49.5</v>
      </c>
      <c r="F498" s="27">
        <f t="shared" si="2393"/>
        <v>-87.7</v>
      </c>
      <c r="G498" s="4">
        <v>-87.7</v>
      </c>
      <c r="H498" s="3">
        <v>-29.4</v>
      </c>
      <c r="I498" s="3">
        <v>-45.9</v>
      </c>
      <c r="J498" s="3">
        <v>-71.099999999999994</v>
      </c>
      <c r="K498" s="27">
        <f t="shared" si="2394"/>
        <v>-87.6</v>
      </c>
      <c r="L498" s="4">
        <v>-87.6</v>
      </c>
      <c r="M498" s="3">
        <v>-13.5</v>
      </c>
      <c r="N498" s="3">
        <v>-30.7</v>
      </c>
      <c r="O498" s="3">
        <v>-39.1</v>
      </c>
      <c r="P498" s="27">
        <f t="shared" si="2395"/>
        <v>-66.5</v>
      </c>
      <c r="Q498" s="4">
        <v>-66.5</v>
      </c>
      <c r="R498" s="3">
        <v>-9</v>
      </c>
      <c r="S498" s="3">
        <v>-21.1</v>
      </c>
      <c r="T498" s="3">
        <v>-33.700000000000003</v>
      </c>
      <c r="U498" s="27">
        <f t="shared" si="2396"/>
        <v>-51.1</v>
      </c>
      <c r="V498" s="4">
        <v>-51.1</v>
      </c>
      <c r="W498" s="3">
        <v>-12.3</v>
      </c>
      <c r="X498" s="3">
        <v>-30.2</v>
      </c>
      <c r="Y498" s="3">
        <v>-42.6</v>
      </c>
      <c r="Z498" s="27">
        <f t="shared" si="2397"/>
        <v>-59.7</v>
      </c>
      <c r="AA498" s="4">
        <v>-59.7</v>
      </c>
      <c r="AB498" s="3">
        <v>-22.8</v>
      </c>
      <c r="AC498" s="3">
        <v>-28.6</v>
      </c>
      <c r="AD498" s="3">
        <v>-38</v>
      </c>
      <c r="AE498" s="27">
        <f t="shared" si="2398"/>
        <v>-42</v>
      </c>
      <c r="AF498" s="4">
        <v>-42</v>
      </c>
      <c r="AG498" s="3">
        <v>-4.4000000000000004</v>
      </c>
      <c r="AH498" s="3">
        <v>-7.2</v>
      </c>
      <c r="AI498" s="3">
        <v>-12.2</v>
      </c>
      <c r="AJ498" s="27">
        <f t="shared" si="2399"/>
        <v>-26.6</v>
      </c>
      <c r="AK498" s="4">
        <v>-26.6</v>
      </c>
      <c r="AL498" s="3">
        <v>-3.6</v>
      </c>
      <c r="AM498" s="3">
        <v>-7.7</v>
      </c>
      <c r="AN498" s="3">
        <v>-17</v>
      </c>
      <c r="AO498" s="3">
        <v>-23.9</v>
      </c>
      <c r="AP498" s="2">
        <f t="shared" si="2400"/>
        <v>-23.9</v>
      </c>
    </row>
    <row r="499" spans="1:49">
      <c r="B499" s="1" t="s">
        <v>10</v>
      </c>
      <c r="C499" s="3">
        <v>-4.3</v>
      </c>
      <c r="D499" s="3">
        <v>-14.3</v>
      </c>
      <c r="E499" s="3">
        <v>-10.1</v>
      </c>
      <c r="F499" s="27">
        <f t="shared" si="2393"/>
        <v>-4.3</v>
      </c>
      <c r="G499" s="4">
        <v>-4.3</v>
      </c>
      <c r="H499" s="3">
        <v>0</v>
      </c>
      <c r="I499" s="3">
        <v>-1.3</v>
      </c>
      <c r="J499" s="3">
        <v>-1.8</v>
      </c>
      <c r="K499" s="27">
        <f t="shared" si="2394"/>
        <v>1.5</v>
      </c>
      <c r="L499" s="4">
        <v>1.5</v>
      </c>
      <c r="M499" s="3">
        <v>0.3</v>
      </c>
      <c r="N499" s="3">
        <v>0.3</v>
      </c>
      <c r="O499" s="3">
        <v>0.2</v>
      </c>
      <c r="P499" s="27">
        <f t="shared" si="2395"/>
        <v>0.2</v>
      </c>
      <c r="Q499" s="4">
        <v>0.2</v>
      </c>
      <c r="R499" s="3">
        <v>1</v>
      </c>
      <c r="S499" s="3">
        <v>-18.7</v>
      </c>
      <c r="T499" s="3">
        <f>-40+25.3</f>
        <v>-14.7</v>
      </c>
      <c r="U499" s="27">
        <f t="shared" si="2396"/>
        <v>-14.7</v>
      </c>
      <c r="V499" s="4">
        <f>-40+25.3</f>
        <v>-14.7</v>
      </c>
      <c r="W499" s="3">
        <v>-0.2</v>
      </c>
      <c r="X499" s="3">
        <v>-0.3</v>
      </c>
      <c r="Y499" s="3">
        <v>0</v>
      </c>
      <c r="Z499" s="27">
        <f t="shared" si="2397"/>
        <v>0.6</v>
      </c>
      <c r="AA499" s="4">
        <v>0.6</v>
      </c>
      <c r="AB499" s="3">
        <v>0</v>
      </c>
      <c r="AC499" s="3">
        <f>12.4-0.4</f>
        <v>12</v>
      </c>
      <c r="AD499" s="3">
        <f>12.4-0.4</f>
        <v>12</v>
      </c>
      <c r="AE499" s="27">
        <f t="shared" si="2398"/>
        <v>15</v>
      </c>
      <c r="AF499" s="4">
        <f>-0.5+2.8+12.7</f>
        <v>15</v>
      </c>
      <c r="AG499" s="3">
        <v>8.1</v>
      </c>
      <c r="AH499" s="3">
        <v>8.1</v>
      </c>
      <c r="AI499" s="3">
        <v>8.1</v>
      </c>
      <c r="AJ499" s="27">
        <f t="shared" si="2399"/>
        <v>8.1</v>
      </c>
      <c r="AK499" s="4">
        <v>8.1</v>
      </c>
      <c r="AL499" s="3">
        <v>0</v>
      </c>
      <c r="AM499" s="3">
        <v>-2.2999999999999998</v>
      </c>
      <c r="AN499" s="3">
        <v>-2.2000000000000002</v>
      </c>
      <c r="AO499" s="3">
        <v>-1.2</v>
      </c>
      <c r="AP499" s="2">
        <f t="shared" si="2400"/>
        <v>-1.2</v>
      </c>
    </row>
    <row r="500" spans="1:49">
      <c r="C500" s="3"/>
      <c r="D500" s="3"/>
      <c r="E500" s="3"/>
      <c r="F500" s="3"/>
      <c r="G500" s="4"/>
      <c r="H500" s="3"/>
      <c r="I500" s="3"/>
      <c r="J500" s="3"/>
      <c r="K500" s="3"/>
      <c r="L500" s="4"/>
      <c r="M500" s="3"/>
      <c r="N500" s="3"/>
      <c r="O500" s="3"/>
      <c r="P500" s="3"/>
      <c r="Q500" s="4"/>
      <c r="R500" s="3"/>
      <c r="S500" s="3"/>
      <c r="T500" s="3"/>
      <c r="U500" s="3"/>
      <c r="V500" s="4"/>
      <c r="W500" s="3"/>
      <c r="X500" s="3"/>
      <c r="Y500" s="3"/>
      <c r="Z500" s="3"/>
      <c r="AA500" s="4"/>
      <c r="AB500" s="3"/>
      <c r="AC500" s="3"/>
      <c r="AD500" s="3"/>
      <c r="AE500" s="3"/>
      <c r="AF500" s="4"/>
      <c r="AG500" s="3"/>
      <c r="AH500" s="3"/>
      <c r="AI500" s="3"/>
      <c r="AJ500" s="3"/>
      <c r="AK500" s="4"/>
      <c r="AL500" s="3"/>
      <c r="AM500" s="3"/>
      <c r="AN500" s="3"/>
      <c r="AO500" s="3"/>
    </row>
    <row r="501" spans="1:49">
      <c r="B501" s="1" t="s">
        <v>8</v>
      </c>
      <c r="C501" s="3">
        <v>0</v>
      </c>
      <c r="D501" s="3">
        <v>0</v>
      </c>
      <c r="E501" s="3">
        <v>0</v>
      </c>
      <c r="F501" s="27">
        <f t="shared" ref="F501:F507" si="2401">G501</f>
        <v>0</v>
      </c>
      <c r="G501" s="4">
        <v>0</v>
      </c>
      <c r="H501" s="3">
        <v>0</v>
      </c>
      <c r="I501" s="3">
        <v>0</v>
      </c>
      <c r="J501" s="3">
        <v>0</v>
      </c>
      <c r="K501" s="27">
        <f t="shared" ref="K501:K507" si="2402">L501</f>
        <v>0</v>
      </c>
      <c r="L501" s="4">
        <v>0</v>
      </c>
      <c r="M501" s="3">
        <v>0</v>
      </c>
      <c r="N501" s="3">
        <v>0</v>
      </c>
      <c r="O501" s="3">
        <v>746.3</v>
      </c>
      <c r="P501" s="27">
        <f t="shared" ref="P501:P507" si="2403">Q501</f>
        <v>746.3</v>
      </c>
      <c r="Q501" s="4">
        <v>746.3</v>
      </c>
      <c r="R501" s="3">
        <v>0</v>
      </c>
      <c r="S501" s="3">
        <v>0</v>
      </c>
      <c r="T501" s="3">
        <v>0</v>
      </c>
      <c r="U501" s="27">
        <f t="shared" ref="U501:U507" si="2404">V501</f>
        <v>0</v>
      </c>
      <c r="V501" s="4">
        <v>0</v>
      </c>
      <c r="W501" s="3">
        <v>0</v>
      </c>
      <c r="X501" s="3">
        <v>0</v>
      </c>
      <c r="Y501" s="3">
        <v>0</v>
      </c>
      <c r="Z501" s="27">
        <f t="shared" ref="Z501:Z507" si="2405">AA501</f>
        <v>1725.3</v>
      </c>
      <c r="AA501" s="4">
        <v>1725.3</v>
      </c>
      <c r="AB501" s="3">
        <v>0</v>
      </c>
      <c r="AC501" s="3">
        <v>0</v>
      </c>
      <c r="AD501" s="3">
        <v>1759.9</v>
      </c>
      <c r="AE501" s="27">
        <f t="shared" ref="AE501:AE507" si="2406">AF501</f>
        <v>1759.9</v>
      </c>
      <c r="AF501" s="4">
        <v>1759.9</v>
      </c>
      <c r="AG501" s="3">
        <v>0</v>
      </c>
      <c r="AH501" s="3">
        <v>2752.3</v>
      </c>
      <c r="AI501" s="3">
        <v>2752.3</v>
      </c>
      <c r="AJ501" s="27">
        <f t="shared" ref="AJ501:AJ507" si="2407">AK501</f>
        <v>4214.8</v>
      </c>
      <c r="AK501" s="4">
        <v>4214.8</v>
      </c>
      <c r="AL501" s="3">
        <v>0</v>
      </c>
      <c r="AM501" s="3">
        <v>0</v>
      </c>
      <c r="AN501" s="3"/>
      <c r="AO501" s="3"/>
      <c r="AP501" s="2">
        <f t="shared" ref="AP501:AP509" si="2408">AO501</f>
        <v>0</v>
      </c>
    </row>
    <row r="502" spans="1:49">
      <c r="B502" s="1" t="s">
        <v>7</v>
      </c>
      <c r="C502" s="3">
        <v>0</v>
      </c>
      <c r="D502" s="3">
        <v>0</v>
      </c>
      <c r="E502" s="3">
        <v>0</v>
      </c>
      <c r="F502" s="27">
        <f t="shared" si="2401"/>
        <v>0</v>
      </c>
      <c r="G502" s="4">
        <v>0</v>
      </c>
      <c r="H502" s="3">
        <v>0</v>
      </c>
      <c r="I502" s="3">
        <v>600</v>
      </c>
      <c r="J502" s="3">
        <v>600</v>
      </c>
      <c r="K502" s="27">
        <f t="shared" si="2402"/>
        <v>600</v>
      </c>
      <c r="L502" s="4">
        <v>600</v>
      </c>
      <c r="M502" s="3">
        <v>0</v>
      </c>
      <c r="N502" s="3">
        <v>0</v>
      </c>
      <c r="O502" s="3">
        <v>0</v>
      </c>
      <c r="P502" s="27">
        <f t="shared" si="2403"/>
        <v>0</v>
      </c>
      <c r="Q502" s="4">
        <v>0</v>
      </c>
      <c r="R502" s="3">
        <v>800</v>
      </c>
      <c r="S502" s="3">
        <v>800</v>
      </c>
      <c r="T502" s="3">
        <v>800</v>
      </c>
      <c r="U502" s="27">
        <f t="shared" si="2404"/>
        <v>800</v>
      </c>
      <c r="V502" s="4">
        <v>800</v>
      </c>
      <c r="W502" s="3">
        <v>0</v>
      </c>
      <c r="X502" s="3">
        <v>0</v>
      </c>
      <c r="Y502" s="3">
        <v>0</v>
      </c>
      <c r="Z502" s="27">
        <f t="shared" si="2405"/>
        <v>0</v>
      </c>
      <c r="AA502" s="4">
        <v>0</v>
      </c>
      <c r="AB502" s="3">
        <v>0</v>
      </c>
      <c r="AC502" s="3">
        <v>0</v>
      </c>
      <c r="AD502" s="3">
        <v>0</v>
      </c>
      <c r="AE502" s="27">
        <f t="shared" si="2406"/>
        <v>0</v>
      </c>
      <c r="AF502" s="4">
        <v>0</v>
      </c>
      <c r="AG502" s="3">
        <v>0</v>
      </c>
      <c r="AH502" s="3">
        <v>0</v>
      </c>
      <c r="AI502" s="3">
        <v>0</v>
      </c>
      <c r="AJ502" s="27">
        <f t="shared" si="2407"/>
        <v>0</v>
      </c>
      <c r="AK502" s="4">
        <v>0</v>
      </c>
      <c r="AL502" s="3">
        <v>0</v>
      </c>
      <c r="AM502" s="3">
        <v>0</v>
      </c>
      <c r="AN502" s="3"/>
      <c r="AO502" s="3"/>
      <c r="AP502" s="2">
        <f t="shared" si="2408"/>
        <v>0</v>
      </c>
    </row>
    <row r="503" spans="1:49">
      <c r="B503" s="1" t="s">
        <v>6</v>
      </c>
      <c r="C503" s="3">
        <v>20.7</v>
      </c>
      <c r="D503" s="3">
        <v>35.700000000000003</v>
      </c>
      <c r="E503" s="3">
        <v>54.8</v>
      </c>
      <c r="F503" s="27">
        <f t="shared" si="2401"/>
        <v>67.2</v>
      </c>
      <c r="G503" s="4">
        <v>67.2</v>
      </c>
      <c r="H503" s="3">
        <v>17.600000000000001</v>
      </c>
      <c r="I503" s="3">
        <v>37</v>
      </c>
      <c r="J503" s="3">
        <v>46</v>
      </c>
      <c r="K503" s="27">
        <f t="shared" si="2402"/>
        <v>70.7</v>
      </c>
      <c r="L503" s="4">
        <v>70.7</v>
      </c>
      <c r="M503" s="3">
        <v>15.3</v>
      </c>
      <c r="N503" s="3">
        <v>44.5</v>
      </c>
      <c r="O503" s="3">
        <v>58.7</v>
      </c>
      <c r="P503" s="27">
        <f t="shared" si="2403"/>
        <v>77.7</v>
      </c>
      <c r="Q503" s="4">
        <v>77.7</v>
      </c>
      <c r="R503" s="3">
        <v>11.6</v>
      </c>
      <c r="S503" s="3">
        <v>25.8</v>
      </c>
      <c r="T503" s="3">
        <v>37</v>
      </c>
      <c r="U503" s="27">
        <f t="shared" si="2404"/>
        <v>42.7</v>
      </c>
      <c r="V503" s="4">
        <v>42.7</v>
      </c>
      <c r="W503" s="3">
        <v>8.5</v>
      </c>
      <c r="X503" s="3">
        <v>13.3</v>
      </c>
      <c r="Y503" s="3">
        <v>18.8</v>
      </c>
      <c r="Z503" s="27">
        <f t="shared" si="2405"/>
        <v>19.899999999999999</v>
      </c>
      <c r="AA503" s="4">
        <v>19.899999999999999</v>
      </c>
      <c r="AB503" s="3">
        <v>3.2</v>
      </c>
      <c r="AC503" s="3">
        <v>4.7</v>
      </c>
      <c r="AD503" s="3">
        <v>9.6</v>
      </c>
      <c r="AE503" s="27">
        <f t="shared" si="2406"/>
        <v>19.600000000000001</v>
      </c>
      <c r="AF503" s="4">
        <v>19.600000000000001</v>
      </c>
      <c r="AG503" s="3">
        <v>2.1</v>
      </c>
      <c r="AH503" s="3">
        <v>3.9</v>
      </c>
      <c r="AI503" s="3">
        <v>4.4000000000000004</v>
      </c>
      <c r="AJ503" s="27">
        <f t="shared" si="2407"/>
        <v>3.9</v>
      </c>
      <c r="AK503" s="4">
        <v>3.9</v>
      </c>
      <c r="AL503" s="3">
        <v>0</v>
      </c>
      <c r="AM503" s="3">
        <v>6.4</v>
      </c>
      <c r="AN503" s="3"/>
      <c r="AO503" s="3"/>
      <c r="AP503" s="2">
        <f t="shared" si="2408"/>
        <v>0</v>
      </c>
    </row>
    <row r="504" spans="1:49">
      <c r="B504" s="1" t="s">
        <v>5</v>
      </c>
      <c r="C504" s="3">
        <v>0</v>
      </c>
      <c r="D504" s="3">
        <v>11.9</v>
      </c>
      <c r="E504" s="3">
        <v>11.9</v>
      </c>
      <c r="F504" s="27">
        <f t="shared" si="2401"/>
        <v>21.9</v>
      </c>
      <c r="G504" s="4">
        <v>21.9</v>
      </c>
      <c r="H504" s="3">
        <v>0</v>
      </c>
      <c r="I504" s="3">
        <v>16.600000000000001</v>
      </c>
      <c r="J504" s="3">
        <v>16.600000000000001</v>
      </c>
      <c r="K504" s="27">
        <f t="shared" si="2402"/>
        <v>28.5</v>
      </c>
      <c r="L504" s="4">
        <v>28.5</v>
      </c>
      <c r="M504" s="3">
        <v>0</v>
      </c>
      <c r="N504" s="3">
        <v>17.5</v>
      </c>
      <c r="O504" s="3">
        <v>17.5</v>
      </c>
      <c r="P504" s="27">
        <f t="shared" si="2403"/>
        <v>29.6</v>
      </c>
      <c r="Q504" s="4">
        <v>29.6</v>
      </c>
      <c r="R504" s="3">
        <v>0</v>
      </c>
      <c r="S504" s="3">
        <v>18.399999999999999</v>
      </c>
      <c r="T504" s="3">
        <v>18.399999999999999</v>
      </c>
      <c r="U504" s="27">
        <f t="shared" si="2404"/>
        <v>30.7</v>
      </c>
      <c r="V504" s="4">
        <v>30.7</v>
      </c>
      <c r="W504" s="3">
        <v>0</v>
      </c>
      <c r="X504" s="3">
        <v>18.399999999999999</v>
      </c>
      <c r="Y504" s="3">
        <v>18.399999999999999</v>
      </c>
      <c r="Z504" s="27">
        <f t="shared" si="2405"/>
        <v>30.1</v>
      </c>
      <c r="AA504" s="4">
        <v>30.1</v>
      </c>
      <c r="AB504" s="3">
        <v>0</v>
      </c>
      <c r="AC504" s="3">
        <v>18.2</v>
      </c>
      <c r="AD504" s="3">
        <v>18.2</v>
      </c>
      <c r="AE504" s="27">
        <f t="shared" si="2406"/>
        <v>30</v>
      </c>
      <c r="AF504" s="4">
        <v>30</v>
      </c>
      <c r="AG504" s="3">
        <v>0</v>
      </c>
      <c r="AH504" s="3">
        <v>19.5</v>
      </c>
      <c r="AI504" s="3">
        <v>19.5</v>
      </c>
      <c r="AJ504" s="27">
        <f t="shared" si="2407"/>
        <v>31.8</v>
      </c>
      <c r="AK504" s="4">
        <v>31.8</v>
      </c>
      <c r="AL504" s="3">
        <v>0</v>
      </c>
      <c r="AM504" s="3">
        <v>19.2</v>
      </c>
      <c r="AN504" s="3">
        <v>19.2</v>
      </c>
      <c r="AO504" s="3">
        <v>30.5</v>
      </c>
      <c r="AP504" s="2">
        <f t="shared" si="2408"/>
        <v>30.5</v>
      </c>
    </row>
    <row r="505" spans="1:49">
      <c r="B505" s="1" t="s">
        <v>4</v>
      </c>
      <c r="C505" s="3">
        <v>0</v>
      </c>
      <c r="D505" s="3">
        <v>0</v>
      </c>
      <c r="E505" s="3">
        <v>0</v>
      </c>
      <c r="F505" s="27">
        <f t="shared" si="2401"/>
        <v>0</v>
      </c>
      <c r="G505" s="4">
        <v>0</v>
      </c>
      <c r="H505" s="3">
        <v>0</v>
      </c>
      <c r="I505" s="3">
        <v>0</v>
      </c>
      <c r="J505" s="3">
        <v>-399.6</v>
      </c>
      <c r="K505" s="27">
        <f t="shared" si="2402"/>
        <v>-458.6</v>
      </c>
      <c r="L505" s="4">
        <v>-458.6</v>
      </c>
      <c r="M505" s="3">
        <v>-315.7</v>
      </c>
      <c r="N505" s="3">
        <v>-541.70000000000005</v>
      </c>
      <c r="O505" s="3">
        <v>-541.70000000000005</v>
      </c>
      <c r="P505" s="27">
        <f t="shared" si="2403"/>
        <v>-541.70000000000005</v>
      </c>
      <c r="Q505" s="4">
        <v>-541.70000000000005</v>
      </c>
      <c r="R505" s="3">
        <v>-180.1</v>
      </c>
      <c r="S505" s="3">
        <v>-275.89999999999998</v>
      </c>
      <c r="T505" s="3">
        <v>-526</v>
      </c>
      <c r="U505" s="27">
        <f t="shared" si="2404"/>
        <v>-526</v>
      </c>
      <c r="V505" s="4">
        <v>-526</v>
      </c>
      <c r="W505" s="3">
        <v>-750.1</v>
      </c>
      <c r="X505" s="3">
        <v>-967.1</v>
      </c>
      <c r="Y505" s="3">
        <v>-1090.5</v>
      </c>
      <c r="Z505" s="27">
        <f t="shared" si="2405"/>
        <v>-1294.5999999999999</v>
      </c>
      <c r="AA505" s="4">
        <v>-1294.5999999999999</v>
      </c>
      <c r="AB505" s="3">
        <v>-119.7</v>
      </c>
      <c r="AC505" s="3">
        <v>-611.70000000000005</v>
      </c>
      <c r="AD505" s="3">
        <v>-1133.2</v>
      </c>
      <c r="AE505" s="27">
        <f t="shared" si="2406"/>
        <v>-1270.2</v>
      </c>
      <c r="AF505" s="4">
        <v>-1270.2</v>
      </c>
      <c r="AG505" s="3">
        <v>-128.30000000000001</v>
      </c>
      <c r="AH505" s="3">
        <v>-649.20000000000005</v>
      </c>
      <c r="AI505" s="3">
        <v>-668.1</v>
      </c>
      <c r="AJ505" s="27">
        <f t="shared" si="2407"/>
        <v>-676.5</v>
      </c>
      <c r="AK505" s="4">
        <v>-676.5</v>
      </c>
      <c r="AL505" s="3">
        <v>-767.4</v>
      </c>
      <c r="AM505" s="3">
        <v>-792.5</v>
      </c>
      <c r="AN505" s="3">
        <v>-1383</v>
      </c>
      <c r="AO505" s="3">
        <v>-1601.9</v>
      </c>
      <c r="AP505" s="2">
        <f t="shared" si="2408"/>
        <v>-1601.9</v>
      </c>
    </row>
    <row r="506" spans="1:49">
      <c r="B506" s="1" t="s">
        <v>3</v>
      </c>
      <c r="C506" s="3">
        <v>-6.2</v>
      </c>
      <c r="D506" s="3">
        <v>-12.5</v>
      </c>
      <c r="E506" s="3">
        <v>-18.7</v>
      </c>
      <c r="F506" s="27">
        <f t="shared" si="2401"/>
        <v>-25</v>
      </c>
      <c r="G506" s="4">
        <v>-25</v>
      </c>
      <c r="H506" s="3">
        <v>-6.2</v>
      </c>
      <c r="I506" s="3">
        <v>-612.5</v>
      </c>
      <c r="J506" s="3">
        <v>-618.70000000000005</v>
      </c>
      <c r="K506" s="27">
        <f t="shared" si="2402"/>
        <v>-625</v>
      </c>
      <c r="L506" s="4">
        <v>-625</v>
      </c>
      <c r="M506" s="3">
        <v>-6.2</v>
      </c>
      <c r="N506" s="3">
        <v>-12.5</v>
      </c>
      <c r="O506" s="3">
        <v>-20.6</v>
      </c>
      <c r="P506" s="27">
        <f t="shared" si="2403"/>
        <v>-28.7</v>
      </c>
      <c r="Q506" s="4">
        <v>-28.7</v>
      </c>
      <c r="R506" s="3">
        <v>-8.1</v>
      </c>
      <c r="S506" s="3">
        <v>-16.2</v>
      </c>
      <c r="T506" s="3">
        <v>-24.3</v>
      </c>
      <c r="U506" s="27">
        <f t="shared" si="2404"/>
        <v>-32.4</v>
      </c>
      <c r="V506" s="4">
        <v>-32.4</v>
      </c>
      <c r="W506" s="3">
        <v>-8.1</v>
      </c>
      <c r="X506" s="3">
        <v>-16.2</v>
      </c>
      <c r="Y506" s="3">
        <v>-24.4</v>
      </c>
      <c r="Z506" s="27">
        <f t="shared" si="2405"/>
        <v>-1789.9</v>
      </c>
      <c r="AA506" s="4">
        <v>-1789.9</v>
      </c>
      <c r="AB506" s="3">
        <v>-6.3</v>
      </c>
      <c r="AC506" s="3">
        <v>-12.6</v>
      </c>
      <c r="AD506" s="3">
        <v>-1780</v>
      </c>
      <c r="AE506" s="27">
        <f t="shared" si="2406"/>
        <v>-1786.3</v>
      </c>
      <c r="AF506" s="4">
        <v>-1786.3</v>
      </c>
      <c r="AG506" s="3">
        <v>-6.3</v>
      </c>
      <c r="AH506" s="3">
        <v>-2762.3</v>
      </c>
      <c r="AI506" s="3">
        <v>-2768.4</v>
      </c>
      <c r="AJ506" s="27">
        <f t="shared" si="2407"/>
        <v>-4237.1000000000004</v>
      </c>
      <c r="AK506" s="4">
        <v>-4237.1000000000004</v>
      </c>
      <c r="AL506" s="3">
        <v>0</v>
      </c>
      <c r="AM506" s="3">
        <v>-12.3</v>
      </c>
      <c r="AN506" s="3">
        <v>-18.5</v>
      </c>
      <c r="AO506" s="3">
        <v>-24.6</v>
      </c>
      <c r="AP506" s="2">
        <f t="shared" si="2408"/>
        <v>-24.6</v>
      </c>
    </row>
    <row r="507" spans="1:49">
      <c r="B507" s="1" t="s">
        <v>2</v>
      </c>
      <c r="C507" s="3">
        <v>-2.6</v>
      </c>
      <c r="D507" s="3">
        <f>-9.2-4</f>
        <v>-13.2</v>
      </c>
      <c r="E507" s="3">
        <f>-9.2-4.8</f>
        <v>-14</v>
      </c>
      <c r="F507" s="27">
        <f t="shared" si="2401"/>
        <v>-17.100000000000001</v>
      </c>
      <c r="G507" s="4">
        <f>-10.4-6.7</f>
        <v>-17.100000000000001</v>
      </c>
      <c r="H507" s="3">
        <f>-22.2-1.1</f>
        <v>-23.3</v>
      </c>
      <c r="I507" s="3">
        <f>-33.5-13</f>
        <v>-46.5</v>
      </c>
      <c r="J507" s="3">
        <f>-35.5-16.2</f>
        <v>-51.7</v>
      </c>
      <c r="K507" s="27">
        <f t="shared" si="2402"/>
        <v>-72.5</v>
      </c>
      <c r="L507" s="4">
        <f>-13.2-54.8-4.5</f>
        <v>-72.5</v>
      </c>
      <c r="M507" s="3">
        <v>-0.7</v>
      </c>
      <c r="N507" s="3">
        <v>-1.8</v>
      </c>
      <c r="O507" s="3">
        <f>-14.5-849.8</f>
        <v>-864.3</v>
      </c>
      <c r="P507" s="27">
        <f t="shared" si="2403"/>
        <v>-864.9</v>
      </c>
      <c r="Q507" s="4">
        <f>-849.8-6.4-0.5-8.2</f>
        <v>-864.9</v>
      </c>
      <c r="R507" s="3">
        <v>-9.6999999999999993</v>
      </c>
      <c r="S507" s="3">
        <v>-12.5</v>
      </c>
      <c r="T507" s="3">
        <v>-12.7</v>
      </c>
      <c r="U507" s="27">
        <f t="shared" si="2404"/>
        <v>-16.899999999999999</v>
      </c>
      <c r="V507" s="4">
        <f>-0.2-9.6-4.7-2.4</f>
        <v>-16.899999999999999</v>
      </c>
      <c r="W507" s="3">
        <v>-0.9</v>
      </c>
      <c r="X507" s="3">
        <v>-2.1</v>
      </c>
      <c r="Y507" s="3">
        <v>-3.3</v>
      </c>
      <c r="Z507" s="27">
        <f t="shared" si="2405"/>
        <v>-17.5</v>
      </c>
      <c r="AA507" s="4">
        <f>-4.2-9.3-4</f>
        <v>-17.5</v>
      </c>
      <c r="AB507" s="3">
        <f>-1.4-5.2</f>
        <v>-6.6</v>
      </c>
      <c r="AC507" s="3">
        <v>-6.9</v>
      </c>
      <c r="AD507" s="3">
        <v>-7.8</v>
      </c>
      <c r="AE507" s="27">
        <f t="shared" si="2406"/>
        <v>-14.7</v>
      </c>
      <c r="AF507" s="4">
        <f>-7.5-7.2</f>
        <v>-14.7</v>
      </c>
      <c r="AG507" s="3">
        <v>-2.5</v>
      </c>
      <c r="AH507" s="3">
        <v>-10.4</v>
      </c>
      <c r="AI507" s="3">
        <v>-15.6</v>
      </c>
      <c r="AJ507" s="27">
        <f t="shared" si="2407"/>
        <v>-17.3</v>
      </c>
      <c r="AK507" s="4">
        <v>-17.3</v>
      </c>
      <c r="AL507" s="3">
        <v>-4.8</v>
      </c>
      <c r="AM507" s="3">
        <v>-2.5</v>
      </c>
      <c r="AN507" s="3">
        <v>2.9</v>
      </c>
      <c r="AO507" s="3">
        <v>8.9</v>
      </c>
      <c r="AP507" s="2">
        <f t="shared" si="2408"/>
        <v>8.9</v>
      </c>
    </row>
    <row r="508" spans="1:49">
      <c r="C508" s="3"/>
      <c r="D508" s="3"/>
      <c r="E508" s="3"/>
      <c r="F508" s="3"/>
      <c r="G508" s="4"/>
      <c r="H508" s="3"/>
      <c r="I508" s="3"/>
      <c r="J508" s="3"/>
      <c r="K508" s="3"/>
      <c r="L508" s="4"/>
      <c r="M508" s="3"/>
      <c r="N508" s="3"/>
      <c r="O508" s="3"/>
      <c r="P508" s="3"/>
      <c r="Q508" s="4"/>
      <c r="R508" s="3"/>
      <c r="S508" s="3"/>
      <c r="T508" s="3"/>
      <c r="U508" s="3"/>
      <c r="V508" s="4"/>
      <c r="W508" s="3"/>
      <c r="X508" s="3"/>
      <c r="Y508" s="3"/>
      <c r="Z508" s="3"/>
      <c r="AA508" s="4"/>
      <c r="AB508" s="3"/>
      <c r="AC508" s="3"/>
      <c r="AD508" s="3"/>
      <c r="AE508" s="3"/>
      <c r="AF508" s="4"/>
      <c r="AG508" s="3"/>
      <c r="AH508" s="3"/>
      <c r="AI508" s="3"/>
      <c r="AJ508" s="3"/>
      <c r="AK508" s="4"/>
      <c r="AL508" s="3"/>
      <c r="AM508" s="3"/>
      <c r="AN508" s="3"/>
      <c r="AO508" s="3"/>
      <c r="AP508" s="2">
        <f t="shared" si="2408"/>
        <v>0</v>
      </c>
    </row>
    <row r="509" spans="1:49">
      <c r="B509" s="1" t="s">
        <v>0</v>
      </c>
      <c r="C509" s="3">
        <v>1.2</v>
      </c>
      <c r="D509" s="3">
        <v>-1.4</v>
      </c>
      <c r="E509" s="3">
        <v>-1.5</v>
      </c>
      <c r="F509" s="27">
        <f>G509</f>
        <v>-2.2999999999999998</v>
      </c>
      <c r="G509" s="4">
        <v>-2.2999999999999998</v>
      </c>
      <c r="H509" s="3">
        <v>-0.9</v>
      </c>
      <c r="I509" s="3">
        <v>-0.7</v>
      </c>
      <c r="J509" s="3">
        <v>-2.1</v>
      </c>
      <c r="K509" s="27">
        <f>L509</f>
        <v>-0.8</v>
      </c>
      <c r="L509" s="4">
        <v>-0.8</v>
      </c>
      <c r="M509" s="3">
        <v>-1.5</v>
      </c>
      <c r="N509" s="3">
        <v>-0.9</v>
      </c>
      <c r="O509" s="3">
        <v>0.3</v>
      </c>
      <c r="P509" s="27">
        <f>Q509</f>
        <v>1.8</v>
      </c>
      <c r="Q509" s="4">
        <v>1.8</v>
      </c>
      <c r="R509" s="3">
        <v>-0.6</v>
      </c>
      <c r="S509" s="3">
        <v>-0.4</v>
      </c>
      <c r="T509" s="3">
        <v>-1</v>
      </c>
      <c r="U509" s="27">
        <f>V509</f>
        <v>-1.3</v>
      </c>
      <c r="V509" s="4">
        <v>-1.3</v>
      </c>
      <c r="W509" s="3">
        <v>-0.8</v>
      </c>
      <c r="X509" s="3">
        <v>-2.9</v>
      </c>
      <c r="Y509" s="3">
        <v>-4.7</v>
      </c>
      <c r="Z509" s="27">
        <f>AA509</f>
        <v>-2.7</v>
      </c>
      <c r="AA509" s="4">
        <v>-2.7</v>
      </c>
      <c r="AB509" s="3">
        <v>0.3</v>
      </c>
      <c r="AC509" s="3">
        <v>0.6</v>
      </c>
      <c r="AD509" s="3">
        <v>0</v>
      </c>
      <c r="AE509" s="27">
        <f>AF509</f>
        <v>1.3</v>
      </c>
      <c r="AF509" s="4">
        <v>1.3</v>
      </c>
      <c r="AG509" s="3">
        <v>-0.7</v>
      </c>
      <c r="AH509" s="3">
        <v>-0.6</v>
      </c>
      <c r="AI509" s="3">
        <v>1.1000000000000001</v>
      </c>
      <c r="AJ509" s="27">
        <f>AK509</f>
        <v>-1.6</v>
      </c>
      <c r="AK509" s="4">
        <v>-1.6</v>
      </c>
      <c r="AL509" s="3">
        <v>1.5</v>
      </c>
      <c r="AM509" s="3">
        <v>4.8</v>
      </c>
      <c r="AN509" s="3">
        <v>4.5</v>
      </c>
      <c r="AO509" s="3">
        <v>4.7</v>
      </c>
      <c r="AP509" s="2">
        <f t="shared" si="2408"/>
        <v>4.7</v>
      </c>
    </row>
    <row r="510" spans="1:49">
      <c r="B510" s="11"/>
      <c r="C510" s="85"/>
      <c r="D510" s="85"/>
      <c r="E510" s="85"/>
      <c r="F510" s="85"/>
      <c r="G510" s="86"/>
      <c r="H510" s="82"/>
      <c r="I510" s="82"/>
      <c r="J510" s="82"/>
      <c r="K510" s="82"/>
      <c r="L510" s="86"/>
      <c r="M510" s="82"/>
      <c r="N510" s="82"/>
      <c r="O510" s="82"/>
      <c r="P510" s="82"/>
      <c r="Q510" s="86"/>
      <c r="R510" s="82"/>
      <c r="S510" s="82"/>
      <c r="T510" s="82"/>
      <c r="U510" s="82"/>
      <c r="V510" s="86"/>
      <c r="W510" s="82"/>
      <c r="X510" s="82"/>
      <c r="Y510" s="82"/>
      <c r="Z510" s="82"/>
      <c r="AA510" s="86"/>
      <c r="AB510" s="82"/>
      <c r="AC510" s="82"/>
      <c r="AD510" s="82"/>
      <c r="AE510" s="82"/>
      <c r="AF510" s="86"/>
      <c r="AG510" s="82"/>
      <c r="AH510" s="82"/>
    </row>
    <row r="511" spans="1:49" s="5" customFormat="1">
      <c r="A511" s="1"/>
      <c r="B511" s="16" t="s">
        <v>283</v>
      </c>
      <c r="C511" s="16"/>
      <c r="D511" s="16"/>
      <c r="E511" s="17"/>
      <c r="F511" s="17"/>
      <c r="G511" s="16"/>
      <c r="H511" s="17"/>
      <c r="I511" s="16"/>
      <c r="J511" s="17"/>
      <c r="K511" s="17"/>
      <c r="L511" s="16"/>
      <c r="M511" s="17"/>
      <c r="N511" s="16"/>
      <c r="O511" s="17"/>
      <c r="P511" s="17"/>
      <c r="Q511" s="16"/>
      <c r="R511" s="17"/>
      <c r="S511" s="16"/>
      <c r="T511" s="17"/>
      <c r="U511" s="17"/>
      <c r="V511" s="16"/>
      <c r="W511" s="17"/>
      <c r="X511" s="16"/>
      <c r="Y511" s="17"/>
      <c r="Z511" s="17"/>
      <c r="AA511" s="16"/>
      <c r="AB511" s="17"/>
      <c r="AC511" s="16"/>
      <c r="AD511" s="17"/>
      <c r="AE511" s="17"/>
      <c r="AF511" s="16"/>
      <c r="AG511" s="17"/>
      <c r="AH511" s="16"/>
      <c r="AI511" s="17"/>
      <c r="AJ511" s="17"/>
      <c r="AK511" s="16"/>
      <c r="AL511" s="17"/>
      <c r="AM511" s="16"/>
      <c r="AN511" s="17"/>
      <c r="AO511" s="17"/>
      <c r="AP511" s="16"/>
      <c r="AQ511" s="17"/>
      <c r="AR511" s="16"/>
      <c r="AS511" s="17"/>
      <c r="AT511" s="17"/>
      <c r="AU511" s="16"/>
      <c r="AV511" s="16"/>
      <c r="AW511" s="16"/>
    </row>
    <row r="512" spans="1:49">
      <c r="B512" s="1" t="s">
        <v>284</v>
      </c>
      <c r="C512" s="117" t="s">
        <v>212</v>
      </c>
      <c r="D512" s="117" t="s">
        <v>212</v>
      </c>
      <c r="E512" s="117" t="s">
        <v>212</v>
      </c>
      <c r="F512" s="117" t="s">
        <v>212</v>
      </c>
      <c r="G512" s="118" t="s">
        <v>212</v>
      </c>
      <c r="H512" s="15">
        <f t="shared" ref="H512:AW512" si="2409">H377</f>
        <v>134.6</v>
      </c>
      <c r="I512" s="15">
        <f t="shared" si="2409"/>
        <v>133.69999999999999</v>
      </c>
      <c r="J512" s="15">
        <f t="shared" si="2409"/>
        <v>160.30000000000001</v>
      </c>
      <c r="K512" s="15">
        <f t="shared" si="2409"/>
        <v>166.70000000000005</v>
      </c>
      <c r="L512" s="31">
        <f t="shared" si="2409"/>
        <v>595.29999999999973</v>
      </c>
      <c r="M512" s="78">
        <f t="shared" si="2409"/>
        <v>164.29999999999987</v>
      </c>
      <c r="N512" s="78">
        <f t="shared" si="2409"/>
        <v>160.42307692307693</v>
      </c>
      <c r="O512" s="78">
        <f t="shared" si="2409"/>
        <v>198.80000000000007</v>
      </c>
      <c r="P512" s="78">
        <f t="shared" si="2409"/>
        <v>196.89999999999998</v>
      </c>
      <c r="Q512" s="31">
        <f t="shared" si="2409"/>
        <v>720.42307692307668</v>
      </c>
      <c r="R512" s="78">
        <f t="shared" si="2409"/>
        <v>192.20000000000013</v>
      </c>
      <c r="S512" s="78">
        <f t="shared" si="2409"/>
        <v>198.29999999999995</v>
      </c>
      <c r="T512" s="78">
        <f t="shared" si="2409"/>
        <v>227.7000000000001</v>
      </c>
      <c r="U512" s="78">
        <f t="shared" si="2409"/>
        <v>253.99999999999994</v>
      </c>
      <c r="V512" s="31">
        <f t="shared" si="2409"/>
        <v>872.2</v>
      </c>
      <c r="W512" s="78">
        <f t="shared" si="2409"/>
        <v>225.89999999999998</v>
      </c>
      <c r="X512" s="78">
        <f t="shared" si="2409"/>
        <v>258.39999999999998</v>
      </c>
      <c r="Y512" s="78">
        <f t="shared" si="2409"/>
        <v>262.7000000000001</v>
      </c>
      <c r="Z512" s="78">
        <f t="shared" si="2409"/>
        <v>266.00000000000006</v>
      </c>
      <c r="AA512" s="31">
        <f t="shared" si="2409"/>
        <v>1013</v>
      </c>
      <c r="AB512" s="78">
        <f t="shared" si="2409"/>
        <v>249.7</v>
      </c>
      <c r="AC512" s="78">
        <f t="shared" si="2409"/>
        <v>264.59999999999997</v>
      </c>
      <c r="AD512" s="78">
        <f t="shared" si="2409"/>
        <v>296.00000000000006</v>
      </c>
      <c r="AE512" s="78">
        <f t="shared" si="2409"/>
        <v>324.20000000000027</v>
      </c>
      <c r="AF512" s="31">
        <f t="shared" si="2409"/>
        <v>1134.5</v>
      </c>
      <c r="AG512" s="78">
        <f t="shared" si="2409"/>
        <v>313.00000000000006</v>
      </c>
      <c r="AH512" s="78">
        <f t="shared" si="2409"/>
        <v>331.7000000000001</v>
      </c>
      <c r="AI512" s="78">
        <f t="shared" si="2409"/>
        <v>366.49999999999994</v>
      </c>
      <c r="AJ512" s="78">
        <f t="shared" si="2409"/>
        <v>384.69999999999987</v>
      </c>
      <c r="AK512" s="31">
        <f t="shared" si="2409"/>
        <v>1395.8999999999999</v>
      </c>
      <c r="AL512" s="78">
        <f t="shared" si="2409"/>
        <v>364.39999999999992</v>
      </c>
      <c r="AM512" s="78">
        <f t="shared" si="2409"/>
        <v>381.7</v>
      </c>
      <c r="AN512" s="78">
        <f t="shared" si="2409"/>
        <v>408.59999999999997</v>
      </c>
      <c r="AO512" s="78">
        <f t="shared" si="2409"/>
        <v>431.2000000000001</v>
      </c>
      <c r="AP512" s="31">
        <f t="shared" ca="1" si="2409"/>
        <v>1609.1000000000004</v>
      </c>
      <c r="AQ512" s="78">
        <f t="shared" ca="1" si="2409"/>
        <v>401.48032904069271</v>
      </c>
      <c r="AR512" s="78">
        <f t="shared" ca="1" si="2409"/>
        <v>419.9002229943942</v>
      </c>
      <c r="AS512" s="78">
        <f t="shared" ca="1" si="2409"/>
        <v>434.81571629869399</v>
      </c>
      <c r="AT512" s="78">
        <f t="shared" ca="1" si="2409"/>
        <v>473.07943453762954</v>
      </c>
      <c r="AU512" s="31">
        <f t="shared" ca="1" si="2409"/>
        <v>1729.27570287141</v>
      </c>
      <c r="AV512" s="31">
        <f t="shared" ca="1" si="2409"/>
        <v>1884.8350820742046</v>
      </c>
      <c r="AW512" s="31">
        <f t="shared" ca="1" si="2409"/>
        <v>2049.5436220324127</v>
      </c>
    </row>
    <row r="513" spans="2:49">
      <c r="B513" s="1" t="s">
        <v>285</v>
      </c>
      <c r="C513" s="117" t="s">
        <v>212</v>
      </c>
      <c r="D513" s="117" t="s">
        <v>212</v>
      </c>
      <c r="E513" s="117" t="s">
        <v>212</v>
      </c>
      <c r="F513" s="117" t="s">
        <v>212</v>
      </c>
      <c r="G513" s="118" t="s">
        <v>212</v>
      </c>
      <c r="H513" s="15">
        <f t="shared" ref="H513:AN513" si="2410">H459</f>
        <v>-29.4</v>
      </c>
      <c r="I513" s="15">
        <f t="shared" si="2410"/>
        <v>-16.5</v>
      </c>
      <c r="J513" s="15">
        <f t="shared" si="2410"/>
        <v>-25.199999999999996</v>
      </c>
      <c r="K513" s="15">
        <f t="shared" si="2410"/>
        <v>-16.5</v>
      </c>
      <c r="L513" s="31">
        <f t="shared" si="2410"/>
        <v>-87.6</v>
      </c>
      <c r="M513" s="78">
        <f t="shared" si="2410"/>
        <v>-13.5</v>
      </c>
      <c r="N513" s="78">
        <f t="shared" si="2410"/>
        <v>-17.2</v>
      </c>
      <c r="O513" s="78">
        <f t="shared" si="2410"/>
        <v>-8.4000000000000021</v>
      </c>
      <c r="P513" s="78">
        <f t="shared" si="2410"/>
        <v>-27.4</v>
      </c>
      <c r="Q513" s="31">
        <f t="shared" si="2410"/>
        <v>-66.5</v>
      </c>
      <c r="R513" s="78">
        <f t="shared" si="2410"/>
        <v>-9</v>
      </c>
      <c r="S513" s="78">
        <f t="shared" si="2410"/>
        <v>-12.100000000000001</v>
      </c>
      <c r="T513" s="78">
        <f t="shared" si="2410"/>
        <v>-12.600000000000001</v>
      </c>
      <c r="U513" s="78">
        <f t="shared" si="2410"/>
        <v>-17.399999999999999</v>
      </c>
      <c r="V513" s="31">
        <f t="shared" si="2410"/>
        <v>-51.1</v>
      </c>
      <c r="W513" s="78">
        <f t="shared" si="2410"/>
        <v>-12.3</v>
      </c>
      <c r="X513" s="78">
        <f t="shared" si="2410"/>
        <v>-17.899999999999999</v>
      </c>
      <c r="Y513" s="78">
        <f t="shared" si="2410"/>
        <v>-12.400000000000002</v>
      </c>
      <c r="Z513" s="78">
        <f t="shared" si="2410"/>
        <v>-17.100000000000001</v>
      </c>
      <c r="AA513" s="31">
        <f t="shared" si="2410"/>
        <v>-59.7</v>
      </c>
      <c r="AB513" s="78">
        <f t="shared" si="2410"/>
        <v>-22.8</v>
      </c>
      <c r="AC513" s="78">
        <f t="shared" si="2410"/>
        <v>-5.8000000000000007</v>
      </c>
      <c r="AD513" s="78">
        <f t="shared" si="2410"/>
        <v>-9.3999999999999986</v>
      </c>
      <c r="AE513" s="78">
        <f t="shared" si="2410"/>
        <v>-4</v>
      </c>
      <c r="AF513" s="31">
        <f t="shared" si="2410"/>
        <v>-42</v>
      </c>
      <c r="AG513" s="78">
        <f t="shared" si="2410"/>
        <v>-4.4000000000000004</v>
      </c>
      <c r="AH513" s="78">
        <f t="shared" si="2410"/>
        <v>-2.8</v>
      </c>
      <c r="AI513" s="78">
        <f t="shared" si="2410"/>
        <v>-4.9999999999999991</v>
      </c>
      <c r="AJ513" s="78">
        <f t="shared" si="2410"/>
        <v>-14.400000000000002</v>
      </c>
      <c r="AK513" s="31">
        <f t="shared" si="2410"/>
        <v>-26.6</v>
      </c>
      <c r="AL513" s="78">
        <f t="shared" si="2410"/>
        <v>-3.6</v>
      </c>
      <c r="AM513" s="78">
        <f t="shared" si="2410"/>
        <v>-4.0999999999999996</v>
      </c>
      <c r="AN513" s="78">
        <f t="shared" si="2410"/>
        <v>-9.3000000000000007</v>
      </c>
      <c r="AO513" s="78">
        <f t="shared" ref="AO513:AP513" si="2411">AO459</f>
        <v>-6.8999999999999986</v>
      </c>
      <c r="AP513" s="31">
        <f t="shared" si="2411"/>
        <v>-23.9</v>
      </c>
      <c r="AQ513" s="78">
        <f t="shared" ref="AQ513:AU513" si="2412">AQ459</f>
        <v>-8</v>
      </c>
      <c r="AR513" s="78">
        <f t="shared" si="2412"/>
        <v>-8</v>
      </c>
      <c r="AS513" s="78">
        <f t="shared" si="2412"/>
        <v>-8</v>
      </c>
      <c r="AT513" s="78">
        <f t="shared" si="2412"/>
        <v>-8</v>
      </c>
      <c r="AU513" s="31">
        <f t="shared" si="2412"/>
        <v>-32</v>
      </c>
      <c r="AV513" s="31">
        <f t="shared" ref="AV513:AW513" si="2413">AV459</f>
        <v>-32</v>
      </c>
      <c r="AW513" s="31">
        <f t="shared" si="2413"/>
        <v>-32</v>
      </c>
    </row>
    <row r="514" spans="2:49">
      <c r="B514" s="1" t="s">
        <v>286</v>
      </c>
      <c r="C514" s="117" t="s">
        <v>212</v>
      </c>
      <c r="D514" s="117" t="s">
        <v>212</v>
      </c>
      <c r="E514" s="117" t="s">
        <v>212</v>
      </c>
      <c r="F514" s="117" t="s">
        <v>212</v>
      </c>
      <c r="G514" s="118" t="s">
        <v>212</v>
      </c>
      <c r="H514" s="15">
        <f t="shared" ref="H514:AW514" si="2414">H352</f>
        <v>-24.4</v>
      </c>
      <c r="I514" s="15">
        <f t="shared" si="2414"/>
        <v>-23.1</v>
      </c>
      <c r="J514" s="15">
        <f t="shared" si="2414"/>
        <v>-22.9</v>
      </c>
      <c r="K514" s="15">
        <f t="shared" si="2414"/>
        <v>-21.7</v>
      </c>
      <c r="L514" s="31">
        <f t="shared" si="2414"/>
        <v>-92.100000000000009</v>
      </c>
      <c r="M514" s="78">
        <f t="shared" si="2414"/>
        <v>-21.2</v>
      </c>
      <c r="N514" s="78">
        <f t="shared" si="2414"/>
        <v>-19.399999999999999</v>
      </c>
      <c r="O514" s="78">
        <f t="shared" si="2414"/>
        <v>-23.9</v>
      </c>
      <c r="P514" s="78">
        <f t="shared" si="2414"/>
        <v>-26.8</v>
      </c>
      <c r="Q514" s="31">
        <f t="shared" si="2414"/>
        <v>-91.3</v>
      </c>
      <c r="R514" s="78">
        <f t="shared" si="2414"/>
        <v>-28.7</v>
      </c>
      <c r="S514" s="78">
        <f t="shared" si="2414"/>
        <v>-32.6</v>
      </c>
      <c r="T514" s="78">
        <f t="shared" si="2414"/>
        <v>-32.5</v>
      </c>
      <c r="U514" s="78">
        <f t="shared" si="2414"/>
        <v>-32.200000000000003</v>
      </c>
      <c r="V514" s="31">
        <f t="shared" si="2414"/>
        <v>-126</v>
      </c>
      <c r="W514" s="78">
        <f t="shared" si="2414"/>
        <v>-33.6</v>
      </c>
      <c r="X514" s="78">
        <f t="shared" si="2414"/>
        <v>-34.9</v>
      </c>
      <c r="Y514" s="78">
        <f t="shared" si="2414"/>
        <v>-35.6</v>
      </c>
      <c r="Z514" s="78">
        <f t="shared" si="2414"/>
        <v>-42.2</v>
      </c>
      <c r="AA514" s="31">
        <f t="shared" si="2414"/>
        <v>-146.30000000000001</v>
      </c>
      <c r="AB514" s="78">
        <f t="shared" si="2414"/>
        <v>-45.8</v>
      </c>
      <c r="AC514" s="78">
        <f t="shared" si="2414"/>
        <v>-45.6</v>
      </c>
      <c r="AD514" s="78">
        <f t="shared" si="2414"/>
        <v>-44</v>
      </c>
      <c r="AE514" s="78">
        <f t="shared" si="2414"/>
        <v>-43.6</v>
      </c>
      <c r="AF514" s="31">
        <f t="shared" si="2414"/>
        <v>-179</v>
      </c>
      <c r="AG514" s="78">
        <f t="shared" si="2414"/>
        <v>-41.3</v>
      </c>
      <c r="AH514" s="78">
        <f t="shared" si="2414"/>
        <v>-39.5</v>
      </c>
      <c r="AI514" s="78">
        <f t="shared" si="2414"/>
        <v>-39.4</v>
      </c>
      <c r="AJ514" s="78">
        <f t="shared" si="2414"/>
        <v>-38.1</v>
      </c>
      <c r="AK514" s="31">
        <f t="shared" si="2414"/>
        <v>-158.29999999999998</v>
      </c>
      <c r="AL514" s="78">
        <f t="shared" si="2414"/>
        <v>-37.200000000000003</v>
      </c>
      <c r="AM514" s="78">
        <f t="shared" si="2414"/>
        <v>-38.299999999999997</v>
      </c>
      <c r="AN514" s="78">
        <f t="shared" si="2414"/>
        <v>-38.299999999999997</v>
      </c>
      <c r="AO514" s="78">
        <f t="shared" si="2414"/>
        <v>-37.200000000000003</v>
      </c>
      <c r="AP514" s="31">
        <f t="shared" si="2414"/>
        <v>-151</v>
      </c>
      <c r="AQ514" s="78">
        <f t="shared" si="2414"/>
        <v>-37.802999999999997</v>
      </c>
      <c r="AR514" s="78">
        <f t="shared" si="2414"/>
        <v>-37.802999999999997</v>
      </c>
      <c r="AS514" s="78">
        <f t="shared" si="2414"/>
        <v>-37.802999999999997</v>
      </c>
      <c r="AT514" s="78">
        <f t="shared" si="2414"/>
        <v>-37.802999999999997</v>
      </c>
      <c r="AU514" s="31">
        <f t="shared" si="2414"/>
        <v>-151.21199999999999</v>
      </c>
      <c r="AV514" s="31">
        <f t="shared" si="2414"/>
        <v>-151.21199999999999</v>
      </c>
      <c r="AW514" s="31">
        <f t="shared" si="2414"/>
        <v>-151.21199999999999</v>
      </c>
    </row>
    <row r="515" spans="2:49">
      <c r="B515" s="1" t="s">
        <v>305</v>
      </c>
      <c r="C515" s="117" t="s">
        <v>212</v>
      </c>
      <c r="D515" s="117" t="s">
        <v>212</v>
      </c>
      <c r="E515" s="117" t="s">
        <v>212</v>
      </c>
      <c r="F515" s="117" t="s">
        <v>212</v>
      </c>
      <c r="G515" s="118" t="s">
        <v>212</v>
      </c>
      <c r="H515" s="15">
        <f t="shared" ref="H515:AN515" si="2415">H451</f>
        <v>105.2</v>
      </c>
      <c r="I515" s="15">
        <f t="shared" si="2415"/>
        <v>51.999999999999986</v>
      </c>
      <c r="J515" s="15">
        <f t="shared" si="2415"/>
        <v>25.600000000000023</v>
      </c>
      <c r="K515" s="15">
        <f t="shared" si="2415"/>
        <v>-3.3000000000000114</v>
      </c>
      <c r="L515" s="31">
        <f t="shared" si="2415"/>
        <v>179.5</v>
      </c>
      <c r="M515" s="78">
        <f t="shared" si="2415"/>
        <v>96.5</v>
      </c>
      <c r="N515" s="78">
        <f t="shared" si="2415"/>
        <v>58.599999999999994</v>
      </c>
      <c r="O515" s="78">
        <f t="shared" si="2415"/>
        <v>45.400000000000006</v>
      </c>
      <c r="P515" s="78">
        <f t="shared" si="2415"/>
        <v>15.099999999999994</v>
      </c>
      <c r="Q515" s="31">
        <f t="shared" si="2415"/>
        <v>215.6</v>
      </c>
      <c r="R515" s="78">
        <f t="shared" si="2415"/>
        <v>127.1</v>
      </c>
      <c r="S515" s="78">
        <f t="shared" si="2415"/>
        <v>69.300000000000011</v>
      </c>
      <c r="T515" s="78">
        <f t="shared" si="2415"/>
        <v>18.400000000000006</v>
      </c>
      <c r="U515" s="78">
        <f t="shared" si="2415"/>
        <v>-24.100000000000023</v>
      </c>
      <c r="V515" s="31">
        <f t="shared" si="2415"/>
        <v>190.7</v>
      </c>
      <c r="W515" s="78">
        <f t="shared" si="2415"/>
        <v>94.6</v>
      </c>
      <c r="X515" s="78">
        <f t="shared" si="2415"/>
        <v>32.400000000000006</v>
      </c>
      <c r="Y515" s="78">
        <f t="shared" si="2415"/>
        <v>5.9000000000000057</v>
      </c>
      <c r="Z515" s="78">
        <f t="shared" si="2415"/>
        <v>-31.300000000000011</v>
      </c>
      <c r="AA515" s="31">
        <f t="shared" si="2415"/>
        <v>101.6</v>
      </c>
      <c r="AB515" s="78">
        <f t="shared" si="2415"/>
        <v>114.8</v>
      </c>
      <c r="AC515" s="78">
        <f t="shared" si="2415"/>
        <v>38.500000000000014</v>
      </c>
      <c r="AD515" s="78">
        <f t="shared" si="2415"/>
        <v>20.099999999999994</v>
      </c>
      <c r="AE515" s="78">
        <f t="shared" si="2415"/>
        <v>-24.200000000000017</v>
      </c>
      <c r="AF515" s="31">
        <f t="shared" si="2415"/>
        <v>149.19999999999999</v>
      </c>
      <c r="AG515" s="78">
        <f t="shared" si="2415"/>
        <v>146.1</v>
      </c>
      <c r="AH515" s="78">
        <f t="shared" si="2415"/>
        <v>79.200000000000017</v>
      </c>
      <c r="AI515" s="78">
        <f t="shared" si="2415"/>
        <v>37</v>
      </c>
      <c r="AJ515" s="78">
        <f t="shared" si="2415"/>
        <v>-26.900000000000006</v>
      </c>
      <c r="AK515" s="31">
        <f t="shared" si="2415"/>
        <v>235.4</v>
      </c>
      <c r="AL515" s="78">
        <f t="shared" si="2415"/>
        <v>156.5</v>
      </c>
      <c r="AM515" s="78">
        <f t="shared" si="2415"/>
        <v>67.300000000000011</v>
      </c>
      <c r="AN515" s="78">
        <f t="shared" si="2415"/>
        <v>27.5</v>
      </c>
      <c r="AO515" s="78">
        <f t="shared" ref="AO515:AP515" si="2416">AO451</f>
        <v>-44.5</v>
      </c>
      <c r="AP515" s="31">
        <f t="shared" si="2416"/>
        <v>206.8</v>
      </c>
      <c r="AQ515" s="78">
        <f t="shared" ref="AQ515:AU515" ca="1" si="2417">AQ451</f>
        <v>132.51611701407865</v>
      </c>
      <c r="AR515" s="78">
        <f t="shared" ca="1" si="2417"/>
        <v>53.424364471951321</v>
      </c>
      <c r="AS515" s="78">
        <f t="shared" ca="1" si="2417"/>
        <v>34.740225190435012</v>
      </c>
      <c r="AT515" s="78">
        <f t="shared" ca="1" si="2417"/>
        <v>-52.041194008193997</v>
      </c>
      <c r="AU515" s="31">
        <f t="shared" ca="1" si="2417"/>
        <v>168.63951266827098</v>
      </c>
      <c r="AV515" s="31">
        <f t="shared" ref="AV515:AW515" ca="1" si="2418">AV451</f>
        <v>169.95917896210358</v>
      </c>
      <c r="AW515" s="31">
        <f t="shared" ca="1" si="2418"/>
        <v>179.58313100849955</v>
      </c>
    </row>
    <row r="516" spans="2:49">
      <c r="B516" s="1" t="s">
        <v>306</v>
      </c>
      <c r="C516" s="117" t="s">
        <v>212</v>
      </c>
      <c r="D516" s="117" t="s">
        <v>212</v>
      </c>
      <c r="E516" s="117" t="s">
        <v>212</v>
      </c>
      <c r="F516" s="117" t="s">
        <v>212</v>
      </c>
      <c r="G516" s="118" t="s">
        <v>212</v>
      </c>
      <c r="H516" s="15">
        <f t="shared" ref="H516:AN516" si="2419">SUM(H448:H452)-H515</f>
        <v>-18.299999999999997</v>
      </c>
      <c r="I516" s="15">
        <f t="shared" si="2419"/>
        <v>4.8999999999999986</v>
      </c>
      <c r="J516" s="15">
        <f t="shared" si="2419"/>
        <v>20.199999999999996</v>
      </c>
      <c r="K516" s="15">
        <f t="shared" si="2419"/>
        <v>3.2000000000000028</v>
      </c>
      <c r="L516" s="31">
        <f t="shared" si="2419"/>
        <v>10</v>
      </c>
      <c r="M516" s="78">
        <f t="shared" si="2419"/>
        <v>-11.099999999999994</v>
      </c>
      <c r="N516" s="78">
        <f t="shared" si="2419"/>
        <v>-29.299999999999994</v>
      </c>
      <c r="O516" s="78">
        <f t="shared" si="2419"/>
        <v>-24.200000000000003</v>
      </c>
      <c r="P516" s="78">
        <f t="shared" si="2419"/>
        <v>-22.899999999999995</v>
      </c>
      <c r="Q516" s="31">
        <f t="shared" si="2419"/>
        <v>-87.499999999999972</v>
      </c>
      <c r="R516" s="78">
        <f t="shared" si="2419"/>
        <v>-24.599999999999994</v>
      </c>
      <c r="S516" s="78">
        <f t="shared" si="2419"/>
        <v>-18.599999999999994</v>
      </c>
      <c r="T516" s="78">
        <f t="shared" si="2419"/>
        <v>14.799999999999997</v>
      </c>
      <c r="U516" s="78">
        <f t="shared" si="2419"/>
        <v>-19.299999999999983</v>
      </c>
      <c r="V516" s="31">
        <f t="shared" si="2419"/>
        <v>-47.699999999999989</v>
      </c>
      <c r="W516" s="78">
        <f t="shared" si="2419"/>
        <v>-39.299999999999997</v>
      </c>
      <c r="X516" s="78">
        <f t="shared" si="2419"/>
        <v>-15.3</v>
      </c>
      <c r="Y516" s="78">
        <f t="shared" si="2419"/>
        <v>29.4</v>
      </c>
      <c r="Z516" s="78">
        <f t="shared" si="2419"/>
        <v>5</v>
      </c>
      <c r="AA516" s="31">
        <f t="shared" si="2419"/>
        <v>-20.199999999999989</v>
      </c>
      <c r="AB516" s="78">
        <f t="shared" si="2419"/>
        <v>-34.200000000000003</v>
      </c>
      <c r="AC516" s="78">
        <f t="shared" si="2419"/>
        <v>-47</v>
      </c>
      <c r="AD516" s="78">
        <f t="shared" si="2419"/>
        <v>10.400000000000006</v>
      </c>
      <c r="AE516" s="78">
        <f t="shared" si="2419"/>
        <v>52.3</v>
      </c>
      <c r="AF516" s="31">
        <f t="shared" si="2419"/>
        <v>-18.5</v>
      </c>
      <c r="AG516" s="78">
        <f t="shared" si="2419"/>
        <v>-107.39999999999999</v>
      </c>
      <c r="AH516" s="78">
        <f t="shared" si="2419"/>
        <v>-75.900000000000006</v>
      </c>
      <c r="AI516" s="78">
        <f t="shared" si="2419"/>
        <v>-20.2</v>
      </c>
      <c r="AJ516" s="78">
        <f t="shared" si="2419"/>
        <v>29.299999999999997</v>
      </c>
      <c r="AK516" s="31">
        <f t="shared" si="2419"/>
        <v>-174.2</v>
      </c>
      <c r="AL516" s="78">
        <f t="shared" si="2419"/>
        <v>-131.5</v>
      </c>
      <c r="AM516" s="78">
        <f t="shared" si="2419"/>
        <v>-33.299999999999997</v>
      </c>
      <c r="AN516" s="78">
        <f t="shared" si="2419"/>
        <v>33.79999999999999</v>
      </c>
      <c r="AO516" s="78">
        <f t="shared" ref="AO516:AP516" si="2420">SUM(AO448:AO452)-AO515</f>
        <v>27.200000000000003</v>
      </c>
      <c r="AP516" s="31">
        <f t="shared" si="2420"/>
        <v>-103.80000000000001</v>
      </c>
      <c r="AQ516" s="78">
        <f t="shared" ref="AQ516:AU516" ca="1" si="2421">SUM(AQ448:AQ452)-AQ515</f>
        <v>-31.603456630928349</v>
      </c>
      <c r="AR516" s="78">
        <f t="shared" ca="1" si="2421"/>
        <v>0.43434569881083007</v>
      </c>
      <c r="AS516" s="78">
        <f t="shared" ca="1" si="2421"/>
        <v>35.650881302073799</v>
      </c>
      <c r="AT516" s="78">
        <f t="shared" ca="1" si="2421"/>
        <v>21.426644197725068</v>
      </c>
      <c r="AU516" s="31">
        <f t="shared" ca="1" si="2421"/>
        <v>25.908414567681348</v>
      </c>
      <c r="AV516" s="31">
        <f t="shared" ref="AV516:AW516" ca="1" si="2422">SUM(AV448:AV452)-AV515</f>
        <v>18.660527312689737</v>
      </c>
      <c r="AW516" s="31">
        <f t="shared" ca="1" si="2422"/>
        <v>22.699307351338462</v>
      </c>
    </row>
    <row r="517" spans="2:49">
      <c r="B517" s="1" t="s">
        <v>287</v>
      </c>
      <c r="C517" s="117" t="s">
        <v>212</v>
      </c>
      <c r="D517" s="117" t="s">
        <v>212</v>
      </c>
      <c r="E517" s="117" t="s">
        <v>212</v>
      </c>
      <c r="F517" s="117" t="s">
        <v>212</v>
      </c>
      <c r="G517" s="118" t="s">
        <v>212</v>
      </c>
      <c r="H517" s="15">
        <f t="shared" ref="H517:AF517" si="2423">H518-H516-H513-H512-H514-H515</f>
        <v>2.6000000000000369</v>
      </c>
      <c r="I517" s="15">
        <f t="shared" si="2423"/>
        <v>-6.1999999999999673</v>
      </c>
      <c r="J517" s="15">
        <f t="shared" si="2423"/>
        <v>17.000000000000021</v>
      </c>
      <c r="K517" s="15">
        <f t="shared" si="2423"/>
        <v>17.300000000000022</v>
      </c>
      <c r="L517" s="31">
        <f t="shared" si="2423"/>
        <v>30.700000000000045</v>
      </c>
      <c r="M517" s="78">
        <f t="shared" si="2423"/>
        <v>4.7999999999999972</v>
      </c>
      <c r="N517" s="78">
        <f t="shared" si="2423"/>
        <v>-2.2230769230768956</v>
      </c>
      <c r="O517" s="78">
        <f t="shared" si="2423"/>
        <v>1.2000000000001236</v>
      </c>
      <c r="P517" s="78">
        <f t="shared" si="2423"/>
        <v>3.6000000000000121</v>
      </c>
      <c r="Q517" s="31">
        <f t="shared" si="2423"/>
        <v>7.3769230769232479</v>
      </c>
      <c r="R517" s="78">
        <f t="shared" si="2423"/>
        <v>-44.7</v>
      </c>
      <c r="S517" s="78">
        <f t="shared" si="2423"/>
        <v>-7.0000000000000213</v>
      </c>
      <c r="T517" s="78">
        <f t="shared" si="2423"/>
        <v>-2.0000000000000568</v>
      </c>
      <c r="U517" s="78">
        <f t="shared" si="2423"/>
        <v>-6.2000000000000313</v>
      </c>
      <c r="V517" s="31">
        <f t="shared" si="2423"/>
        <v>-59.89999999999992</v>
      </c>
      <c r="W517" s="78">
        <f t="shared" si="2423"/>
        <v>3.3000000000000114</v>
      </c>
      <c r="X517" s="78">
        <f t="shared" si="2423"/>
        <v>10.299999999999947</v>
      </c>
      <c r="Y517" s="78">
        <f t="shared" si="2423"/>
        <v>7.5000000000000071</v>
      </c>
      <c r="Z517" s="78">
        <f t="shared" si="2423"/>
        <v>10.499999999999957</v>
      </c>
      <c r="AA517" s="31">
        <f t="shared" si="2423"/>
        <v>31.599999999999881</v>
      </c>
      <c r="AB517" s="78">
        <f t="shared" si="2423"/>
        <v>-14.199999999999989</v>
      </c>
      <c r="AC517" s="78">
        <f t="shared" si="2423"/>
        <v>-12.500000000000007</v>
      </c>
      <c r="AD517" s="78">
        <f t="shared" si="2423"/>
        <v>-0.899999999999892</v>
      </c>
      <c r="AE517" s="78">
        <f t="shared" si="2423"/>
        <v>-11.000000000000277</v>
      </c>
      <c r="AF517" s="31">
        <f t="shared" si="2423"/>
        <v>-38.60000000000008</v>
      </c>
      <c r="AG517" s="78">
        <f t="shared" ref="AG517:AN517" si="2424">AG518-AG516-AG513-AG512-AG514-AG515</f>
        <v>-13.19999999999996</v>
      </c>
      <c r="AH517" s="78">
        <f t="shared" si="2424"/>
        <v>-0.70000000000001705</v>
      </c>
      <c r="AI517" s="78">
        <f t="shared" si="2424"/>
        <v>11.300000000000033</v>
      </c>
      <c r="AJ517" s="78">
        <f t="shared" si="2424"/>
        <v>-8.4999999999999929</v>
      </c>
      <c r="AK517" s="31">
        <f t="shared" si="2424"/>
        <v>-11.10000000000025</v>
      </c>
      <c r="AL517" s="78">
        <f t="shared" si="2424"/>
        <v>52.5</v>
      </c>
      <c r="AM517" s="78">
        <f t="shared" si="2424"/>
        <v>2.5000000000000426</v>
      </c>
      <c r="AN517" s="78">
        <f t="shared" si="2424"/>
        <v>12.599999999999952</v>
      </c>
      <c r="AO517" s="78">
        <f t="shared" ref="AO517:AP517" si="2425">AO518-AO516-AO513-AO512-AO514-AO515</f>
        <v>-6.0999999999999517</v>
      </c>
      <c r="AP517" s="31">
        <f t="shared" ca="1" si="2425"/>
        <v>61.499999999999943</v>
      </c>
      <c r="AQ517" s="78">
        <f t="shared" ref="AQ517:AU517" ca="1" si="2426">AQ518-AQ516-AQ513-AQ512-AQ514-AQ515</f>
        <v>10</v>
      </c>
      <c r="AR517" s="78">
        <f t="shared" ca="1" si="2426"/>
        <v>10</v>
      </c>
      <c r="AS517" s="78">
        <f t="shared" ca="1" si="2426"/>
        <v>10</v>
      </c>
      <c r="AT517" s="78">
        <f t="shared" ca="1" si="2426"/>
        <v>10</v>
      </c>
      <c r="AU517" s="31">
        <f t="shared" ca="1" si="2426"/>
        <v>40</v>
      </c>
      <c r="AV517" s="31">
        <f t="shared" ref="AV517:AW517" ca="1" si="2427">AV518-AV516-AV513-AV512-AV514-AV515</f>
        <v>40</v>
      </c>
      <c r="AW517" s="31">
        <f t="shared" ca="1" si="2427"/>
        <v>39.999999999999545</v>
      </c>
    </row>
    <row r="518" spans="2:49" s="132" customFormat="1">
      <c r="B518" s="132" t="s">
        <v>288</v>
      </c>
      <c r="C518" s="139" t="s">
        <v>212</v>
      </c>
      <c r="D518" s="139" t="s">
        <v>212</v>
      </c>
      <c r="E518" s="139" t="s">
        <v>212</v>
      </c>
      <c r="F518" s="139" t="s">
        <v>212</v>
      </c>
      <c r="G518" s="140" t="s">
        <v>212</v>
      </c>
      <c r="H518" s="133">
        <f t="shared" ref="H518:AN518" si="2428">H453+H459</f>
        <v>170.3</v>
      </c>
      <c r="I518" s="133">
        <f t="shared" si="2428"/>
        <v>144.80000000000001</v>
      </c>
      <c r="J518" s="133">
        <f t="shared" si="2428"/>
        <v>175.00000000000006</v>
      </c>
      <c r="K518" s="133">
        <f t="shared" si="2428"/>
        <v>145.70000000000005</v>
      </c>
      <c r="L518" s="245">
        <f t="shared" si="2428"/>
        <v>635.79999999999973</v>
      </c>
      <c r="M518" s="246">
        <f t="shared" si="2428"/>
        <v>219.79999999999987</v>
      </c>
      <c r="N518" s="246">
        <f t="shared" si="2428"/>
        <v>150.90000000000006</v>
      </c>
      <c r="O518" s="246">
        <f t="shared" si="2428"/>
        <v>188.90000000000018</v>
      </c>
      <c r="P518" s="246">
        <f t="shared" si="2428"/>
        <v>138.49999999999997</v>
      </c>
      <c r="Q518" s="245">
        <f t="shared" si="2428"/>
        <v>698.09999999999991</v>
      </c>
      <c r="R518" s="246">
        <f t="shared" si="2428"/>
        <v>212.30000000000013</v>
      </c>
      <c r="S518" s="246">
        <f t="shared" si="2428"/>
        <v>197.29999999999995</v>
      </c>
      <c r="T518" s="246">
        <f t="shared" si="2428"/>
        <v>213.80000000000004</v>
      </c>
      <c r="U518" s="246">
        <f t="shared" si="2428"/>
        <v>154.7999999999999</v>
      </c>
      <c r="V518" s="245">
        <f t="shared" si="2428"/>
        <v>778.20000000000016</v>
      </c>
      <c r="W518" s="246">
        <f t="shared" si="2428"/>
        <v>238.59999999999997</v>
      </c>
      <c r="X518" s="246">
        <f t="shared" si="2428"/>
        <v>232.99999999999991</v>
      </c>
      <c r="Y518" s="246">
        <f t="shared" si="2428"/>
        <v>257.50000000000011</v>
      </c>
      <c r="Z518" s="246">
        <f t="shared" si="2428"/>
        <v>190.9</v>
      </c>
      <c r="AA518" s="245">
        <f t="shared" si="2428"/>
        <v>919.99999999999989</v>
      </c>
      <c r="AB518" s="246">
        <f t="shared" si="2428"/>
        <v>247.5</v>
      </c>
      <c r="AC518" s="246">
        <f t="shared" si="2428"/>
        <v>192.19999999999996</v>
      </c>
      <c r="AD518" s="246">
        <f t="shared" si="2428"/>
        <v>272.20000000000016</v>
      </c>
      <c r="AE518" s="246">
        <f t="shared" si="2428"/>
        <v>293.7</v>
      </c>
      <c r="AF518" s="245">
        <f t="shared" si="2428"/>
        <v>1005.5999999999999</v>
      </c>
      <c r="AG518" s="246">
        <f t="shared" si="2428"/>
        <v>292.80000000000013</v>
      </c>
      <c r="AH518" s="246">
        <f t="shared" si="2428"/>
        <v>292.00000000000006</v>
      </c>
      <c r="AI518" s="246">
        <f t="shared" si="2428"/>
        <v>350.2</v>
      </c>
      <c r="AJ518" s="246">
        <f>AJ453+AJ459</f>
        <v>326.09999999999991</v>
      </c>
      <c r="AK518" s="245">
        <f t="shared" si="2428"/>
        <v>1261.0999999999997</v>
      </c>
      <c r="AL518" s="246">
        <f t="shared" si="2428"/>
        <v>401.09999999999991</v>
      </c>
      <c r="AM518" s="246">
        <f t="shared" si="2428"/>
        <v>375.8</v>
      </c>
      <c r="AN518" s="246">
        <f t="shared" si="2428"/>
        <v>434.89999999999992</v>
      </c>
      <c r="AO518" s="246">
        <f>AO453+AO459</f>
        <v>363.70000000000016</v>
      </c>
      <c r="AP518" s="245">
        <f t="shared" ref="AP518" ca="1" si="2429">AP453+AP459</f>
        <v>1598.7000000000003</v>
      </c>
      <c r="AQ518" s="246">
        <f t="shared" ref="AQ518:AU518" ca="1" si="2430">AQ453+AQ459</f>
        <v>466.58998942384301</v>
      </c>
      <c r="AR518" s="246">
        <f t="shared" ca="1" si="2430"/>
        <v>437.95593316515635</v>
      </c>
      <c r="AS518" s="246">
        <f t="shared" ca="1" si="2430"/>
        <v>469.4038227912028</v>
      </c>
      <c r="AT518" s="246">
        <f t="shared" ca="1" si="2430"/>
        <v>406.66188472716061</v>
      </c>
      <c r="AU518" s="245">
        <f t="shared" ca="1" si="2430"/>
        <v>1780.6116301073623</v>
      </c>
      <c r="AV518" s="245">
        <f t="shared" ref="AV518:AW518" ca="1" si="2431">AV453+AV459</f>
        <v>1930.2427883489979</v>
      </c>
      <c r="AW518" s="245">
        <f t="shared" ca="1" si="2431"/>
        <v>2108.6140603922504</v>
      </c>
    </row>
    <row r="519" spans="2:49">
      <c r="B519" s="1" t="s">
        <v>289</v>
      </c>
      <c r="C519" s="117" t="s">
        <v>212</v>
      </c>
      <c r="D519" s="117" t="s">
        <v>212</v>
      </c>
      <c r="E519" s="117" t="s">
        <v>212</v>
      </c>
      <c r="F519" s="117" t="s">
        <v>212</v>
      </c>
      <c r="G519" s="118" t="s">
        <v>212</v>
      </c>
      <c r="H519" s="82">
        <f t="shared" ref="H519:AF519" si="2432">H518/H512</f>
        <v>1.2652303120356614</v>
      </c>
      <c r="I519" s="82">
        <f t="shared" si="2432"/>
        <v>1.0830216903515335</v>
      </c>
      <c r="J519" s="82">
        <f t="shared" si="2432"/>
        <v>1.0917030567685593</v>
      </c>
      <c r="K519" s="82">
        <f t="shared" si="2432"/>
        <v>0.87402519496100783</v>
      </c>
      <c r="L519" s="73">
        <f t="shared" si="2432"/>
        <v>1.0680329245758442</v>
      </c>
      <c r="M519" s="82">
        <f t="shared" si="2432"/>
        <v>1.3377967133292761</v>
      </c>
      <c r="N519" s="82">
        <f t="shared" si="2432"/>
        <v>0.94063773675377638</v>
      </c>
      <c r="O519" s="82">
        <f t="shared" si="2432"/>
        <v>0.95020120724346135</v>
      </c>
      <c r="P519" s="82">
        <f t="shared" si="2432"/>
        <v>0.70340274250888768</v>
      </c>
      <c r="Q519" s="73">
        <f t="shared" si="2432"/>
        <v>0.96901393411990833</v>
      </c>
      <c r="R519" s="82">
        <f t="shared" si="2432"/>
        <v>1.1045785639958376</v>
      </c>
      <c r="S519" s="82">
        <f t="shared" si="2432"/>
        <v>0.99495713565305088</v>
      </c>
      <c r="T519" s="82">
        <f t="shared" si="2432"/>
        <v>0.93895476504172126</v>
      </c>
      <c r="U519" s="82">
        <f t="shared" si="2432"/>
        <v>0.60944881889763758</v>
      </c>
      <c r="V519" s="73">
        <f t="shared" si="2432"/>
        <v>0.89222655354276559</v>
      </c>
      <c r="W519" s="82">
        <f t="shared" si="2432"/>
        <v>1.0562195661797256</v>
      </c>
      <c r="X519" s="82">
        <f t="shared" si="2432"/>
        <v>0.90170278637770873</v>
      </c>
      <c r="Y519" s="82">
        <f t="shared" si="2432"/>
        <v>0.98020555767034645</v>
      </c>
      <c r="Z519" s="82">
        <f t="shared" si="2432"/>
        <v>0.71766917293233068</v>
      </c>
      <c r="AA519" s="73">
        <f t="shared" si="2432"/>
        <v>0.90819348469891403</v>
      </c>
      <c r="AB519" s="82">
        <f t="shared" si="2432"/>
        <v>0.99118942731277537</v>
      </c>
      <c r="AC519" s="82">
        <f t="shared" si="2432"/>
        <v>0.72637944066515492</v>
      </c>
      <c r="AD519" s="82">
        <f t="shared" si="2432"/>
        <v>0.91959459459459492</v>
      </c>
      <c r="AE519" s="82">
        <f t="shared" si="2432"/>
        <v>0.9059222702035773</v>
      </c>
      <c r="AF519" s="73">
        <f t="shared" si="2432"/>
        <v>0.88638166593212864</v>
      </c>
      <c r="AG519" s="82">
        <f t="shared" ref="AG519" si="2433">AG518/AG512</f>
        <v>0.93546325878594272</v>
      </c>
      <c r="AH519" s="82">
        <f t="shared" ref="AH519" si="2434">AH518/AH512</f>
        <v>0.88031353632800713</v>
      </c>
      <c r="AI519" s="82">
        <f t="shared" ref="AI519" si="2435">AI518/AI512</f>
        <v>0.95552523874488415</v>
      </c>
      <c r="AJ519" s="82">
        <f t="shared" ref="AJ519" si="2436">AJ518/AJ512</f>
        <v>0.84767351182739803</v>
      </c>
      <c r="AK519" s="73">
        <f t="shared" ref="AK519" si="2437">AK518/AK512</f>
        <v>0.90343147789956291</v>
      </c>
      <c r="AL519" s="82">
        <f t="shared" ref="AL519" si="2438">AL518/AL512</f>
        <v>1.1007135016465424</v>
      </c>
      <c r="AM519" s="82">
        <f t="shared" ref="AM519" si="2439">AM518/AM512</f>
        <v>0.98454283468692694</v>
      </c>
      <c r="AN519" s="82">
        <f t="shared" ref="AN519:AP519" si="2440">AN518/AN512</f>
        <v>1.0643661282427801</v>
      </c>
      <c r="AO519" s="82">
        <f t="shared" si="2440"/>
        <v>0.84346011131725429</v>
      </c>
      <c r="AP519" s="73">
        <f t="shared" ca="1" si="2440"/>
        <v>0.99353675967932376</v>
      </c>
      <c r="AQ519" s="82">
        <f t="shared" ref="AQ519:AT519" ca="1" si="2441">AQ518/AQ512</f>
        <v>1.162173973850039</v>
      </c>
      <c r="AR519" s="82">
        <f t="shared" ca="1" si="2441"/>
        <v>1.0430000013860512</v>
      </c>
      <c r="AS519" s="82">
        <f t="shared" ca="1" si="2441"/>
        <v>1.0795465876600208</v>
      </c>
      <c r="AT519" s="82">
        <f t="shared" ca="1" si="2441"/>
        <v>0.85960592458350471</v>
      </c>
      <c r="AU519" s="73">
        <f t="shared" ref="AU519" ca="1" si="2442">AU518/AU512</f>
        <v>1.0296863751400143</v>
      </c>
      <c r="AV519" s="73">
        <f t="shared" ref="AV519:AW519" ca="1" si="2443">AV518/AV512</f>
        <v>1.0240910765650773</v>
      </c>
      <c r="AW519" s="73">
        <f t="shared" ca="1" si="2443"/>
        <v>1.0288212642682184</v>
      </c>
    </row>
    <row r="520" spans="2:49">
      <c r="R520" s="1">
        <v>80</v>
      </c>
      <c r="S520" s="1">
        <v>4</v>
      </c>
      <c r="T520" s="1">
        <f>R520/S520</f>
        <v>20</v>
      </c>
    </row>
    <row r="521" spans="2:49" s="5" customFormat="1">
      <c r="B521" s="5" t="s">
        <v>397</v>
      </c>
      <c r="C521" s="117" t="s">
        <v>212</v>
      </c>
      <c r="D521" s="117" t="s">
        <v>212</v>
      </c>
      <c r="E521" s="117" t="s">
        <v>212</v>
      </c>
      <c r="F521" s="117" t="s">
        <v>212</v>
      </c>
      <c r="G521" s="118" t="s">
        <v>212</v>
      </c>
      <c r="H521" s="129">
        <f t="shared" ref="H521:AW521" si="2444">H518/H364</f>
        <v>0.929849083801079</v>
      </c>
      <c r="I521" s="129">
        <f t="shared" si="2444"/>
        <v>0.82269455192123042</v>
      </c>
      <c r="J521" s="129">
        <f t="shared" si="2444"/>
        <v>0.96336992304050595</v>
      </c>
      <c r="K521" s="129">
        <f t="shared" si="2444"/>
        <v>0.8201889192871058</v>
      </c>
      <c r="L521" s="130">
        <f t="shared" si="2444"/>
        <v>3.539837789911906</v>
      </c>
      <c r="M521" s="129">
        <f t="shared" si="2444"/>
        <v>1.2358242858026385</v>
      </c>
      <c r="N521" s="129">
        <f t="shared" si="2444"/>
        <v>0.90988573668184192</v>
      </c>
      <c r="O521" s="129">
        <f t="shared" si="2444"/>
        <v>1.1020682010443112</v>
      </c>
      <c r="P521" s="129">
        <f t="shared" si="2444"/>
        <v>0.80325710607053569</v>
      </c>
      <c r="Q521" s="130">
        <f t="shared" si="2444"/>
        <v>4.0614954983782523</v>
      </c>
      <c r="R521" s="129">
        <f t="shared" si="2444"/>
        <v>1.2267917921099323</v>
      </c>
      <c r="S521" s="129">
        <f t="shared" si="2444"/>
        <v>1.1529314143131788</v>
      </c>
      <c r="T521" s="129">
        <f t="shared" si="2444"/>
        <v>1.2589578561207848</v>
      </c>
      <c r="U521" s="129">
        <f t="shared" si="2444"/>
        <v>0.91976423614411951</v>
      </c>
      <c r="V521" s="130">
        <f t="shared" si="2444"/>
        <v>4.5621558560710778</v>
      </c>
      <c r="W521" s="129">
        <f t="shared" si="2444"/>
        <v>1.4303613071080441</v>
      </c>
      <c r="X521" s="129">
        <f t="shared" si="2444"/>
        <v>1.440592559617655</v>
      </c>
      <c r="Y521" s="129">
        <f t="shared" si="2444"/>
        <v>1.6254466032900308</v>
      </c>
      <c r="Z521" s="129">
        <f t="shared" si="2444"/>
        <v>1.2152810934346812</v>
      </c>
      <c r="AA521" s="130">
        <f t="shared" si="2444"/>
        <v>5.7138332212821643</v>
      </c>
      <c r="AB521" s="129">
        <f t="shared" si="2444"/>
        <v>1.5800158320778326</v>
      </c>
      <c r="AC521" s="129">
        <f t="shared" si="2444"/>
        <v>1.2475334925745143</v>
      </c>
      <c r="AD521" s="129">
        <f t="shared" si="2444"/>
        <v>1.8480423107997106</v>
      </c>
      <c r="AE521" s="129">
        <f t="shared" si="2444"/>
        <v>2.0360061835802377</v>
      </c>
      <c r="AF521" s="130">
        <f t="shared" si="2444"/>
        <v>6.6789317428584711</v>
      </c>
      <c r="AG521" s="129">
        <f t="shared" si="2444"/>
        <v>2.0099398665531738</v>
      </c>
      <c r="AH521" s="129">
        <f t="shared" si="2444"/>
        <v>2.0187494814855786</v>
      </c>
      <c r="AI521" s="129">
        <f t="shared" si="2444"/>
        <v>2.429616062384659</v>
      </c>
      <c r="AJ521" s="129">
        <f t="shared" si="2444"/>
        <v>2.2399747221497157</v>
      </c>
      <c r="AK521" s="130">
        <f t="shared" si="2444"/>
        <v>8.6966416109233826</v>
      </c>
      <c r="AL521" s="129">
        <f t="shared" si="2444"/>
        <v>2.7629104585563424</v>
      </c>
      <c r="AM521" s="129">
        <f t="shared" si="2444"/>
        <v>2.6575582711020598</v>
      </c>
      <c r="AN521" s="129">
        <f t="shared" si="2444"/>
        <v>3.1271346702810745</v>
      </c>
      <c r="AO521" s="129">
        <f t="shared" si="2444"/>
        <v>2.6706906933368595</v>
      </c>
      <c r="AP521" s="130">
        <f t="shared" ca="1" si="2444"/>
        <v>11.381969115542615</v>
      </c>
      <c r="AQ521" s="129">
        <f t="shared" ca="1" si="2444"/>
        <v>3.4861329569424799</v>
      </c>
      <c r="AR521" s="129">
        <f t="shared" ca="1" si="2444"/>
        <v>3.3474076888913116</v>
      </c>
      <c r="AS521" s="129">
        <f t="shared" ca="1" si="2444"/>
        <v>3.6705780287242775</v>
      </c>
      <c r="AT521" s="129">
        <f t="shared" ca="1" si="2444"/>
        <v>3.2536610341048355</v>
      </c>
      <c r="AU521" s="130">
        <f t="shared" ca="1" si="2444"/>
        <v>13.761989956748318</v>
      </c>
      <c r="AV521" s="130">
        <f t="shared" ca="1" si="2444"/>
        <v>16.240042189721819</v>
      </c>
      <c r="AW521" s="130">
        <f t="shared" ca="1" si="2444"/>
        <v>19.813805873351175</v>
      </c>
    </row>
    <row r="522" spans="2:49">
      <c r="B522" s="54" t="s">
        <v>187</v>
      </c>
      <c r="C522" s="85" t="s">
        <v>212</v>
      </c>
      <c r="D522" s="85" t="s">
        <v>212</v>
      </c>
      <c r="E522" s="85" t="s">
        <v>212</v>
      </c>
      <c r="F522" s="85" t="s">
        <v>212</v>
      </c>
      <c r="G522" s="86" t="s">
        <v>212</v>
      </c>
      <c r="H522" s="85" t="s">
        <v>212</v>
      </c>
      <c r="I522" s="85" t="s">
        <v>212</v>
      </c>
      <c r="J522" s="85" t="s">
        <v>212</v>
      </c>
      <c r="K522" s="85" t="s">
        <v>212</v>
      </c>
      <c r="L522" s="86" t="s">
        <v>212</v>
      </c>
      <c r="M522" s="82">
        <f t="shared" ref="M522" si="2445">M521/H521-1</f>
        <v>0.32905899175679165</v>
      </c>
      <c r="N522" s="82">
        <f t="shared" ref="N522" si="2446">N521/I521-1</f>
        <v>0.10598245066409495</v>
      </c>
      <c r="O522" s="82">
        <f t="shared" ref="O522" si="2447">O521/J521-1</f>
        <v>0.14397198281430423</v>
      </c>
      <c r="P522" s="82">
        <f t="shared" ref="P522" si="2448">P521/K521-1</f>
        <v>-2.0643796591749863E-2</v>
      </c>
      <c r="Q522" s="73">
        <f t="shared" ref="Q522" si="2449">Q521/L521-1</f>
        <v>0.14736768728584271</v>
      </c>
      <c r="R522" s="82">
        <f t="shared" ref="R522" si="2450">R521/M521-1</f>
        <v>-7.3088818503350694E-3</v>
      </c>
      <c r="S522" s="82">
        <f t="shared" ref="S522" si="2451">S521/N521-1</f>
        <v>0.26711670249681285</v>
      </c>
      <c r="T522" s="82">
        <f t="shared" ref="T522" si="2452">T521/O521-1</f>
        <v>0.14235929766216482</v>
      </c>
      <c r="U522" s="82">
        <f t="shared" ref="U522" si="2453">U521/P521-1</f>
        <v>0.14504338547781614</v>
      </c>
      <c r="V522" s="73">
        <f t="shared" ref="V522" si="2454">V521/Q521-1</f>
        <v>0.12326995263019214</v>
      </c>
      <c r="W522" s="82">
        <f t="shared" ref="W522" si="2455">W521/R521-1</f>
        <v>0.16593648270828187</v>
      </c>
      <c r="X522" s="82">
        <f t="shared" ref="X522" si="2456">X521/S521-1</f>
        <v>0.24950412638018094</v>
      </c>
      <c r="Y522" s="82">
        <f t="shared" ref="Y522" si="2457">Y521/T521-1</f>
        <v>0.29110485739252967</v>
      </c>
      <c r="Z522" s="82">
        <f t="shared" ref="Z522" si="2458">Z521/U521-1</f>
        <v>0.32129631233482381</v>
      </c>
      <c r="AA522" s="73">
        <f t="shared" ref="AA522" si="2459">AA521/V521-1</f>
        <v>0.25244147756997259</v>
      </c>
      <c r="AB522" s="82">
        <f t="shared" ref="AB522" si="2460">AB521/W521-1</f>
        <v>0.10462707864516085</v>
      </c>
      <c r="AC522" s="82">
        <f t="shared" ref="AC522" si="2461">AC521/X521-1</f>
        <v>-0.13401364997635423</v>
      </c>
      <c r="AD522" s="82">
        <f t="shared" ref="AD522" si="2462">AD521/Y521-1</f>
        <v>0.13694433705735309</v>
      </c>
      <c r="AE522" s="82">
        <f t="shared" ref="AE522" si="2463">AE521/Z521-1</f>
        <v>0.67533766021652397</v>
      </c>
      <c r="AF522" s="73">
        <f t="shared" ref="AF522" si="2464">AF521/AA521-1</f>
        <v>0.16890561628253864</v>
      </c>
      <c r="AG522" s="82">
        <f t="shared" ref="AG522" si="2465">AG521/AB521-1</f>
        <v>0.2721010927529508</v>
      </c>
      <c r="AH522" s="82">
        <f t="shared" ref="AH522" si="2466">AH521/AC521-1</f>
        <v>0.61819261246406998</v>
      </c>
      <c r="AI522" s="82">
        <f t="shared" ref="AI522" si="2467">AI521/AD521-1</f>
        <v>0.31469720589529238</v>
      </c>
      <c r="AJ522" s="82">
        <f t="shared" ref="AJ522:AS522" si="2468">AJ521/AE521-1</f>
        <v>0.10018070682418423</v>
      </c>
      <c r="AK522" s="73">
        <f t="shared" si="2468"/>
        <v>0.30210068701815551</v>
      </c>
      <c r="AL522" s="82">
        <f t="shared" si="2468"/>
        <v>0.37462344248857082</v>
      </c>
      <c r="AM522" s="82">
        <f t="shared" si="2468"/>
        <v>0.31643787179892557</v>
      </c>
      <c r="AN522" s="82">
        <f t="shared" si="2468"/>
        <v>0.28709005455446479</v>
      </c>
      <c r="AO522" s="82">
        <f t="shared" si="2468"/>
        <v>0.19228608560983385</v>
      </c>
      <c r="AP522" s="73">
        <f t="shared" ca="1" si="2468"/>
        <v>0.30877752870100306</v>
      </c>
      <c r="AQ522" s="82">
        <f t="shared" ca="1" si="2468"/>
        <v>0.26176110635305605</v>
      </c>
      <c r="AR522" s="82">
        <f t="shared" ca="1" si="2468"/>
        <v>0.25958016623401403</v>
      </c>
      <c r="AS522" s="82">
        <f t="shared" ca="1" si="2468"/>
        <v>0.17378316437979202</v>
      </c>
      <c r="AT522" s="82">
        <f t="shared" ref="AT522" ca="1" si="2469">AT521/AO521-1</f>
        <v>0.21828448431802161</v>
      </c>
      <c r="AU522" s="73">
        <f t="shared" ref="AU522" ca="1" si="2470">AU521/AP521-1</f>
        <v>0.20910448948202398</v>
      </c>
      <c r="AV522" s="73">
        <f ca="1">AV521/AU521-1</f>
        <v>0.18006496449725762</v>
      </c>
      <c r="AW522" s="73">
        <f ca="1">AW521/AV521-1</f>
        <v>0.22005876843664596</v>
      </c>
    </row>
    <row r="523" spans="2:49">
      <c r="AJ523" s="26"/>
      <c r="AO523" s="26"/>
    </row>
    <row r="524" spans="2:49">
      <c r="B524" s="1" t="s">
        <v>363</v>
      </c>
      <c r="C524" s="117" t="s">
        <v>212</v>
      </c>
      <c r="D524" s="117" t="s">
        <v>212</v>
      </c>
      <c r="E524" s="117" t="s">
        <v>212</v>
      </c>
      <c r="F524" s="117" t="s">
        <v>212</v>
      </c>
      <c r="G524" s="118" t="s">
        <v>212</v>
      </c>
      <c r="H524" s="15">
        <f t="shared" ref="H524:AW524" si="2471">H518</f>
        <v>170.3</v>
      </c>
      <c r="I524" s="15">
        <f t="shared" si="2471"/>
        <v>144.80000000000001</v>
      </c>
      <c r="J524" s="15">
        <f t="shared" si="2471"/>
        <v>175.00000000000006</v>
      </c>
      <c r="K524" s="15">
        <f t="shared" si="2471"/>
        <v>145.70000000000005</v>
      </c>
      <c r="L524" s="14">
        <f t="shared" si="2471"/>
        <v>635.79999999999973</v>
      </c>
      <c r="M524" s="15">
        <f t="shared" si="2471"/>
        <v>219.79999999999987</v>
      </c>
      <c r="N524" s="15">
        <f t="shared" si="2471"/>
        <v>150.90000000000006</v>
      </c>
      <c r="O524" s="15">
        <f t="shared" si="2471"/>
        <v>188.90000000000018</v>
      </c>
      <c r="P524" s="15">
        <f t="shared" si="2471"/>
        <v>138.49999999999997</v>
      </c>
      <c r="Q524" s="14">
        <f t="shared" si="2471"/>
        <v>698.09999999999991</v>
      </c>
      <c r="R524" s="15">
        <f t="shared" si="2471"/>
        <v>212.30000000000013</v>
      </c>
      <c r="S524" s="15">
        <f t="shared" si="2471"/>
        <v>197.29999999999995</v>
      </c>
      <c r="T524" s="15">
        <f t="shared" si="2471"/>
        <v>213.80000000000004</v>
      </c>
      <c r="U524" s="15">
        <f t="shared" si="2471"/>
        <v>154.7999999999999</v>
      </c>
      <c r="V524" s="14">
        <f t="shared" si="2471"/>
        <v>778.20000000000016</v>
      </c>
      <c r="W524" s="15">
        <f t="shared" si="2471"/>
        <v>238.59999999999997</v>
      </c>
      <c r="X524" s="15">
        <f t="shared" si="2471"/>
        <v>232.99999999999991</v>
      </c>
      <c r="Y524" s="15">
        <f t="shared" si="2471"/>
        <v>257.50000000000011</v>
      </c>
      <c r="Z524" s="15">
        <f t="shared" si="2471"/>
        <v>190.9</v>
      </c>
      <c r="AA524" s="14">
        <f t="shared" si="2471"/>
        <v>919.99999999999989</v>
      </c>
      <c r="AB524" s="15">
        <f t="shared" si="2471"/>
        <v>247.5</v>
      </c>
      <c r="AC524" s="15">
        <f t="shared" si="2471"/>
        <v>192.19999999999996</v>
      </c>
      <c r="AD524" s="15">
        <f t="shared" si="2471"/>
        <v>272.20000000000016</v>
      </c>
      <c r="AE524" s="15">
        <f t="shared" si="2471"/>
        <v>293.7</v>
      </c>
      <c r="AF524" s="14">
        <f t="shared" si="2471"/>
        <v>1005.5999999999999</v>
      </c>
      <c r="AG524" s="15">
        <f t="shared" si="2471"/>
        <v>292.80000000000013</v>
      </c>
      <c r="AH524" s="15">
        <f t="shared" si="2471"/>
        <v>292.00000000000006</v>
      </c>
      <c r="AI524" s="15">
        <f t="shared" si="2471"/>
        <v>350.2</v>
      </c>
      <c r="AJ524" s="15">
        <f t="shared" si="2471"/>
        <v>326.09999999999991</v>
      </c>
      <c r="AK524" s="14">
        <f t="shared" si="2471"/>
        <v>1261.0999999999997</v>
      </c>
      <c r="AL524" s="15">
        <f t="shared" si="2471"/>
        <v>401.09999999999991</v>
      </c>
      <c r="AM524" s="15">
        <f t="shared" si="2471"/>
        <v>375.8</v>
      </c>
      <c r="AN524" s="15">
        <f t="shared" si="2471"/>
        <v>434.89999999999992</v>
      </c>
      <c r="AO524" s="15">
        <f t="shared" si="2471"/>
        <v>363.70000000000016</v>
      </c>
      <c r="AP524" s="14">
        <f t="shared" ca="1" si="2471"/>
        <v>1598.7000000000003</v>
      </c>
      <c r="AQ524" s="15">
        <f t="shared" ca="1" si="2471"/>
        <v>466.58998942384301</v>
      </c>
      <c r="AR524" s="15">
        <f t="shared" ca="1" si="2471"/>
        <v>437.95593316515635</v>
      </c>
      <c r="AS524" s="15">
        <f t="shared" ca="1" si="2471"/>
        <v>469.4038227912028</v>
      </c>
      <c r="AT524" s="15">
        <f t="shared" ca="1" si="2471"/>
        <v>406.66188472716061</v>
      </c>
      <c r="AU524" s="14">
        <f t="shared" ca="1" si="2471"/>
        <v>1780.6116301073623</v>
      </c>
      <c r="AV524" s="14">
        <f t="shared" ca="1" si="2471"/>
        <v>1930.2427883489979</v>
      </c>
      <c r="AW524" s="14">
        <f t="shared" ca="1" si="2471"/>
        <v>2108.6140603922504</v>
      </c>
    </row>
    <row r="525" spans="2:49">
      <c r="B525" s="1" t="s">
        <v>364</v>
      </c>
      <c r="C525" s="117" t="s">
        <v>212</v>
      </c>
      <c r="D525" s="117" t="s">
        <v>212</v>
      </c>
      <c r="E525" s="117" t="s">
        <v>212</v>
      </c>
      <c r="F525" s="117" t="s">
        <v>212</v>
      </c>
      <c r="G525" s="118" t="s">
        <v>212</v>
      </c>
      <c r="H525" s="15">
        <f t="shared" ref="H525:AH525" si="2472">H526-H524</f>
        <v>6.7249999999999943</v>
      </c>
      <c r="I525" s="15">
        <f t="shared" si="2472"/>
        <v>4.4166666666666572</v>
      </c>
      <c r="J525" s="15">
        <f t="shared" si="2472"/>
        <v>2.5999999999999375</v>
      </c>
      <c r="K525" s="15">
        <f t="shared" si="2472"/>
        <v>4.8999999999999488</v>
      </c>
      <c r="L525" s="14">
        <f t="shared" si="2472"/>
        <v>18.641666666666993</v>
      </c>
      <c r="M525" s="15">
        <f t="shared" si="2472"/>
        <v>3.2083333333334565</v>
      </c>
      <c r="N525" s="15">
        <f t="shared" si="2472"/>
        <v>9.7166666666666117</v>
      </c>
      <c r="O525" s="15">
        <f t="shared" si="2472"/>
        <v>20.133333333333155</v>
      </c>
      <c r="P525" s="15">
        <f t="shared" si="2472"/>
        <v>7.2416666666667027</v>
      </c>
      <c r="Q525" s="14">
        <f t="shared" si="2472"/>
        <v>40.300000000000068</v>
      </c>
      <c r="R525" s="15">
        <f t="shared" si="2472"/>
        <v>37.581666666666536</v>
      </c>
      <c r="S525" s="15">
        <f t="shared" si="2472"/>
        <v>8.251666666666722</v>
      </c>
      <c r="T525" s="15">
        <f t="shared" si="2472"/>
        <v>8.083333333333286</v>
      </c>
      <c r="U525" s="15">
        <f t="shared" si="2472"/>
        <v>16.470000000000113</v>
      </c>
      <c r="V525" s="14">
        <f t="shared" si="2472"/>
        <v>70.386666666666429</v>
      </c>
      <c r="W525" s="15">
        <f t="shared" si="2472"/>
        <v>18.428333333333342</v>
      </c>
      <c r="X525" s="15">
        <f t="shared" si="2472"/>
        <v>8.9866666666667641</v>
      </c>
      <c r="Y525" s="15">
        <f t="shared" si="2472"/>
        <v>7.3333333333332007</v>
      </c>
      <c r="Z525" s="15">
        <f t="shared" si="2472"/>
        <v>9.8083333333333371</v>
      </c>
      <c r="AA525" s="14">
        <f t="shared" si="2472"/>
        <v>44.556666666666843</v>
      </c>
      <c r="AB525" s="15">
        <f t="shared" si="2472"/>
        <v>10.983333333333348</v>
      </c>
      <c r="AC525" s="15">
        <f t="shared" si="2472"/>
        <v>44.433333333333366</v>
      </c>
      <c r="AD525" s="15">
        <f t="shared" si="2472"/>
        <v>7.8999999999998636</v>
      </c>
      <c r="AE525" s="15">
        <f t="shared" si="2472"/>
        <v>10.449999999999932</v>
      </c>
      <c r="AF525" s="14">
        <f t="shared" si="2472"/>
        <v>73.766666666666652</v>
      </c>
      <c r="AG525" s="15">
        <f t="shared" si="2472"/>
        <v>33.033333333333189</v>
      </c>
      <c r="AH525" s="15">
        <f t="shared" si="2472"/>
        <v>31.881818181818119</v>
      </c>
      <c r="AI525" s="15">
        <f>AI526-AI524</f>
        <v>12.5</v>
      </c>
      <c r="AJ525" s="15">
        <f t="shared" ref="AJ525:AN525" si="2473">AJ526-AJ524</f>
        <v>15.900000000000091</v>
      </c>
      <c r="AK525" s="14">
        <f t="shared" si="2473"/>
        <v>93.315151515151911</v>
      </c>
      <c r="AL525" s="15">
        <f t="shared" si="2473"/>
        <v>10.200000000000102</v>
      </c>
      <c r="AM525" s="15">
        <f t="shared" si="2473"/>
        <v>15.699999999999989</v>
      </c>
      <c r="AN525" s="15">
        <f t="shared" si="2473"/>
        <v>5.6000000000000796</v>
      </c>
      <c r="AO525" s="15">
        <f t="shared" ref="AO525:AP525" si="2474">AO526-AO524</f>
        <v>6.5999999999998522</v>
      </c>
      <c r="AP525" s="14">
        <f t="shared" ca="1" si="2474"/>
        <v>14.899999999999636</v>
      </c>
      <c r="AQ525" s="3">
        <v>0</v>
      </c>
      <c r="AR525" s="3">
        <v>0</v>
      </c>
      <c r="AS525" s="3">
        <v>0</v>
      </c>
      <c r="AT525" s="3">
        <v>0</v>
      </c>
      <c r="AU525" s="51">
        <f>SUM(AQ525:AT525)</f>
        <v>0</v>
      </c>
      <c r="AV525" s="207">
        <f t="shared" ref="AV525:AW525" si="2475">AU525</f>
        <v>0</v>
      </c>
      <c r="AW525" s="207">
        <f t="shared" si="2475"/>
        <v>0</v>
      </c>
    </row>
    <row r="526" spans="2:49" s="52" customFormat="1">
      <c r="B526" s="52" t="s">
        <v>365</v>
      </c>
      <c r="C526" s="144" t="s">
        <v>212</v>
      </c>
      <c r="D526" s="144" t="s">
        <v>212</v>
      </c>
      <c r="E526" s="144" t="s">
        <v>212</v>
      </c>
      <c r="F526" s="144" t="s">
        <v>212</v>
      </c>
      <c r="G526" s="145" t="s">
        <v>212</v>
      </c>
      <c r="H526" s="63">
        <v>177.02500000000001</v>
      </c>
      <c r="I526" s="63">
        <v>149.21666666666667</v>
      </c>
      <c r="J526" s="63">
        <v>177.6</v>
      </c>
      <c r="K526" s="63">
        <v>150.6</v>
      </c>
      <c r="L526" s="65">
        <f>SUM(H526:K526)</f>
        <v>654.44166666666672</v>
      </c>
      <c r="M526" s="63">
        <v>223.00833333333333</v>
      </c>
      <c r="N526" s="63">
        <v>160.61666666666667</v>
      </c>
      <c r="O526" s="63">
        <v>209.03333333333333</v>
      </c>
      <c r="P526" s="63">
        <v>145.74166666666667</v>
      </c>
      <c r="Q526" s="65">
        <f>SUM(M526:P526)</f>
        <v>738.4</v>
      </c>
      <c r="R526" s="63">
        <v>249.88166666666666</v>
      </c>
      <c r="S526" s="63">
        <v>205.55166666666668</v>
      </c>
      <c r="T526" s="63">
        <v>221.88333333333333</v>
      </c>
      <c r="U526" s="63">
        <v>171.27</v>
      </c>
      <c r="V526" s="65">
        <f>SUM(R526:U526)</f>
        <v>848.58666666666659</v>
      </c>
      <c r="W526" s="63">
        <v>257.02833333333331</v>
      </c>
      <c r="X526" s="63">
        <v>241.98666666666668</v>
      </c>
      <c r="Y526" s="63">
        <v>264.83333333333331</v>
      </c>
      <c r="Z526" s="63">
        <v>200.70833333333334</v>
      </c>
      <c r="AA526" s="65">
        <f>SUM(W526:Z526)</f>
        <v>964.55666666666673</v>
      </c>
      <c r="AB526" s="63">
        <v>258.48333333333335</v>
      </c>
      <c r="AC526" s="63">
        <v>236.63333333333333</v>
      </c>
      <c r="AD526" s="63">
        <v>280.10000000000002</v>
      </c>
      <c r="AE526" s="63">
        <v>304.14999999999992</v>
      </c>
      <c r="AF526" s="65">
        <f>SUM(AB526:AE526)</f>
        <v>1079.3666666666666</v>
      </c>
      <c r="AG526" s="63">
        <v>325.83333333333331</v>
      </c>
      <c r="AH526" s="63">
        <v>323.88181818181818</v>
      </c>
      <c r="AI526" s="63">
        <v>362.7</v>
      </c>
      <c r="AJ526" s="63">
        <v>342</v>
      </c>
      <c r="AK526" s="65">
        <f>SUM(AG526:AJ526)</f>
        <v>1354.4151515151516</v>
      </c>
      <c r="AL526" s="63">
        <v>411.3</v>
      </c>
      <c r="AM526" s="63">
        <v>391.5</v>
      </c>
      <c r="AN526" s="63">
        <v>440.5</v>
      </c>
      <c r="AO526" s="63">
        <v>370.3</v>
      </c>
      <c r="AP526" s="65">
        <f>SUM(AL526:AO526)</f>
        <v>1613.6</v>
      </c>
      <c r="AQ526" s="81">
        <f t="shared" ref="AQ526:AU526" ca="1" si="2476">SUM(AQ524:AQ525)</f>
        <v>466.58998942384301</v>
      </c>
      <c r="AR526" s="81">
        <f t="shared" ca="1" si="2476"/>
        <v>437.95593316515635</v>
      </c>
      <c r="AS526" s="81">
        <f t="shared" ca="1" si="2476"/>
        <v>469.4038227912028</v>
      </c>
      <c r="AT526" s="81">
        <f t="shared" ca="1" si="2476"/>
        <v>406.66188472716061</v>
      </c>
      <c r="AU526" s="65">
        <f t="shared" ca="1" si="2476"/>
        <v>1780.6116301073623</v>
      </c>
      <c r="AV526" s="65">
        <f t="shared" ref="AV526" ca="1" si="2477">SUM(AV524:AV525)</f>
        <v>1930.2427883489979</v>
      </c>
      <c r="AW526" s="65">
        <f t="shared" ref="AW526" ca="1" si="2478">SUM(AW524:AW525)</f>
        <v>2108.6140603922504</v>
      </c>
    </row>
    <row r="527" spans="2:49">
      <c r="B527" s="1" t="s">
        <v>366</v>
      </c>
      <c r="C527" s="117" t="s">
        <v>212</v>
      </c>
      <c r="D527" s="117" t="s">
        <v>212</v>
      </c>
      <c r="E527" s="117" t="s">
        <v>212</v>
      </c>
      <c r="F527" s="117" t="s">
        <v>212</v>
      </c>
      <c r="G527" s="118" t="s">
        <v>212</v>
      </c>
      <c r="H527" s="149">
        <f t="shared" ref="H527:AW527" si="2479">H526/H512</f>
        <v>1.3151931649331352</v>
      </c>
      <c r="I527" s="149">
        <f t="shared" si="2479"/>
        <v>1.1160558464223387</v>
      </c>
      <c r="J527" s="149">
        <f t="shared" si="2479"/>
        <v>1.1079226450405488</v>
      </c>
      <c r="K527" s="149">
        <f t="shared" si="2479"/>
        <v>0.9034193161367724</v>
      </c>
      <c r="L527" s="148">
        <f t="shared" si="2479"/>
        <v>1.0993476678425449</v>
      </c>
      <c r="M527" s="149">
        <f t="shared" si="2479"/>
        <v>1.3573240008115246</v>
      </c>
      <c r="N527" s="149">
        <f t="shared" si="2479"/>
        <v>1.0012067449852153</v>
      </c>
      <c r="O527" s="149">
        <f t="shared" si="2479"/>
        <v>1.0514755197853787</v>
      </c>
      <c r="P527" s="149">
        <f t="shared" si="2479"/>
        <v>0.74018114101913002</v>
      </c>
      <c r="Q527" s="148">
        <f t="shared" si="2479"/>
        <v>1.0249532859964767</v>
      </c>
      <c r="R527" s="149">
        <f t="shared" si="2479"/>
        <v>1.3001127297953512</v>
      </c>
      <c r="S527" s="149">
        <f t="shared" si="2479"/>
        <v>1.0365691712892926</v>
      </c>
      <c r="T527" s="149">
        <f t="shared" si="2479"/>
        <v>0.97445469184599576</v>
      </c>
      <c r="U527" s="149">
        <f t="shared" si="2479"/>
        <v>0.67429133858267731</v>
      </c>
      <c r="V527" s="148">
        <f t="shared" si="2479"/>
        <v>0.9729266987693953</v>
      </c>
      <c r="W527" s="149">
        <f t="shared" si="2479"/>
        <v>1.1377969603069205</v>
      </c>
      <c r="X527" s="149">
        <f t="shared" si="2479"/>
        <v>0.93648090815273488</v>
      </c>
      <c r="Y527" s="149">
        <f t="shared" si="2479"/>
        <v>1.0081207968531907</v>
      </c>
      <c r="Z527" s="149">
        <f t="shared" si="2479"/>
        <v>0.75454260651629057</v>
      </c>
      <c r="AA527" s="148">
        <f t="shared" si="2479"/>
        <v>0.95217834814083591</v>
      </c>
      <c r="AB527" s="149">
        <f t="shared" si="2479"/>
        <v>1.0351755439861168</v>
      </c>
      <c r="AC527" s="149">
        <f t="shared" si="2479"/>
        <v>0.8943058704963468</v>
      </c>
      <c r="AD527" s="149">
        <f t="shared" si="2479"/>
        <v>0.94628378378378364</v>
      </c>
      <c r="AE527" s="149">
        <f t="shared" si="2479"/>
        <v>0.93815545959284286</v>
      </c>
      <c r="AF527" s="148">
        <f t="shared" si="2479"/>
        <v>0.95140296753342135</v>
      </c>
      <c r="AG527" s="149">
        <f t="shared" si="2479"/>
        <v>1.0410010649627262</v>
      </c>
      <c r="AH527" s="149">
        <f t="shared" si="2479"/>
        <v>0.97642996135609916</v>
      </c>
      <c r="AI527" s="149">
        <f t="shared" si="2479"/>
        <v>0.98963165075034121</v>
      </c>
      <c r="AJ527" s="149">
        <f t="shared" si="2479"/>
        <v>0.88900441902781413</v>
      </c>
      <c r="AK527" s="148">
        <f t="shared" si="2479"/>
        <v>0.97028093095146628</v>
      </c>
      <c r="AL527" s="149">
        <f t="shared" si="2479"/>
        <v>1.128704720087816</v>
      </c>
      <c r="AM527" s="149">
        <f t="shared" si="2479"/>
        <v>1.0256746135708672</v>
      </c>
      <c r="AN527" s="149">
        <f t="shared" si="2479"/>
        <v>1.0780714635340187</v>
      </c>
      <c r="AO527" s="149">
        <f t="shared" si="2479"/>
        <v>0.85876623376623362</v>
      </c>
      <c r="AP527" s="148">
        <f t="shared" ca="1" si="2479"/>
        <v>1.002796594369523</v>
      </c>
      <c r="AQ527" s="149">
        <f t="shared" ca="1" si="2479"/>
        <v>1.162173973850039</v>
      </c>
      <c r="AR527" s="149">
        <f t="shared" ca="1" si="2479"/>
        <v>1.0430000013860512</v>
      </c>
      <c r="AS527" s="149">
        <f t="shared" ca="1" si="2479"/>
        <v>1.0795465876600208</v>
      </c>
      <c r="AT527" s="149">
        <f t="shared" ca="1" si="2479"/>
        <v>0.85960592458350471</v>
      </c>
      <c r="AU527" s="148">
        <f t="shared" ca="1" si="2479"/>
        <v>1.0296863751400143</v>
      </c>
      <c r="AV527" s="148">
        <f t="shared" ca="1" si="2479"/>
        <v>1.0240910765650773</v>
      </c>
      <c r="AW527" s="148">
        <f t="shared" ca="1" si="2479"/>
        <v>1.0288212642682184</v>
      </c>
    </row>
    <row r="528" spans="2:49">
      <c r="AJ528" s="26"/>
    </row>
    <row r="529" spans="2:49">
      <c r="B529" s="1" t="s">
        <v>290</v>
      </c>
      <c r="C529" s="117" t="s">
        <v>212</v>
      </c>
      <c r="D529" s="85" t="s">
        <v>212</v>
      </c>
      <c r="E529" s="85" t="s">
        <v>212</v>
      </c>
      <c r="F529" s="85" t="s">
        <v>212</v>
      </c>
      <c r="G529" s="118" t="s">
        <v>212</v>
      </c>
      <c r="H529" s="117" t="s">
        <v>212</v>
      </c>
      <c r="I529" s="53">
        <f>H532</f>
        <v>171.001</v>
      </c>
      <c r="J529" s="53">
        <f>I532</f>
        <v>176.00700000000001</v>
      </c>
      <c r="K529" s="53">
        <f>J532</f>
        <v>174.82</v>
      </c>
      <c r="L529" s="118" t="s">
        <v>212</v>
      </c>
      <c r="M529" s="53">
        <f>L532</f>
        <v>171.87</v>
      </c>
      <c r="N529" s="53">
        <f>M532</f>
        <v>173.113</v>
      </c>
      <c r="O529" s="53">
        <f>N532</f>
        <v>165.845</v>
      </c>
      <c r="P529" s="53">
        <f>O532</f>
        <v>167.25800000000001</v>
      </c>
      <c r="Q529" s="51">
        <f>M529</f>
        <v>171.87</v>
      </c>
      <c r="R529" s="53">
        <f>Q532</f>
        <v>168.345</v>
      </c>
      <c r="S529" s="53">
        <f>R532</f>
        <v>169.435</v>
      </c>
      <c r="T529" s="53">
        <f>S532</f>
        <v>168.20400000000001</v>
      </c>
      <c r="U529" s="53">
        <f>T532</f>
        <v>167.542</v>
      </c>
      <c r="V529" s="51">
        <f>R529</f>
        <v>168.345</v>
      </c>
      <c r="W529" s="53">
        <f>V532</f>
        <v>166.48099999999999</v>
      </c>
      <c r="X529" s="53">
        <f>W532</f>
        <v>164.32300000000001</v>
      </c>
      <c r="Y529" s="53">
        <f>X532</f>
        <v>159.822</v>
      </c>
      <c r="Z529" s="53">
        <f>Y532</f>
        <v>156.393</v>
      </c>
      <c r="AA529" s="51">
        <f>W529</f>
        <v>166.48099999999999</v>
      </c>
      <c r="AB529" s="53">
        <f>AA532</f>
        <v>154.745</v>
      </c>
      <c r="AC529" s="53">
        <f>AB532</f>
        <v>154.124</v>
      </c>
      <c r="AD529" s="53">
        <f>AC532</f>
        <v>152.328</v>
      </c>
      <c r="AE529" s="53">
        <f>AD532</f>
        <v>145.48400000000001</v>
      </c>
      <c r="AF529" s="51">
        <f>AB529</f>
        <v>154.745</v>
      </c>
      <c r="AG529" s="53">
        <f>AF532</f>
        <v>141.41800000000001</v>
      </c>
      <c r="AH529" s="53">
        <f>AG532</f>
        <v>142.52799999999999</v>
      </c>
      <c r="AI529" s="53">
        <f>AH532</f>
        <v>141.26900000000001</v>
      </c>
      <c r="AJ529" s="53">
        <f>AI532</f>
        <v>140.523</v>
      </c>
      <c r="AK529" s="51">
        <f>AG529</f>
        <v>141.41800000000001</v>
      </c>
      <c r="AL529" s="53">
        <f t="shared" ref="AL529:AN529" si="2480">AK532</f>
        <v>141.69399999999999</v>
      </c>
      <c r="AM529" s="53">
        <f t="shared" si="2480"/>
        <v>141.684</v>
      </c>
      <c r="AN529" s="53">
        <f t="shared" si="2480"/>
        <v>138.73400000000001</v>
      </c>
      <c r="AO529" s="53">
        <f>AN532</f>
        <v>137.15899999999999</v>
      </c>
      <c r="AP529" s="51">
        <f>AL529</f>
        <v>141.69399999999999</v>
      </c>
      <c r="AQ529" s="53">
        <f t="shared" ref="AQ529" si="2481">AP532</f>
        <v>134.90600000000001</v>
      </c>
      <c r="AR529" s="53">
        <f t="shared" ref="AR529" si="2482">AQ532</f>
        <v>131.84170804347826</v>
      </c>
      <c r="AS529" s="53">
        <f t="shared" ref="AS529" si="2483">AR532</f>
        <v>128.83435717093991</v>
      </c>
      <c r="AT529" s="53">
        <f t="shared" ref="AT529" si="2484">AS532</f>
        <v>125.88280731750191</v>
      </c>
      <c r="AU529" s="51">
        <f>AQ529</f>
        <v>134.90600000000001</v>
      </c>
      <c r="AV529" s="51">
        <f t="shared" ref="AV529:AW529" si="2485">AU532</f>
        <v>122.98594059569686</v>
      </c>
      <c r="AW529" s="51">
        <f t="shared" si="2485"/>
        <v>110.72807095664155</v>
      </c>
    </row>
    <row r="530" spans="2:49">
      <c r="B530" s="1" t="s">
        <v>291</v>
      </c>
      <c r="C530" s="117" t="s">
        <v>212</v>
      </c>
      <c r="D530" s="85" t="s">
        <v>212</v>
      </c>
      <c r="E530" s="85" t="s">
        <v>212</v>
      </c>
      <c r="F530" s="85" t="s">
        <v>212</v>
      </c>
      <c r="G530" s="118" t="s">
        <v>212</v>
      </c>
      <c r="H530" s="117" t="s">
        <v>212</v>
      </c>
      <c r="I530" s="53">
        <f t="shared" ref="I530:AG530" si="2486">I532-I531-I529</f>
        <v>5.0060000000000002</v>
      </c>
      <c r="J530" s="53">
        <f t="shared" si="2486"/>
        <v>4.7366641191341898</v>
      </c>
      <c r="K530" s="53">
        <f t="shared" si="2486"/>
        <v>4.0023727379673062</v>
      </c>
      <c r="L530" s="118" t="s">
        <v>212</v>
      </c>
      <c r="M530" s="53">
        <f t="shared" si="2486"/>
        <v>6.2594535074363762</v>
      </c>
      <c r="N530" s="53">
        <f t="shared" si="2486"/>
        <v>0.45249824785946657</v>
      </c>
      <c r="O530" s="53">
        <f t="shared" si="2486"/>
        <v>8.5971785582075029</v>
      </c>
      <c r="P530" s="53">
        <f t="shared" si="2486"/>
        <v>8.0209215542094512</v>
      </c>
      <c r="Q530" s="51">
        <f t="shared" si="2486"/>
        <v>4.0347890990946951</v>
      </c>
      <c r="R530" s="53">
        <f t="shared" si="2486"/>
        <v>3.3395155447270781</v>
      </c>
      <c r="S530" s="53">
        <f t="shared" si="2486"/>
        <v>2.0711621177057111</v>
      </c>
      <c r="T530" s="53">
        <f t="shared" si="2486"/>
        <v>6.2283100883176417</v>
      </c>
      <c r="U530" s="53">
        <f t="shared" si="2486"/>
        <v>6.2415931107036897</v>
      </c>
      <c r="V530" s="51">
        <f t="shared" si="2486"/>
        <v>4.879993958938087</v>
      </c>
      <c r="W530" s="53">
        <f t="shared" si="2486"/>
        <v>7.3007521683526591</v>
      </c>
      <c r="X530" s="53">
        <f t="shared" si="2486"/>
        <v>8.2049057822964357</v>
      </c>
      <c r="Y530" s="53">
        <f t="shared" si="2486"/>
        <v>11.076246801583693</v>
      </c>
      <c r="Z530" s="53">
        <f t="shared" si="2486"/>
        <v>15.769544082502478</v>
      </c>
      <c r="AA530" s="51">
        <f t="shared" si="2486"/>
        <v>5.246621588715584</v>
      </c>
      <c r="AB530" s="53">
        <f t="shared" si="2486"/>
        <v>0.93488174464573603</v>
      </c>
      <c r="AC530" s="53">
        <f t="shared" si="2486"/>
        <v>6.5240478042118184</v>
      </c>
      <c r="AD530" s="53">
        <f t="shared" si="2486"/>
        <v>8.4362284033208823</v>
      </c>
      <c r="AE530" s="53">
        <f t="shared" si="2486"/>
        <v>10.04809514200204</v>
      </c>
      <c r="AF530" s="51">
        <f t="shared" si="2486"/>
        <v>2.8224457117461839</v>
      </c>
      <c r="AG530" s="53">
        <f t="shared" si="2486"/>
        <v>2.2674389303572013</v>
      </c>
      <c r="AH530" s="53">
        <f t="shared" ref="AH530:AN530" si="2487">AH532-AH531-AH529</f>
        <v>3.5915526699367035</v>
      </c>
      <c r="AI530" s="53">
        <f t="shared" si="2487"/>
        <v>-0.62200865971266239</v>
      </c>
      <c r="AJ530" s="53">
        <f t="shared" si="2487"/>
        <v>1.2164054054053963</v>
      </c>
      <c r="AK530" s="51">
        <f>SUM(AG530:AJ530)</f>
        <v>6.4533883459866388</v>
      </c>
      <c r="AL530" s="53">
        <f t="shared" si="2487"/>
        <v>4.07191489361702</v>
      </c>
      <c r="AM530" s="53">
        <f t="shared" si="2487"/>
        <v>-2.8091391211627865</v>
      </c>
      <c r="AN530" s="53">
        <f t="shared" si="2487"/>
        <v>2.3154994070364694</v>
      </c>
      <c r="AO530" s="53">
        <f t="shared" ref="AO530" si="2488">AO532-AO531-AO529</f>
        <v>-0.56278302833757721</v>
      </c>
      <c r="AP530" s="51">
        <f>SUM(AL530:AO530)</f>
        <v>3.0154921511531256</v>
      </c>
      <c r="AQ530" s="53">
        <f t="shared" ref="AQ530:AT530" si="2489">AQ529*AQ535</f>
        <v>1.011795</v>
      </c>
      <c r="AR530" s="53">
        <f t="shared" si="2489"/>
        <v>0.98881281032608692</v>
      </c>
      <c r="AS530" s="53">
        <f t="shared" si="2489"/>
        <v>0.96625767878204927</v>
      </c>
      <c r="AT530" s="53">
        <f t="shared" si="2489"/>
        <v>0.9441210548812643</v>
      </c>
      <c r="AU530" s="51">
        <f>SUM(AQ530:AT530)</f>
        <v>3.9109865439894005</v>
      </c>
      <c r="AV530" s="51">
        <f t="shared" ref="AV530:AW530" si="2490">AV529*AV535</f>
        <v>3.5654185786373485</v>
      </c>
      <c r="AW530" s="51">
        <f t="shared" si="2490"/>
        <v>3.2100573403208799</v>
      </c>
    </row>
    <row r="531" spans="2:49">
      <c r="B531" s="1" t="s">
        <v>292</v>
      </c>
      <c r="C531" s="68" t="s">
        <v>212</v>
      </c>
      <c r="D531" s="68" t="s">
        <v>212</v>
      </c>
      <c r="E531" s="68" t="s">
        <v>212</v>
      </c>
      <c r="F531" s="68" t="s">
        <v>212</v>
      </c>
      <c r="G531" s="87" t="s">
        <v>212</v>
      </c>
      <c r="H531" s="15">
        <f t="shared" ref="H531:AG531" si="2491">H539</f>
        <v>0</v>
      </c>
      <c r="I531" s="15">
        <f t="shared" si="2491"/>
        <v>0</v>
      </c>
      <c r="J531" s="15">
        <f t="shared" si="2491"/>
        <v>-5.923664119134199</v>
      </c>
      <c r="K531" s="15">
        <f t="shared" si="2491"/>
        <v>-6.9523727379672859</v>
      </c>
      <c r="L531" s="14">
        <f t="shared" si="2491"/>
        <v>-6.5552234803416871</v>
      </c>
      <c r="M531" s="15">
        <f t="shared" si="2491"/>
        <v>-5.016453507436375</v>
      </c>
      <c r="N531" s="15">
        <f t="shared" si="2491"/>
        <v>-7.7204982478594619</v>
      </c>
      <c r="O531" s="15">
        <f t="shared" si="2491"/>
        <v>-7.1841785582074777</v>
      </c>
      <c r="P531" s="15">
        <f t="shared" si="2491"/>
        <v>-6.9339215542094683</v>
      </c>
      <c r="Q531" s="14">
        <f t="shared" si="2491"/>
        <v>-7.5597890990946928</v>
      </c>
      <c r="R531" s="15">
        <f t="shared" si="2491"/>
        <v>-2.2495155447270885</v>
      </c>
      <c r="S531" s="15">
        <f t="shared" si="2491"/>
        <v>-3.3021621177056937</v>
      </c>
      <c r="T531" s="15">
        <f t="shared" si="2491"/>
        <v>-6.890310088317654</v>
      </c>
      <c r="U531" s="15">
        <f t="shared" si="2491"/>
        <v>-7.3025931107037092</v>
      </c>
      <c r="V531" s="14">
        <f t="shared" si="2491"/>
        <v>-6.7439939589380922</v>
      </c>
      <c r="W531" s="15">
        <f t="shared" si="2491"/>
        <v>-9.4587521683526461</v>
      </c>
      <c r="X531" s="15">
        <f t="shared" si="2491"/>
        <v>-12.705905782296448</v>
      </c>
      <c r="Y531" s="15">
        <f t="shared" si="2491"/>
        <v>-14.5052468015837</v>
      </c>
      <c r="Z531" s="15">
        <f t="shared" si="2491"/>
        <v>-17.417544082502474</v>
      </c>
      <c r="AA531" s="14">
        <f t="shared" si="2491"/>
        <v>-16.982621588715567</v>
      </c>
      <c r="AB531" s="15">
        <f t="shared" si="2491"/>
        <v>-1.5558817446457567</v>
      </c>
      <c r="AC531" s="15">
        <f t="shared" si="2491"/>
        <v>-8.3200478042117982</v>
      </c>
      <c r="AD531" s="15">
        <f t="shared" si="2491"/>
        <v>-15.280228403320884</v>
      </c>
      <c r="AE531" s="15">
        <f t="shared" si="2491"/>
        <v>-14.114095142002041</v>
      </c>
      <c r="AF531" s="14">
        <f t="shared" si="2491"/>
        <v>-16.149445711746196</v>
      </c>
      <c r="AG531" s="15">
        <f t="shared" si="2491"/>
        <v>-1.1574389303572052</v>
      </c>
      <c r="AH531" s="15">
        <f t="shared" ref="AH531:AJ531" si="2492">AH539</f>
        <v>-4.8505526699366843</v>
      </c>
      <c r="AI531" s="15">
        <f t="shared" si="2492"/>
        <v>-0.12399134028734486</v>
      </c>
      <c r="AJ531" s="15">
        <f t="shared" si="2492"/>
        <v>-4.5405405405405282E-2</v>
      </c>
      <c r="AK531" s="14">
        <f>AK539</f>
        <v>-6.1773883459866399</v>
      </c>
      <c r="AL531" s="15">
        <f t="shared" ref="AL531:AO531" si="2493">AL539</f>
        <v>-4.0819148936170215</v>
      </c>
      <c r="AM531" s="15">
        <f t="shared" si="2493"/>
        <v>-0.14086087883719639</v>
      </c>
      <c r="AN531" s="15">
        <f t="shared" si="2493"/>
        <v>-3.8904994070365002</v>
      </c>
      <c r="AO531" s="15">
        <f t="shared" si="2493"/>
        <v>-1.6902169716624207</v>
      </c>
      <c r="AP531" s="14">
        <f>AP539</f>
        <v>-9.8034921511531401</v>
      </c>
      <c r="AQ531" s="15">
        <f t="shared" ref="AQ531:AT531" si="2494">AQ539</f>
        <v>-4.0760869565217392</v>
      </c>
      <c r="AR531" s="15">
        <f t="shared" si="2494"/>
        <v>-3.99616368286445</v>
      </c>
      <c r="AS531" s="15">
        <f t="shared" si="2494"/>
        <v>-3.9178075322200487</v>
      </c>
      <c r="AT531" s="15">
        <f t="shared" si="2494"/>
        <v>-3.8409877766863221</v>
      </c>
      <c r="AU531" s="14">
        <f>AU539</f>
        <v>-15.831045948292561</v>
      </c>
      <c r="AV531" s="14">
        <f t="shared" ref="AV531:AW531" si="2495">AV539</f>
        <v>-15.823288217692664</v>
      </c>
      <c r="AW531" s="14">
        <f t="shared" si="2495"/>
        <v>-15.823288217692664</v>
      </c>
    </row>
    <row r="532" spans="2:49" s="52" customFormat="1">
      <c r="B532" s="52" t="s">
        <v>293</v>
      </c>
      <c r="C532" s="88" t="s">
        <v>212</v>
      </c>
      <c r="D532" s="88" t="s">
        <v>212</v>
      </c>
      <c r="E532" s="88" t="s">
        <v>212</v>
      </c>
      <c r="F532" s="88" t="s">
        <v>212</v>
      </c>
      <c r="G532" s="141" t="s">
        <v>212</v>
      </c>
      <c r="H532" s="81">
        <f>H363</f>
        <v>171.001</v>
      </c>
      <c r="I532" s="81">
        <f>I363</f>
        <v>176.00700000000001</v>
      </c>
      <c r="J532" s="81">
        <f>J363</f>
        <v>174.82</v>
      </c>
      <c r="K532" s="81">
        <f>K363</f>
        <v>171.87</v>
      </c>
      <c r="L532" s="65">
        <f>K532</f>
        <v>171.87</v>
      </c>
      <c r="M532" s="81">
        <f>M363</f>
        <v>173.113</v>
      </c>
      <c r="N532" s="81">
        <f>N363</f>
        <v>165.845</v>
      </c>
      <c r="O532" s="81">
        <f>O363</f>
        <v>167.25800000000001</v>
      </c>
      <c r="P532" s="81">
        <f>P363</f>
        <v>168.345</v>
      </c>
      <c r="Q532" s="65">
        <f>P532</f>
        <v>168.345</v>
      </c>
      <c r="R532" s="81">
        <f>R363</f>
        <v>169.435</v>
      </c>
      <c r="S532" s="81">
        <f>S363</f>
        <v>168.20400000000001</v>
      </c>
      <c r="T532" s="81">
        <f>T363</f>
        <v>167.542</v>
      </c>
      <c r="U532" s="81">
        <f>U363</f>
        <v>166.48099999999999</v>
      </c>
      <c r="V532" s="65">
        <f>U532</f>
        <v>166.48099999999999</v>
      </c>
      <c r="W532" s="81">
        <f>W363</f>
        <v>164.32300000000001</v>
      </c>
      <c r="X532" s="81">
        <f>X363</f>
        <v>159.822</v>
      </c>
      <c r="Y532" s="81">
        <f>Y363</f>
        <v>156.393</v>
      </c>
      <c r="Z532" s="81">
        <f>Z363</f>
        <v>154.745</v>
      </c>
      <c r="AA532" s="65">
        <f>Z532</f>
        <v>154.745</v>
      </c>
      <c r="AB532" s="81">
        <f>AB363</f>
        <v>154.124</v>
      </c>
      <c r="AC532" s="81">
        <f>AC363</f>
        <v>152.328</v>
      </c>
      <c r="AD532" s="81">
        <f>AD363</f>
        <v>145.48400000000001</v>
      </c>
      <c r="AE532" s="81">
        <f>AE363</f>
        <v>141.41800000000001</v>
      </c>
      <c r="AF532" s="65">
        <f>AE532</f>
        <v>141.41800000000001</v>
      </c>
      <c r="AG532" s="81">
        <f>AG363</f>
        <v>142.52799999999999</v>
      </c>
      <c r="AH532" s="81">
        <f>AH363</f>
        <v>141.26900000000001</v>
      </c>
      <c r="AI532" s="81">
        <f>AI363</f>
        <v>140.523</v>
      </c>
      <c r="AJ532" s="81">
        <f>AJ363</f>
        <v>141.69399999999999</v>
      </c>
      <c r="AK532" s="65">
        <f>AJ532</f>
        <v>141.69399999999999</v>
      </c>
      <c r="AL532" s="81">
        <f>AL363</f>
        <v>141.684</v>
      </c>
      <c r="AM532" s="81">
        <f>AM363</f>
        <v>138.73400000000001</v>
      </c>
      <c r="AN532" s="81">
        <f>AN363</f>
        <v>137.15899999999999</v>
      </c>
      <c r="AO532" s="81">
        <f>AO363</f>
        <v>134.90600000000001</v>
      </c>
      <c r="AP532" s="65">
        <f>AO532</f>
        <v>134.90600000000001</v>
      </c>
      <c r="AQ532" s="81">
        <f t="shared" ref="AQ532:AT532" si="2496">AQ529+AQ530+AQ531</f>
        <v>131.84170804347826</v>
      </c>
      <c r="AR532" s="81">
        <f t="shared" si="2496"/>
        <v>128.83435717093991</v>
      </c>
      <c r="AS532" s="81">
        <f t="shared" si="2496"/>
        <v>125.88280731750191</v>
      </c>
      <c r="AT532" s="81">
        <f t="shared" si="2496"/>
        <v>122.98594059569686</v>
      </c>
      <c r="AU532" s="65">
        <f>AT532</f>
        <v>122.98594059569686</v>
      </c>
      <c r="AV532" s="65">
        <f t="shared" ref="AV532:AW532" si="2497">AV529+AV530+AV531</f>
        <v>110.72807095664155</v>
      </c>
      <c r="AW532" s="65">
        <f t="shared" si="2497"/>
        <v>98.114840079269754</v>
      </c>
    </row>
    <row r="533" spans="2:49">
      <c r="B533" s="1" t="s">
        <v>294</v>
      </c>
      <c r="C533" s="117" t="s">
        <v>212</v>
      </c>
      <c r="D533" s="117" t="s">
        <v>212</v>
      </c>
      <c r="E533" s="117" t="s">
        <v>212</v>
      </c>
      <c r="F533" s="117" t="s">
        <v>212</v>
      </c>
      <c r="G533" s="118" t="s">
        <v>212</v>
      </c>
      <c r="H533" s="85" t="s">
        <v>212</v>
      </c>
      <c r="I533" s="85" t="s">
        <v>212</v>
      </c>
      <c r="J533" s="85" t="s">
        <v>212</v>
      </c>
      <c r="K533" s="85" t="s">
        <v>212</v>
      </c>
      <c r="L533" s="86" t="s">
        <v>212</v>
      </c>
      <c r="M533" s="135">
        <f t="shared" ref="M533:AF533" si="2498">M532/H532-1</f>
        <v>1.2350804966052786E-2</v>
      </c>
      <c r="N533" s="135">
        <f t="shared" si="2498"/>
        <v>-5.7736340031930622E-2</v>
      </c>
      <c r="O533" s="135">
        <f t="shared" si="2498"/>
        <v>-4.3255920375243062E-2</v>
      </c>
      <c r="P533" s="135">
        <f t="shared" si="2498"/>
        <v>-2.0509687554547074E-2</v>
      </c>
      <c r="Q533" s="73">
        <f t="shared" si="2498"/>
        <v>-2.0509687554547074E-2</v>
      </c>
      <c r="R533" s="135">
        <f t="shared" si="2498"/>
        <v>-2.1246238006388918E-2</v>
      </c>
      <c r="S533" s="135">
        <f t="shared" si="2498"/>
        <v>1.4224124935934279E-2</v>
      </c>
      <c r="T533" s="135">
        <f t="shared" si="2498"/>
        <v>1.6979755826327381E-3</v>
      </c>
      <c r="U533" s="135">
        <f t="shared" si="2498"/>
        <v>-1.107249992574777E-2</v>
      </c>
      <c r="V533" s="73">
        <f t="shared" si="2498"/>
        <v>-1.107249992574777E-2</v>
      </c>
      <c r="W533" s="135">
        <f t="shared" si="2498"/>
        <v>-3.0170861982471098E-2</v>
      </c>
      <c r="X533" s="135">
        <f t="shared" si="2498"/>
        <v>-4.9832346436470054E-2</v>
      </c>
      <c r="Y533" s="135">
        <f t="shared" si="2498"/>
        <v>-6.6544508242709299E-2</v>
      </c>
      <c r="Z533" s="135">
        <f t="shared" si="2498"/>
        <v>-7.0494530907430852E-2</v>
      </c>
      <c r="AA533" s="73">
        <f t="shared" si="2498"/>
        <v>-7.0494530907430852E-2</v>
      </c>
      <c r="AB533" s="135">
        <f t="shared" si="2498"/>
        <v>-6.2066783104008594E-2</v>
      </c>
      <c r="AC533" s="135">
        <f t="shared" si="2498"/>
        <v>-4.6889664752036597E-2</v>
      </c>
      <c r="AD533" s="135">
        <f t="shared" si="2498"/>
        <v>-6.975376135760547E-2</v>
      </c>
      <c r="AE533" s="135">
        <f t="shared" si="2498"/>
        <v>-8.6122330285308024E-2</v>
      </c>
      <c r="AF533" s="73">
        <f t="shared" si="2498"/>
        <v>-8.6122330285308024E-2</v>
      </c>
      <c r="AG533" s="135">
        <f t="shared" ref="AG533" si="2499">AG532/AB532-1</f>
        <v>-7.5238119955360672E-2</v>
      </c>
      <c r="AH533" s="135">
        <f t="shared" ref="AH533:AJ533" si="2500">AH532/AC532-1</f>
        <v>-7.2599915970799844E-2</v>
      </c>
      <c r="AI533" s="135">
        <f t="shared" si="2500"/>
        <v>-3.4099969756124504E-2</v>
      </c>
      <c r="AJ533" s="135">
        <f t="shared" si="2500"/>
        <v>1.9516610332488415E-3</v>
      </c>
      <c r="AK533" s="73">
        <f>AK532/AF532-1</f>
        <v>1.9516610332488415E-3</v>
      </c>
      <c r="AL533" s="135">
        <f>AL532/AG532-1</f>
        <v>-5.9216434665468887E-3</v>
      </c>
      <c r="AM533" s="135">
        <f>AM532/AH532-1</f>
        <v>-1.7944488882911336E-2</v>
      </c>
      <c r="AN533" s="135">
        <f>AN532/AI532-1</f>
        <v>-2.3939141635177186E-2</v>
      </c>
      <c r="AO533" s="135">
        <f t="shared" ref="AO533" si="2501">AO532/AJ532-1</f>
        <v>-4.7906051067793887E-2</v>
      </c>
      <c r="AP533" s="73">
        <f>AP532/AK532-1</f>
        <v>-4.7906051067793887E-2</v>
      </c>
      <c r="AQ533" s="135">
        <f>AQ532/AL532-1</f>
        <v>-6.9466502615127546E-2</v>
      </c>
      <c r="AR533" s="135">
        <f>AR532/AM532-1</f>
        <v>-7.1357005701991549E-2</v>
      </c>
      <c r="AS533" s="135">
        <f>AS532/AN532-1</f>
        <v>-8.2212561206323143E-2</v>
      </c>
      <c r="AT533" s="135">
        <f t="shared" ref="AT533" si="2502">AT532/AO532-1</f>
        <v>-8.8358259857257204E-2</v>
      </c>
      <c r="AU533" s="73">
        <f t="shared" ref="AU533" si="2503">AU532/AP532-1</f>
        <v>-8.8358259857257204E-2</v>
      </c>
      <c r="AV533" s="73">
        <f>AV532/AU532-1</f>
        <v>-9.9668869300693075E-2</v>
      </c>
      <c r="AW533" s="73">
        <f>AW532/AV532-1</f>
        <v>-0.11391177294428645</v>
      </c>
    </row>
    <row r="534" spans="2:49">
      <c r="AU534" s="66"/>
    </row>
    <row r="535" spans="2:49">
      <c r="B535" s="1" t="s">
        <v>295</v>
      </c>
      <c r="C535" s="117"/>
      <c r="D535" s="82"/>
      <c r="E535" s="82"/>
      <c r="F535" s="82"/>
      <c r="G535" s="118"/>
      <c r="H535" s="85" t="s">
        <v>212</v>
      </c>
      <c r="I535" s="82">
        <f t="shared" ref="I535:AN535" si="2504">I530/I529</f>
        <v>2.9274682604195298E-2</v>
      </c>
      <c r="J535" s="82">
        <f t="shared" si="2504"/>
        <v>2.6911793957820937E-2</v>
      </c>
      <c r="K535" s="82">
        <f t="shared" si="2504"/>
        <v>2.289424973096503E-2</v>
      </c>
      <c r="L535" s="86" t="s">
        <v>212</v>
      </c>
      <c r="M535" s="82">
        <f t="shared" si="2504"/>
        <v>3.6419698070846433E-2</v>
      </c>
      <c r="N535" s="82">
        <f t="shared" si="2504"/>
        <v>2.6138894702273461E-3</v>
      </c>
      <c r="O535" s="82">
        <f t="shared" si="2504"/>
        <v>5.183863582385663E-2</v>
      </c>
      <c r="P535" s="82">
        <f t="shared" si="2504"/>
        <v>4.7955383624158188E-2</v>
      </c>
      <c r="Q535" s="73">
        <f t="shared" si="2504"/>
        <v>2.3475819509482139E-2</v>
      </c>
      <c r="R535" s="82">
        <f t="shared" si="2504"/>
        <v>1.9837331341751037E-2</v>
      </c>
      <c r="S535" s="82">
        <f t="shared" si="2504"/>
        <v>1.222393317617795E-2</v>
      </c>
      <c r="T535" s="82">
        <f t="shared" si="2504"/>
        <v>3.7028311385684298E-2</v>
      </c>
      <c r="U535" s="82">
        <f t="shared" si="2504"/>
        <v>3.7253901175249723E-2</v>
      </c>
      <c r="V535" s="73">
        <f t="shared" si="2504"/>
        <v>2.8988054049351553E-2</v>
      </c>
      <c r="W535" s="82">
        <f t="shared" si="2504"/>
        <v>4.3853365659460596E-2</v>
      </c>
      <c r="X535" s="82">
        <f t="shared" si="2504"/>
        <v>4.9931572465792586E-2</v>
      </c>
      <c r="Y535" s="82">
        <f t="shared" si="2504"/>
        <v>6.9303642812527017E-2</v>
      </c>
      <c r="Z535" s="82">
        <f t="shared" si="2504"/>
        <v>0.10083279994950207</v>
      </c>
      <c r="AA535" s="73">
        <f t="shared" si="2504"/>
        <v>3.1514837060779212E-2</v>
      </c>
      <c r="AB535" s="82">
        <f t="shared" si="2504"/>
        <v>6.0414342605301366E-3</v>
      </c>
      <c r="AC535" s="82">
        <f t="shared" si="2504"/>
        <v>4.2329862994808197E-2</v>
      </c>
      <c r="AD535" s="82">
        <f t="shared" si="2504"/>
        <v>5.5381994139756856E-2</v>
      </c>
      <c r="AE535" s="82">
        <f t="shared" si="2504"/>
        <v>6.9066668100973574E-2</v>
      </c>
      <c r="AF535" s="73">
        <f t="shared" si="2504"/>
        <v>1.8239333818515519E-2</v>
      </c>
      <c r="AG535" s="82">
        <f t="shared" si="2504"/>
        <v>1.6033594948006626E-2</v>
      </c>
      <c r="AH535" s="82">
        <f t="shared" si="2504"/>
        <v>2.5198927017405028E-2</v>
      </c>
      <c r="AI535" s="82">
        <f t="shared" ref="AI535" si="2505">AI530/AI529</f>
        <v>-4.403008867569406E-3</v>
      </c>
      <c r="AJ535" s="82">
        <f t="shared" si="2504"/>
        <v>8.6562726771090594E-3</v>
      </c>
      <c r="AK535" s="73">
        <f t="shared" si="2504"/>
        <v>4.5633429591612373E-2</v>
      </c>
      <c r="AL535" s="82">
        <f t="shared" si="2504"/>
        <v>2.8737384036141407E-2</v>
      </c>
      <c r="AM535" s="82">
        <f t="shared" si="2504"/>
        <v>-1.9826791459605787E-2</v>
      </c>
      <c r="AN535" s="82">
        <f t="shared" si="2504"/>
        <v>1.6690208651350565E-2</v>
      </c>
      <c r="AO535" s="82">
        <f t="shared" ref="AO535:AP535" si="2506">AO530/AO529</f>
        <v>-4.1031432741386077E-3</v>
      </c>
      <c r="AP535" s="73">
        <f t="shared" si="2506"/>
        <v>2.1281720829062104E-2</v>
      </c>
      <c r="AQ535" s="35">
        <v>7.4999999999999997E-3</v>
      </c>
      <c r="AR535" s="35">
        <v>7.4999999999999997E-3</v>
      </c>
      <c r="AS535" s="35">
        <v>7.4999999999999997E-3</v>
      </c>
      <c r="AT535" s="35">
        <v>7.4999999999999997E-3</v>
      </c>
      <c r="AU535" s="73">
        <f t="shared" ref="AU535" si="2507">AU530/AU529</f>
        <v>2.8990456643806801E-2</v>
      </c>
      <c r="AV535" s="36">
        <f t="shared" ref="AV535:AW535" si="2508">AU535</f>
        <v>2.8990456643806801E-2</v>
      </c>
      <c r="AW535" s="36">
        <f t="shared" si="2508"/>
        <v>2.8990456643806801E-2</v>
      </c>
    </row>
    <row r="537" spans="2:49">
      <c r="B537" s="1" t="s">
        <v>296</v>
      </c>
      <c r="C537" s="117" t="s">
        <v>212</v>
      </c>
      <c r="D537" s="85" t="s">
        <v>212</v>
      </c>
      <c r="E537" s="85" t="s">
        <v>212</v>
      </c>
      <c r="F537" s="85" t="s">
        <v>212</v>
      </c>
      <c r="G537" s="118" t="s">
        <v>212</v>
      </c>
      <c r="H537" s="27">
        <f t="shared" ref="H537:AH537" si="2509">H505</f>
        <v>0</v>
      </c>
      <c r="I537" s="27">
        <f t="shared" si="2509"/>
        <v>0</v>
      </c>
      <c r="J537" s="27">
        <f t="shared" si="2509"/>
        <v>-399.6</v>
      </c>
      <c r="K537" s="27">
        <f t="shared" si="2509"/>
        <v>-458.6</v>
      </c>
      <c r="L537" s="24">
        <f t="shared" si="2509"/>
        <v>-458.6</v>
      </c>
      <c r="M537" s="27">
        <f t="shared" si="2509"/>
        <v>-315.7</v>
      </c>
      <c r="N537" s="27">
        <f t="shared" si="2509"/>
        <v>-541.70000000000005</v>
      </c>
      <c r="O537" s="27">
        <f t="shared" si="2509"/>
        <v>-541.70000000000005</v>
      </c>
      <c r="P537" s="27">
        <f t="shared" si="2509"/>
        <v>-541.70000000000005</v>
      </c>
      <c r="Q537" s="24">
        <f t="shared" si="2509"/>
        <v>-541.70000000000005</v>
      </c>
      <c r="R537" s="27">
        <f t="shared" si="2509"/>
        <v>-180.1</v>
      </c>
      <c r="S537" s="27">
        <f t="shared" si="2509"/>
        <v>-275.89999999999998</v>
      </c>
      <c r="T537" s="27">
        <f t="shared" si="2509"/>
        <v>-526</v>
      </c>
      <c r="U537" s="27">
        <f t="shared" si="2509"/>
        <v>-526</v>
      </c>
      <c r="V537" s="24">
        <f t="shared" si="2509"/>
        <v>-526</v>
      </c>
      <c r="W537" s="27">
        <f t="shared" si="2509"/>
        <v>-750.1</v>
      </c>
      <c r="X537" s="27">
        <f t="shared" si="2509"/>
        <v>-967.1</v>
      </c>
      <c r="Y537" s="27">
        <f t="shared" si="2509"/>
        <v>-1090.5</v>
      </c>
      <c r="Z537" s="27">
        <f t="shared" si="2509"/>
        <v>-1294.5999999999999</v>
      </c>
      <c r="AA537" s="24">
        <f t="shared" si="2509"/>
        <v>-1294.5999999999999</v>
      </c>
      <c r="AB537" s="27">
        <f t="shared" si="2509"/>
        <v>-119.7</v>
      </c>
      <c r="AC537" s="27">
        <f t="shared" si="2509"/>
        <v>-611.70000000000005</v>
      </c>
      <c r="AD537" s="27">
        <f t="shared" si="2509"/>
        <v>-1133.2</v>
      </c>
      <c r="AE537" s="27">
        <f t="shared" si="2509"/>
        <v>-1270.2</v>
      </c>
      <c r="AF537" s="24">
        <f t="shared" si="2509"/>
        <v>-1270.2</v>
      </c>
      <c r="AG537" s="27">
        <f t="shared" si="2509"/>
        <v>-128.30000000000001</v>
      </c>
      <c r="AH537" s="27">
        <f t="shared" si="2509"/>
        <v>-649.20000000000005</v>
      </c>
      <c r="AI537" s="27">
        <f t="shared" ref="AI537:AW537" si="2510">AI467</f>
        <v>-18.899999999999977</v>
      </c>
      <c r="AJ537" s="27">
        <f t="shared" si="2510"/>
        <v>-8.3999999999999773</v>
      </c>
      <c r="AK537" s="24">
        <f t="shared" si="2510"/>
        <v>-676.5</v>
      </c>
      <c r="AL537" s="27">
        <f t="shared" si="2510"/>
        <v>-767.4</v>
      </c>
      <c r="AM537" s="27">
        <f t="shared" si="2510"/>
        <v>-25.100000000000023</v>
      </c>
      <c r="AN537" s="27">
        <f t="shared" si="2510"/>
        <v>-590.5</v>
      </c>
      <c r="AO537" s="27">
        <f t="shared" si="2510"/>
        <v>-218.90000000000009</v>
      </c>
      <c r="AP537" s="24">
        <f t="shared" si="2510"/>
        <v>-1601.9</v>
      </c>
      <c r="AQ537" s="27">
        <f t="shared" si="2510"/>
        <v>-375</v>
      </c>
      <c r="AR537" s="27">
        <f t="shared" si="2510"/>
        <v>-375</v>
      </c>
      <c r="AS537" s="27">
        <f t="shared" si="2510"/>
        <v>-375</v>
      </c>
      <c r="AT537" s="27">
        <f t="shared" si="2510"/>
        <v>-375</v>
      </c>
      <c r="AU537" s="24">
        <f t="shared" si="2510"/>
        <v>-1500</v>
      </c>
      <c r="AV537" s="24">
        <f t="shared" si="2510"/>
        <v>-1650.0000000000002</v>
      </c>
      <c r="AW537" s="24">
        <f t="shared" si="2510"/>
        <v>-1815.0000000000005</v>
      </c>
    </row>
    <row r="538" spans="2:49">
      <c r="B538" s="1" t="s">
        <v>297</v>
      </c>
      <c r="C538" s="68" t="s">
        <v>212</v>
      </c>
      <c r="D538" s="68" t="s">
        <v>212</v>
      </c>
      <c r="E538" s="68" t="s">
        <v>212</v>
      </c>
      <c r="F538" s="68" t="s">
        <v>212</v>
      </c>
      <c r="G538" s="87" t="s">
        <v>212</v>
      </c>
      <c r="H538" s="136">
        <v>71.121161511532904</v>
      </c>
      <c r="I538" s="136">
        <v>75.295403549911796</v>
      </c>
      <c r="J538" s="136">
        <v>67.458247456880699</v>
      </c>
      <c r="K538" s="136">
        <v>65.963091635688698</v>
      </c>
      <c r="L538" s="137">
        <f>AVERAGE(H538:K538)</f>
        <v>69.959476038503539</v>
      </c>
      <c r="M538" s="136">
        <v>62.932906590683501</v>
      </c>
      <c r="N538" s="136">
        <v>70.1638654150577</v>
      </c>
      <c r="O538" s="136">
        <v>75.401800722386199</v>
      </c>
      <c r="P538" s="136">
        <v>78.123179756936096</v>
      </c>
      <c r="Q538" s="137">
        <f>AVERAGE(M538:P538)</f>
        <v>71.655438121265874</v>
      </c>
      <c r="R538" s="136">
        <v>80.061682801951804</v>
      </c>
      <c r="S538" s="136">
        <v>83.551318852780099</v>
      </c>
      <c r="T538" s="136">
        <v>76.339089715544105</v>
      </c>
      <c r="U538" s="136">
        <v>72.029208258778695</v>
      </c>
      <c r="V538" s="137">
        <f>AVERAGE(R538:U538)</f>
        <v>77.995324907263679</v>
      </c>
      <c r="W538" s="136">
        <v>79.302215202308105</v>
      </c>
      <c r="X538" s="136">
        <v>76.114211498993797</v>
      </c>
      <c r="Y538" s="136">
        <v>75.1796929012568</v>
      </c>
      <c r="Z538" s="136">
        <v>74.327356019184407</v>
      </c>
      <c r="AA538" s="137">
        <f>AVERAGE(W538:Z538)</f>
        <v>76.230868905435784</v>
      </c>
      <c r="AB538" s="136">
        <v>76.933867507554893</v>
      </c>
      <c r="AC538" s="136">
        <v>73.521212184663597</v>
      </c>
      <c r="AD538" s="136">
        <v>74.161195113662004</v>
      </c>
      <c r="AE538" s="136">
        <v>89.995142247555094</v>
      </c>
      <c r="AF538" s="137">
        <f>AVERAGE(AB538:AE538)</f>
        <v>78.652854263358904</v>
      </c>
      <c r="AG538" s="136">
        <v>110.84818095794</v>
      </c>
      <c r="AH538" s="136">
        <v>133.840418644186</v>
      </c>
      <c r="AI538" s="136">
        <v>152.43</v>
      </c>
      <c r="AJ538" s="136">
        <v>185</v>
      </c>
      <c r="AK538" s="137">
        <f>AVERAGE(AG538:AJ538)</f>
        <v>145.5296499005315</v>
      </c>
      <c r="AL538" s="136">
        <v>188</v>
      </c>
      <c r="AM538" s="136">
        <v>178.19</v>
      </c>
      <c r="AN538" s="136">
        <v>151.78</v>
      </c>
      <c r="AO538" s="136">
        <v>129.51</v>
      </c>
      <c r="AP538" s="137">
        <f>AVERAGE(AL538:AO538)</f>
        <v>161.87</v>
      </c>
      <c r="AQ538" s="136">
        <v>92</v>
      </c>
      <c r="AR538" s="98">
        <f>AQ538*(1+AR542)</f>
        <v>93.84</v>
      </c>
      <c r="AS538" s="98">
        <f t="shared" ref="AS538" si="2511">AR538*(1+AS542)</f>
        <v>95.716800000000006</v>
      </c>
      <c r="AT538" s="98">
        <f t="shared" ref="AT538" si="2512">AS538*(1+AT542)</f>
        <v>97.631136000000012</v>
      </c>
      <c r="AU538" s="137">
        <f>AVERAGE(AQ538:AT538)</f>
        <v>94.796984000000009</v>
      </c>
      <c r="AV538" s="66">
        <f t="shared" ref="AV538:AW538" si="2513">AU538*(1+AV541)</f>
        <v>104.27668240000001</v>
      </c>
      <c r="AW538" s="66">
        <f t="shared" si="2513"/>
        <v>114.70435064000003</v>
      </c>
    </row>
    <row r="539" spans="2:49" s="52" customFormat="1">
      <c r="B539" s="52" t="s">
        <v>298</v>
      </c>
      <c r="C539" s="88" t="s">
        <v>212</v>
      </c>
      <c r="D539" s="88" t="s">
        <v>212</v>
      </c>
      <c r="E539" s="88" t="s">
        <v>212</v>
      </c>
      <c r="F539" s="88" t="s">
        <v>212</v>
      </c>
      <c r="G539" s="141" t="s">
        <v>212</v>
      </c>
      <c r="H539" s="81">
        <f t="shared" ref="H539:AM539" si="2514">H537/H538</f>
        <v>0</v>
      </c>
      <c r="I539" s="81">
        <f t="shared" si="2514"/>
        <v>0</v>
      </c>
      <c r="J539" s="81">
        <f t="shared" si="2514"/>
        <v>-5.923664119134199</v>
      </c>
      <c r="K539" s="81">
        <f t="shared" si="2514"/>
        <v>-6.9523727379672859</v>
      </c>
      <c r="L539" s="65">
        <f t="shared" si="2514"/>
        <v>-6.5552234803416871</v>
      </c>
      <c r="M539" s="81">
        <f t="shared" si="2514"/>
        <v>-5.016453507436375</v>
      </c>
      <c r="N539" s="81">
        <f t="shared" si="2514"/>
        <v>-7.7204982478594619</v>
      </c>
      <c r="O539" s="81">
        <f t="shared" si="2514"/>
        <v>-7.1841785582074777</v>
      </c>
      <c r="P539" s="81">
        <f t="shared" si="2514"/>
        <v>-6.9339215542094683</v>
      </c>
      <c r="Q539" s="65">
        <f t="shared" si="2514"/>
        <v>-7.5597890990946928</v>
      </c>
      <c r="R539" s="81">
        <f t="shared" si="2514"/>
        <v>-2.2495155447270885</v>
      </c>
      <c r="S539" s="81">
        <f t="shared" si="2514"/>
        <v>-3.3021621177056937</v>
      </c>
      <c r="T539" s="81">
        <f t="shared" si="2514"/>
        <v>-6.890310088317654</v>
      </c>
      <c r="U539" s="81">
        <f t="shared" si="2514"/>
        <v>-7.3025931107037092</v>
      </c>
      <c r="V539" s="65">
        <f t="shared" si="2514"/>
        <v>-6.7439939589380922</v>
      </c>
      <c r="W539" s="81">
        <f t="shared" si="2514"/>
        <v>-9.4587521683526461</v>
      </c>
      <c r="X539" s="81">
        <f t="shared" si="2514"/>
        <v>-12.705905782296448</v>
      </c>
      <c r="Y539" s="81">
        <f t="shared" si="2514"/>
        <v>-14.5052468015837</v>
      </c>
      <c r="Z539" s="81">
        <f t="shared" si="2514"/>
        <v>-17.417544082502474</v>
      </c>
      <c r="AA539" s="65">
        <f t="shared" si="2514"/>
        <v>-16.982621588715567</v>
      </c>
      <c r="AB539" s="81">
        <f t="shared" si="2514"/>
        <v>-1.5558817446457567</v>
      </c>
      <c r="AC539" s="81">
        <f t="shared" si="2514"/>
        <v>-8.3200478042117982</v>
      </c>
      <c r="AD539" s="81">
        <f t="shared" si="2514"/>
        <v>-15.280228403320884</v>
      </c>
      <c r="AE539" s="81">
        <f t="shared" si="2514"/>
        <v>-14.114095142002041</v>
      </c>
      <c r="AF539" s="65">
        <f t="shared" si="2514"/>
        <v>-16.149445711746196</v>
      </c>
      <c r="AG539" s="81">
        <f t="shared" si="2514"/>
        <v>-1.1574389303572052</v>
      </c>
      <c r="AH539" s="81">
        <f t="shared" si="2514"/>
        <v>-4.8505526699366843</v>
      </c>
      <c r="AI539" s="81">
        <f t="shared" ref="AI539" si="2515">AI537/AI538</f>
        <v>-0.12399134028734486</v>
      </c>
      <c r="AJ539" s="81">
        <f>AJ537/AJ538</f>
        <v>-4.5405405405405282E-2</v>
      </c>
      <c r="AK539" s="65">
        <f>SUM(AG539:AJ539)</f>
        <v>-6.1773883459866399</v>
      </c>
      <c r="AL539" s="81">
        <f t="shared" si="2514"/>
        <v>-4.0819148936170215</v>
      </c>
      <c r="AM539" s="81">
        <f t="shared" si="2514"/>
        <v>-0.14086087883719639</v>
      </c>
      <c r="AN539" s="81">
        <f t="shared" ref="AN539" si="2516">AN537/AN538</f>
        <v>-3.8904994070365002</v>
      </c>
      <c r="AO539" s="81">
        <f>AO537/AO538</f>
        <v>-1.6902169716624207</v>
      </c>
      <c r="AP539" s="65">
        <f>SUM(AL539:AO539)</f>
        <v>-9.8034921511531401</v>
      </c>
      <c r="AQ539" s="81">
        <f t="shared" ref="AQ539:AT539" si="2517">AQ537/AQ538</f>
        <v>-4.0760869565217392</v>
      </c>
      <c r="AR539" s="81">
        <f t="shared" si="2517"/>
        <v>-3.99616368286445</v>
      </c>
      <c r="AS539" s="81">
        <f t="shared" si="2517"/>
        <v>-3.9178075322200487</v>
      </c>
      <c r="AT539" s="81">
        <f t="shared" si="2517"/>
        <v>-3.8409877766863221</v>
      </c>
      <c r="AU539" s="65">
        <f>SUM(AQ539:AT539)</f>
        <v>-15.831045948292561</v>
      </c>
      <c r="AV539" s="65">
        <f t="shared" ref="AV539:AW539" si="2518">AV537/AV538</f>
        <v>-15.823288217692664</v>
      </c>
      <c r="AW539" s="65">
        <f t="shared" si="2518"/>
        <v>-15.823288217692664</v>
      </c>
    </row>
    <row r="541" spans="2:49">
      <c r="B541" s="1" t="s">
        <v>299</v>
      </c>
      <c r="C541" s="117" t="s">
        <v>212</v>
      </c>
      <c r="D541" s="85" t="s">
        <v>212</v>
      </c>
      <c r="E541" s="85" t="s">
        <v>212</v>
      </c>
      <c r="F541" s="85" t="s">
        <v>212</v>
      </c>
      <c r="G541" s="118" t="s">
        <v>212</v>
      </c>
      <c r="H541" s="85" t="s">
        <v>212</v>
      </c>
      <c r="I541" s="85" t="s">
        <v>212</v>
      </c>
      <c r="J541" s="85" t="s">
        <v>212</v>
      </c>
      <c r="K541" s="85" t="s">
        <v>212</v>
      </c>
      <c r="L541" s="86" t="s">
        <v>212</v>
      </c>
      <c r="M541" s="82">
        <f t="shared" ref="M541:AI541" si="2519">M538/H538-1</f>
        <v>-0.11513106291889796</v>
      </c>
      <c r="N541" s="82">
        <f t="shared" si="2519"/>
        <v>-6.8152076925286686E-2</v>
      </c>
      <c r="O541" s="82">
        <f t="shared" si="2519"/>
        <v>0.11775510875201767</v>
      </c>
      <c r="P541" s="82">
        <f t="shared" si="2519"/>
        <v>0.18434684942311441</v>
      </c>
      <c r="Q541" s="73">
        <f t="shared" si="2519"/>
        <v>2.4242063817472514E-2</v>
      </c>
      <c r="R541" s="82">
        <f t="shared" si="2519"/>
        <v>0.27217519639882681</v>
      </c>
      <c r="S541" s="82">
        <f t="shared" si="2519"/>
        <v>0.1908026782522354</v>
      </c>
      <c r="T541" s="82">
        <f t="shared" si="2519"/>
        <v>1.2430591632802024E-2</v>
      </c>
      <c r="U541" s="82">
        <f t="shared" si="2519"/>
        <v>-7.8004652615491499E-2</v>
      </c>
      <c r="V541" s="73">
        <f t="shared" si="2519"/>
        <v>8.8477398955659314E-2</v>
      </c>
      <c r="W541" s="82">
        <f t="shared" si="2519"/>
        <v>-9.4860309334540149E-3</v>
      </c>
      <c r="X541" s="82">
        <f t="shared" si="2519"/>
        <v>-8.9012447151082141E-2</v>
      </c>
      <c r="Y541" s="82">
        <f t="shared" si="2519"/>
        <v>-1.5187459250660007E-2</v>
      </c>
      <c r="Z541" s="82">
        <f t="shared" si="2519"/>
        <v>3.1905775670186154E-2</v>
      </c>
      <c r="AA541" s="73">
        <f t="shared" si="2519"/>
        <v>-2.2622586724599603E-2</v>
      </c>
      <c r="AB541" s="82">
        <f t="shared" si="2519"/>
        <v>-2.9864836546007134E-2</v>
      </c>
      <c r="AC541" s="82">
        <f t="shared" si="2519"/>
        <v>-3.4067216401032829E-2</v>
      </c>
      <c r="AD541" s="82">
        <f t="shared" si="2519"/>
        <v>-1.354751194491477E-2</v>
      </c>
      <c r="AE541" s="82">
        <f t="shared" si="2519"/>
        <v>0.21079434366435312</v>
      </c>
      <c r="AF541" s="73">
        <f t="shared" si="2519"/>
        <v>3.1771713909329646E-2</v>
      </c>
      <c r="AG541" s="82">
        <f t="shared" si="2519"/>
        <v>0.44082423708979301</v>
      </c>
      <c r="AH541" s="82">
        <f t="shared" si="2519"/>
        <v>0.82043269781812556</v>
      </c>
      <c r="AI541" s="82">
        <f t="shared" si="2519"/>
        <v>1.0553875887029669</v>
      </c>
      <c r="AJ541" s="82">
        <f t="shared" ref="AJ541:AS541" si="2520">AJ538/AE538-1</f>
        <v>1.0556665102112879</v>
      </c>
      <c r="AK541" s="73">
        <f t="shared" si="2520"/>
        <v>0.85027805110853705</v>
      </c>
      <c r="AL541" s="82">
        <f t="shared" si="2520"/>
        <v>0.69601339756161007</v>
      </c>
      <c r="AM541" s="82">
        <f t="shared" si="2520"/>
        <v>0.33136164549602243</v>
      </c>
      <c r="AN541" s="82">
        <f t="shared" si="2520"/>
        <v>-4.2642524437447316E-3</v>
      </c>
      <c r="AO541" s="82">
        <f t="shared" si="2520"/>
        <v>-0.29994594594594604</v>
      </c>
      <c r="AP541" s="73">
        <f t="shared" si="2520"/>
        <v>0.11228193093735217</v>
      </c>
      <c r="AQ541" s="82">
        <f t="shared" si="2520"/>
        <v>-0.5106382978723405</v>
      </c>
      <c r="AR541" s="82">
        <f t="shared" si="2520"/>
        <v>-0.4733711207138448</v>
      </c>
      <c r="AS541" s="82">
        <f t="shared" si="2520"/>
        <v>-0.36937145869020949</v>
      </c>
      <c r="AT541" s="82">
        <f t="shared" ref="AT541" si="2521">AT538/AO538-1</f>
        <v>-0.24614982626824167</v>
      </c>
      <c r="AU541" s="73">
        <f t="shared" ref="AU541" si="2522">AU538/AP538-1</f>
        <v>-0.4143634768641502</v>
      </c>
      <c r="AV541" s="36">
        <v>0.1</v>
      </c>
      <c r="AW541" s="36">
        <v>0.1</v>
      </c>
    </row>
    <row r="542" spans="2:49">
      <c r="B542" s="1" t="s">
        <v>300</v>
      </c>
      <c r="C542" s="117" t="s">
        <v>212</v>
      </c>
      <c r="D542" s="85" t="s">
        <v>212</v>
      </c>
      <c r="E542" s="85" t="s">
        <v>212</v>
      </c>
      <c r="F542" s="85" t="s">
        <v>212</v>
      </c>
      <c r="G542" s="118" t="s">
        <v>212</v>
      </c>
      <c r="H542" s="85" t="s">
        <v>212</v>
      </c>
      <c r="I542" s="82">
        <f>I538/H538-1</f>
        <v>5.8691983506231171E-2</v>
      </c>
      <c r="J542" s="82">
        <f t="shared" ref="J542:K542" si="2523">J538/I538-1</f>
        <v>-0.10408545174787465</v>
      </c>
      <c r="K542" s="82">
        <f t="shared" si="2523"/>
        <v>-2.2164166392666829E-2</v>
      </c>
      <c r="L542" s="118" t="s">
        <v>212</v>
      </c>
      <c r="M542" s="82">
        <f>M538/K538-1</f>
        <v>-4.5937583728500431E-2</v>
      </c>
      <c r="N542" s="82">
        <f>N538/M538-1</f>
        <v>0.11489948925137772</v>
      </c>
      <c r="O542" s="82">
        <f t="shared" ref="O542:P542" si="2524">O538/N538-1</f>
        <v>7.4652889722412574E-2</v>
      </c>
      <c r="P542" s="82">
        <f t="shared" si="2524"/>
        <v>3.609169818860769E-2</v>
      </c>
      <c r="Q542" s="118" t="s">
        <v>212</v>
      </c>
      <c r="R542" s="82">
        <f>R538/P538-1</f>
        <v>2.4813417106765989E-2</v>
      </c>
      <c r="S542" s="82">
        <f>S538/R538-1</f>
        <v>4.3586843652294815E-2</v>
      </c>
      <c r="T542" s="82">
        <f t="shared" ref="T542:U542" si="2525">T538/S538-1</f>
        <v>-8.6320949043834472E-2</v>
      </c>
      <c r="U542" s="82">
        <f t="shared" si="2525"/>
        <v>-5.6457071636889511E-2</v>
      </c>
      <c r="V542" s="118" t="s">
        <v>212</v>
      </c>
      <c r="W542" s="82">
        <f>W538/U538-1</f>
        <v>0.10097302357398874</v>
      </c>
      <c r="X542" s="82">
        <f>X538/W538-1</f>
        <v>-4.0200689163365499E-2</v>
      </c>
      <c r="Y542" s="82">
        <f t="shared" ref="Y542:Z542" si="2526">Y538/X538-1</f>
        <v>-1.2277846401251291E-2</v>
      </c>
      <c r="Z542" s="82">
        <f t="shared" si="2526"/>
        <v>-1.1337328594729357E-2</v>
      </c>
      <c r="AA542" s="118" t="s">
        <v>212</v>
      </c>
      <c r="AB542" s="82">
        <f>AB538/Z538-1</f>
        <v>3.5067996871807505E-2</v>
      </c>
      <c r="AC542" s="82">
        <f>AC538/AB538-1</f>
        <v>-4.435829672226177E-2</v>
      </c>
      <c r="AD542" s="82">
        <f t="shared" ref="AD542:AE542" si="2527">AD538/AC538-1</f>
        <v>8.704738537103518E-3</v>
      </c>
      <c r="AE542" s="82">
        <f t="shared" si="2527"/>
        <v>0.21350717325449575</v>
      </c>
      <c r="AF542" s="118" t="s">
        <v>212</v>
      </c>
      <c r="AG542" s="82">
        <f>AG538/AE538-1</f>
        <v>0.23171293682744776</v>
      </c>
      <c r="AH542" s="82">
        <f>AH538/AG538-1</f>
        <v>0.20742097423294781</v>
      </c>
      <c r="AI542" s="82">
        <f>AI538/AH538-1</f>
        <v>0.13889362827857177</v>
      </c>
      <c r="AJ542" s="82">
        <f>AJ538/AI538-1</f>
        <v>0.21367184937348283</v>
      </c>
      <c r="AK542" s="118" t="s">
        <v>212</v>
      </c>
      <c r="AL542" s="82">
        <f>AL538/AJ538-1</f>
        <v>1.6216216216216273E-2</v>
      </c>
      <c r="AM542" s="82">
        <f>AM538/AL538-1</f>
        <v>-5.2180851063829747E-2</v>
      </c>
      <c r="AN542" s="82">
        <f>AN538/AM538-1</f>
        <v>-0.14821258207531285</v>
      </c>
      <c r="AO542" s="82">
        <f>AO538/AN538-1</f>
        <v>-0.14672552378442494</v>
      </c>
      <c r="AP542" s="118" t="s">
        <v>212</v>
      </c>
      <c r="AQ542" s="82">
        <f>AQ538/AO538-1</f>
        <v>-0.28963014439039447</v>
      </c>
      <c r="AR542" s="35">
        <v>0.02</v>
      </c>
      <c r="AS542" s="35">
        <v>0.02</v>
      </c>
      <c r="AT542" s="35">
        <v>0.02</v>
      </c>
      <c r="AU542" s="118" t="s">
        <v>212</v>
      </c>
      <c r="AV542" s="118" t="s">
        <v>212</v>
      </c>
      <c r="AW542" s="118" t="s">
        <v>212</v>
      </c>
    </row>
    <row r="543" spans="2:49">
      <c r="C543" s="117"/>
      <c r="D543" s="117"/>
      <c r="E543" s="117"/>
      <c r="F543" s="117"/>
      <c r="G543" s="118"/>
      <c r="H543" s="82"/>
      <c r="I543" s="82"/>
      <c r="J543" s="82"/>
      <c r="K543" s="82"/>
      <c r="L543" s="118"/>
      <c r="M543" s="82"/>
      <c r="N543" s="82"/>
      <c r="O543" s="82"/>
      <c r="P543" s="82"/>
      <c r="Q543" s="118"/>
      <c r="R543" s="82"/>
      <c r="S543" s="82"/>
      <c r="T543" s="82"/>
      <c r="U543" s="82"/>
      <c r="V543" s="118"/>
      <c r="W543" s="82"/>
      <c r="X543" s="82"/>
      <c r="Y543" s="82"/>
      <c r="Z543" s="82"/>
      <c r="AA543" s="118"/>
      <c r="AB543" s="82"/>
      <c r="AC543" s="82"/>
      <c r="AD543" s="82"/>
      <c r="AE543" s="82"/>
      <c r="AF543" s="118"/>
      <c r="AG543" s="82"/>
      <c r="AH543" s="82"/>
      <c r="AI543" s="82"/>
      <c r="AJ543" s="82"/>
      <c r="AK543" s="118"/>
      <c r="AL543" s="82"/>
      <c r="AM543" s="82"/>
      <c r="AN543" s="82"/>
      <c r="AO543" s="82"/>
      <c r="AP543" s="118"/>
      <c r="AQ543" s="82"/>
      <c r="AR543" s="82"/>
      <c r="AS543" s="82"/>
      <c r="AT543" s="82"/>
    </row>
    <row r="544" spans="2:49">
      <c r="B544" s="1" t="s">
        <v>301</v>
      </c>
      <c r="C544" s="117" t="s">
        <v>212</v>
      </c>
      <c r="D544" s="85" t="s">
        <v>212</v>
      </c>
      <c r="E544" s="85" t="s">
        <v>212</v>
      </c>
      <c r="F544" s="85" t="s">
        <v>212</v>
      </c>
      <c r="G544" s="118" t="s">
        <v>212</v>
      </c>
      <c r="H544" s="82">
        <f t="shared" ref="H544:AW544" si="2528">H537/-H518</f>
        <v>0</v>
      </c>
      <c r="I544" s="82">
        <f t="shared" si="2528"/>
        <v>0</v>
      </c>
      <c r="J544" s="82">
        <f t="shared" si="2528"/>
        <v>2.2834285714285709</v>
      </c>
      <c r="K544" s="82">
        <f t="shared" si="2528"/>
        <v>3.1475634866163342</v>
      </c>
      <c r="L544" s="73">
        <f t="shared" si="2528"/>
        <v>0.7212960050330296</v>
      </c>
      <c r="M544" s="82">
        <f t="shared" si="2528"/>
        <v>1.4363057324840773</v>
      </c>
      <c r="N544" s="82">
        <f t="shared" si="2528"/>
        <v>3.589794565937706</v>
      </c>
      <c r="O544" s="82">
        <f t="shared" si="2528"/>
        <v>2.8676548438327134</v>
      </c>
      <c r="P544" s="82">
        <f t="shared" si="2528"/>
        <v>3.9111913357400732</v>
      </c>
      <c r="Q544" s="73">
        <f t="shared" si="2528"/>
        <v>0.77596332903595489</v>
      </c>
      <c r="R544" s="82">
        <f t="shared" si="2528"/>
        <v>0.84832783796514311</v>
      </c>
      <c r="S544" s="82">
        <f t="shared" si="2528"/>
        <v>1.3983781044095289</v>
      </c>
      <c r="T544" s="82">
        <f t="shared" si="2528"/>
        <v>2.4602432179607105</v>
      </c>
      <c r="U544" s="82">
        <f t="shared" si="2528"/>
        <v>3.39793281653747</v>
      </c>
      <c r="V544" s="73">
        <f t="shared" si="2528"/>
        <v>0.67591878694423013</v>
      </c>
      <c r="W544" s="82">
        <f t="shared" si="2528"/>
        <v>3.1437552388935464</v>
      </c>
      <c r="X544" s="82">
        <f t="shared" si="2528"/>
        <v>4.1506437768240358</v>
      </c>
      <c r="Y544" s="82">
        <f t="shared" si="2528"/>
        <v>4.2349514563106778</v>
      </c>
      <c r="Z544" s="82">
        <f t="shared" si="2528"/>
        <v>6.7815610267155568</v>
      </c>
      <c r="AA544" s="73">
        <f t="shared" si="2528"/>
        <v>1.4071739130434784</v>
      </c>
      <c r="AB544" s="82">
        <f t="shared" si="2528"/>
        <v>0.48363636363636364</v>
      </c>
      <c r="AC544" s="82">
        <f t="shared" si="2528"/>
        <v>3.1826222684703445</v>
      </c>
      <c r="AD544" s="82">
        <f t="shared" si="2528"/>
        <v>4.1631153563556182</v>
      </c>
      <c r="AE544" s="82">
        <f t="shared" si="2528"/>
        <v>4.3248212461695612</v>
      </c>
      <c r="AF544" s="73">
        <f t="shared" si="2528"/>
        <v>1.2631264916467781</v>
      </c>
      <c r="AG544" s="82">
        <f t="shared" si="2528"/>
        <v>0.43818306010928948</v>
      </c>
      <c r="AH544" s="82">
        <f t="shared" si="2528"/>
        <v>2.2232876712328764</v>
      </c>
      <c r="AI544" s="82">
        <f t="shared" si="2528"/>
        <v>5.396916047972581E-2</v>
      </c>
      <c r="AJ544" s="82">
        <f t="shared" si="2528"/>
        <v>2.575896964121429E-2</v>
      </c>
      <c r="AK544" s="73">
        <f t="shared" si="2528"/>
        <v>0.53643644437395943</v>
      </c>
      <c r="AL544" s="82">
        <f t="shared" si="2528"/>
        <v>1.9132385938668666</v>
      </c>
      <c r="AM544" s="82">
        <f t="shared" si="2528"/>
        <v>6.6790846194784523E-2</v>
      </c>
      <c r="AN544" s="82">
        <f t="shared" si="2528"/>
        <v>1.3577833984824099</v>
      </c>
      <c r="AO544" s="82">
        <f t="shared" si="2528"/>
        <v>0.60186967280725867</v>
      </c>
      <c r="AP544" s="73">
        <f t="shared" ca="1" si="2528"/>
        <v>1.002001626321386</v>
      </c>
      <c r="AQ544" s="82">
        <f t="shared" ca="1" si="2528"/>
        <v>0.80370348378682399</v>
      </c>
      <c r="AR544" s="82">
        <f t="shared" ca="1" si="2528"/>
        <v>0.856250530252743</v>
      </c>
      <c r="AS544" s="82">
        <f t="shared" ca="1" si="2528"/>
        <v>0.79888569669106657</v>
      </c>
      <c r="AT544" s="82">
        <f t="shared" ca="1" si="2528"/>
        <v>0.92214199088659776</v>
      </c>
      <c r="AU544" s="73">
        <f t="shared" ca="1" si="2528"/>
        <v>0.84240716764809476</v>
      </c>
      <c r="AV544" s="73">
        <f t="shared" ca="1" si="2528"/>
        <v>0.85481474660050472</v>
      </c>
      <c r="AW544" s="73">
        <f t="shared" ca="1" si="2528"/>
        <v>0.86075495468448548</v>
      </c>
    </row>
    <row r="546" spans="1:49">
      <c r="B546" s="1" t="s">
        <v>302</v>
      </c>
      <c r="C546" s="117" t="s">
        <v>212</v>
      </c>
      <c r="D546" s="85" t="s">
        <v>212</v>
      </c>
      <c r="E546" s="85" t="s">
        <v>212</v>
      </c>
      <c r="F546" s="85" t="s">
        <v>212</v>
      </c>
      <c r="G546" s="118" t="s">
        <v>212</v>
      </c>
      <c r="H546" s="15">
        <f t="shared" ref="H546:AK546" si="2529">H363</f>
        <v>171.001</v>
      </c>
      <c r="I546" s="15">
        <f t="shared" si="2529"/>
        <v>176.00700000000001</v>
      </c>
      <c r="J546" s="15">
        <f t="shared" si="2529"/>
        <v>174.82</v>
      </c>
      <c r="K546" s="15">
        <f t="shared" si="2529"/>
        <v>171.87</v>
      </c>
      <c r="L546" s="14">
        <f t="shared" si="2529"/>
        <v>173.42449999999999</v>
      </c>
      <c r="M546" s="15">
        <f t="shared" si="2529"/>
        <v>173.113</v>
      </c>
      <c r="N546" s="15">
        <f t="shared" si="2529"/>
        <v>165.845</v>
      </c>
      <c r="O546" s="15">
        <f t="shared" si="2529"/>
        <v>167.25800000000001</v>
      </c>
      <c r="P546" s="15">
        <f t="shared" si="2529"/>
        <v>168.345</v>
      </c>
      <c r="Q546" s="14">
        <f t="shared" si="2529"/>
        <v>168.64025000000001</v>
      </c>
      <c r="R546" s="15">
        <f t="shared" si="2529"/>
        <v>169.435</v>
      </c>
      <c r="S546" s="15">
        <f t="shared" si="2529"/>
        <v>168.20400000000001</v>
      </c>
      <c r="T546" s="15">
        <f t="shared" si="2529"/>
        <v>167.542</v>
      </c>
      <c r="U546" s="15">
        <f t="shared" si="2529"/>
        <v>166.48099999999999</v>
      </c>
      <c r="V546" s="14">
        <f t="shared" si="2529"/>
        <v>167.91550000000001</v>
      </c>
      <c r="W546" s="15">
        <f t="shared" si="2529"/>
        <v>164.32300000000001</v>
      </c>
      <c r="X546" s="15">
        <f t="shared" si="2529"/>
        <v>159.822</v>
      </c>
      <c r="Y546" s="15">
        <f t="shared" si="2529"/>
        <v>156.393</v>
      </c>
      <c r="Z546" s="15">
        <f t="shared" si="2529"/>
        <v>154.745</v>
      </c>
      <c r="AA546" s="14">
        <f t="shared" si="2529"/>
        <v>158.82075</v>
      </c>
      <c r="AB546" s="15">
        <f t="shared" si="2529"/>
        <v>154.124</v>
      </c>
      <c r="AC546" s="15">
        <f t="shared" si="2529"/>
        <v>152.328</v>
      </c>
      <c r="AD546" s="15">
        <f t="shared" si="2529"/>
        <v>145.48400000000001</v>
      </c>
      <c r="AE546" s="15">
        <f t="shared" si="2529"/>
        <v>141.41800000000001</v>
      </c>
      <c r="AF546" s="14">
        <f t="shared" si="2529"/>
        <v>148.33850000000001</v>
      </c>
      <c r="AG546" s="15">
        <f t="shared" si="2529"/>
        <v>142.52799999999999</v>
      </c>
      <c r="AH546" s="15">
        <f t="shared" si="2529"/>
        <v>141.26900000000001</v>
      </c>
      <c r="AI546" s="15">
        <f t="shared" si="2529"/>
        <v>140.523</v>
      </c>
      <c r="AJ546" s="15">
        <f t="shared" si="2529"/>
        <v>141.69399999999999</v>
      </c>
      <c r="AK546" s="14">
        <f t="shared" si="2529"/>
        <v>141.5035</v>
      </c>
      <c r="AL546" s="15">
        <f t="shared" ref="AL546:AV546" si="2530">AL532</f>
        <v>141.684</v>
      </c>
      <c r="AM546" s="15">
        <f t="shared" si="2530"/>
        <v>138.73400000000001</v>
      </c>
      <c r="AN546" s="15">
        <f t="shared" si="2530"/>
        <v>137.15899999999999</v>
      </c>
      <c r="AO546" s="15">
        <f>AO363</f>
        <v>134.90600000000001</v>
      </c>
      <c r="AP546" s="14">
        <f>AP363</f>
        <v>138.12074999999999</v>
      </c>
      <c r="AQ546" s="15">
        <f t="shared" ref="AQ546:AU546" si="2531">AQ532</f>
        <v>131.84170804347826</v>
      </c>
      <c r="AR546" s="15">
        <f t="shared" si="2531"/>
        <v>128.83435717093991</v>
      </c>
      <c r="AS546" s="15">
        <f t="shared" si="2531"/>
        <v>125.88280731750191</v>
      </c>
      <c r="AT546" s="15">
        <f t="shared" si="2531"/>
        <v>122.98594059569686</v>
      </c>
      <c r="AU546" s="14">
        <f t="shared" si="2531"/>
        <v>122.98594059569686</v>
      </c>
      <c r="AV546" s="14">
        <f t="shared" si="2530"/>
        <v>110.72807095664155</v>
      </c>
      <c r="AW546" s="14">
        <f t="shared" ref="AW546" si="2532">AW532</f>
        <v>98.114840079269754</v>
      </c>
    </row>
    <row r="547" spans="1:49">
      <c r="B547" s="1" t="s">
        <v>303</v>
      </c>
      <c r="C547" s="68" t="s">
        <v>212</v>
      </c>
      <c r="D547" s="68" t="s">
        <v>212</v>
      </c>
      <c r="E547" s="68" t="s">
        <v>212</v>
      </c>
      <c r="F547" s="68" t="s">
        <v>212</v>
      </c>
      <c r="G547" s="87" t="s">
        <v>212</v>
      </c>
      <c r="H547" s="15">
        <f t="shared" ref="H547:AF547" si="2533">H548-H546</f>
        <v>12.146999999999991</v>
      </c>
      <c r="I547" s="15">
        <f t="shared" si="2533"/>
        <v>0</v>
      </c>
      <c r="J547" s="15">
        <f t="shared" si="2533"/>
        <v>6.8340000000000032</v>
      </c>
      <c r="K547" s="15">
        <f t="shared" si="2533"/>
        <v>5.7719999999999914</v>
      </c>
      <c r="L547" s="14">
        <f t="shared" si="2533"/>
        <v>6.1882500000000107</v>
      </c>
      <c r="M547" s="15">
        <f t="shared" si="2533"/>
        <v>4.7439999999999998</v>
      </c>
      <c r="N547" s="15">
        <f t="shared" si="2533"/>
        <v>0</v>
      </c>
      <c r="O547" s="15">
        <f t="shared" si="2533"/>
        <v>4.1469999999999914</v>
      </c>
      <c r="P547" s="15">
        <f t="shared" si="2533"/>
        <v>4.078000000000003</v>
      </c>
      <c r="Q547" s="14">
        <f t="shared" si="2533"/>
        <v>3.2422499999999843</v>
      </c>
      <c r="R547" s="15">
        <f t="shared" si="2533"/>
        <v>3.617999999999995</v>
      </c>
      <c r="S547" s="15">
        <f t="shared" si="2533"/>
        <v>2.9249999999999829</v>
      </c>
      <c r="T547" s="15">
        <f t="shared" si="2533"/>
        <v>2.2810000000000059</v>
      </c>
      <c r="U547" s="15">
        <f t="shared" si="2533"/>
        <v>1.8230000000000075</v>
      </c>
      <c r="V547" s="14">
        <f t="shared" si="2533"/>
        <v>2.6617499999999836</v>
      </c>
      <c r="W547" s="15">
        <f t="shared" si="2533"/>
        <v>2.4879999999999995</v>
      </c>
      <c r="X547" s="15">
        <f t="shared" si="2533"/>
        <v>1.9170000000000016</v>
      </c>
      <c r="Y547" s="15">
        <f t="shared" si="2533"/>
        <v>2.0250000000000057</v>
      </c>
      <c r="Z547" s="15">
        <f t="shared" si="2533"/>
        <v>2.3379999999999939</v>
      </c>
      <c r="AA547" s="14">
        <f t="shared" si="2533"/>
        <v>2.1920000000000073</v>
      </c>
      <c r="AB547" s="15">
        <f t="shared" si="2533"/>
        <v>2.5200000000000102</v>
      </c>
      <c r="AC547" s="15">
        <f t="shared" si="2533"/>
        <v>1.73599999999999</v>
      </c>
      <c r="AD547" s="15">
        <f t="shared" si="2533"/>
        <v>1.8069999999999879</v>
      </c>
      <c r="AE547" s="15">
        <f t="shared" si="2533"/>
        <v>2.8349999999999795</v>
      </c>
      <c r="AF547" s="14">
        <f t="shared" si="2533"/>
        <v>2.2244999999999777</v>
      </c>
      <c r="AG547" s="15">
        <f t="shared" ref="AG547:AH547" si="2534">AG548-AG546</f>
        <v>3.1479999999999961</v>
      </c>
      <c r="AH547" s="15">
        <f t="shared" si="2534"/>
        <v>3.375</v>
      </c>
      <c r="AI547" s="15">
        <f t="shared" ref="AI547:AN547" si="2535">AI548-AI546</f>
        <v>3.6150000000000091</v>
      </c>
      <c r="AJ547" s="15">
        <f t="shared" si="2535"/>
        <v>3.8880000000000052</v>
      </c>
      <c r="AK547" s="14">
        <f t="shared" si="2535"/>
        <v>3.5064999999999884</v>
      </c>
      <c r="AL547" s="15">
        <f t="shared" si="2535"/>
        <v>3.4890000000000043</v>
      </c>
      <c r="AM547" s="15">
        <f t="shared" si="2535"/>
        <v>2.6739999999999782</v>
      </c>
      <c r="AN547" s="15">
        <f t="shared" si="2535"/>
        <v>1.9140000000000157</v>
      </c>
      <c r="AO547" s="15">
        <f t="shared" ref="AO547:AP547" si="2536">AO548-AO546</f>
        <v>1.275999999999982</v>
      </c>
      <c r="AP547" s="14">
        <f t="shared" si="2536"/>
        <v>2.3382500000000164</v>
      </c>
      <c r="AQ547" s="3">
        <v>2</v>
      </c>
      <c r="AR547" s="3">
        <v>2</v>
      </c>
      <c r="AS547" s="3">
        <v>2</v>
      </c>
      <c r="AT547" s="3">
        <v>2</v>
      </c>
      <c r="AU547" s="14">
        <f t="shared" ref="AU547" si="2537">AU548-AU546</f>
        <v>2</v>
      </c>
      <c r="AV547" s="4">
        <v>2</v>
      </c>
      <c r="AW547" s="4">
        <v>2</v>
      </c>
    </row>
    <row r="548" spans="1:49" s="52" customFormat="1">
      <c r="B548" s="52" t="s">
        <v>304</v>
      </c>
      <c r="C548" s="88" t="s">
        <v>212</v>
      </c>
      <c r="D548" s="88" t="s">
        <v>212</v>
      </c>
      <c r="E548" s="88" t="s">
        <v>212</v>
      </c>
      <c r="F548" s="88" t="s">
        <v>212</v>
      </c>
      <c r="G548" s="141" t="s">
        <v>212</v>
      </c>
      <c r="H548" s="81">
        <f t="shared" ref="H548:AP548" si="2538">H364</f>
        <v>183.148</v>
      </c>
      <c r="I548" s="81">
        <f t="shared" si="2538"/>
        <v>176.00700000000001</v>
      </c>
      <c r="J548" s="81">
        <f t="shared" si="2538"/>
        <v>181.654</v>
      </c>
      <c r="K548" s="81">
        <f t="shared" si="2538"/>
        <v>177.642</v>
      </c>
      <c r="L548" s="65">
        <f t="shared" si="2538"/>
        <v>179.61275000000001</v>
      </c>
      <c r="M548" s="81">
        <f t="shared" si="2538"/>
        <v>177.857</v>
      </c>
      <c r="N548" s="81">
        <f t="shared" si="2538"/>
        <v>165.845</v>
      </c>
      <c r="O548" s="81">
        <f t="shared" si="2538"/>
        <v>171.405</v>
      </c>
      <c r="P548" s="81">
        <f t="shared" si="2538"/>
        <v>172.423</v>
      </c>
      <c r="Q548" s="65">
        <f t="shared" si="2538"/>
        <v>171.88249999999999</v>
      </c>
      <c r="R548" s="81">
        <f t="shared" si="2538"/>
        <v>173.053</v>
      </c>
      <c r="S548" s="81">
        <f t="shared" si="2538"/>
        <v>171.12899999999999</v>
      </c>
      <c r="T548" s="81">
        <f t="shared" si="2538"/>
        <v>169.82300000000001</v>
      </c>
      <c r="U548" s="81">
        <f t="shared" si="2538"/>
        <v>168.304</v>
      </c>
      <c r="V548" s="65">
        <f t="shared" si="2538"/>
        <v>170.57724999999999</v>
      </c>
      <c r="W548" s="81">
        <f t="shared" si="2538"/>
        <v>166.81100000000001</v>
      </c>
      <c r="X548" s="81">
        <f t="shared" si="2538"/>
        <v>161.739</v>
      </c>
      <c r="Y548" s="81">
        <f t="shared" si="2538"/>
        <v>158.41800000000001</v>
      </c>
      <c r="Z548" s="81">
        <f t="shared" si="2538"/>
        <v>157.083</v>
      </c>
      <c r="AA548" s="65">
        <f t="shared" si="2538"/>
        <v>161.01275000000001</v>
      </c>
      <c r="AB548" s="81">
        <f t="shared" si="2538"/>
        <v>156.64400000000001</v>
      </c>
      <c r="AC548" s="81">
        <f t="shared" si="2538"/>
        <v>154.06399999999999</v>
      </c>
      <c r="AD548" s="81">
        <f t="shared" si="2538"/>
        <v>147.291</v>
      </c>
      <c r="AE548" s="81">
        <f t="shared" si="2538"/>
        <v>144.25299999999999</v>
      </c>
      <c r="AF548" s="65">
        <f t="shared" si="2538"/>
        <v>150.56299999999999</v>
      </c>
      <c r="AG548" s="81">
        <f t="shared" si="2538"/>
        <v>145.67599999999999</v>
      </c>
      <c r="AH548" s="81">
        <f t="shared" si="2538"/>
        <v>144.64400000000001</v>
      </c>
      <c r="AI548" s="81">
        <f t="shared" si="2538"/>
        <v>144.13800000000001</v>
      </c>
      <c r="AJ548" s="81">
        <f t="shared" si="2538"/>
        <v>145.58199999999999</v>
      </c>
      <c r="AK548" s="65">
        <f t="shared" si="2538"/>
        <v>145.01</v>
      </c>
      <c r="AL548" s="81">
        <f t="shared" si="2538"/>
        <v>145.173</v>
      </c>
      <c r="AM548" s="81">
        <f t="shared" si="2538"/>
        <v>141.40799999999999</v>
      </c>
      <c r="AN548" s="81">
        <f t="shared" si="2538"/>
        <v>139.07300000000001</v>
      </c>
      <c r="AO548" s="81">
        <f t="shared" si="2538"/>
        <v>136.18199999999999</v>
      </c>
      <c r="AP548" s="65">
        <f t="shared" si="2538"/>
        <v>140.459</v>
      </c>
      <c r="AQ548" s="81">
        <f t="shared" ref="AQ548:AT548" si="2539">AQ546+AQ547</f>
        <v>133.84170804347826</v>
      </c>
      <c r="AR548" s="81">
        <f t="shared" si="2539"/>
        <v>130.83435717093991</v>
      </c>
      <c r="AS548" s="81">
        <f t="shared" si="2539"/>
        <v>127.88280731750191</v>
      </c>
      <c r="AT548" s="81">
        <f t="shared" si="2539"/>
        <v>124.98594059569686</v>
      </c>
      <c r="AU548" s="65">
        <f>AT548</f>
        <v>124.98594059569686</v>
      </c>
      <c r="AV548" s="65">
        <f t="shared" ref="AV548:AW548" si="2540">AV546+AV547</f>
        <v>112.72807095664155</v>
      </c>
      <c r="AW548" s="65">
        <f t="shared" si="2540"/>
        <v>100.11484007926975</v>
      </c>
    </row>
    <row r="550" spans="1:49">
      <c r="B550" s="54" t="s">
        <v>307</v>
      </c>
      <c r="C550" s="117" t="s">
        <v>212</v>
      </c>
      <c r="D550" s="85" t="s">
        <v>212</v>
      </c>
      <c r="E550" s="85" t="s">
        <v>212</v>
      </c>
      <c r="F550" s="85" t="s">
        <v>212</v>
      </c>
      <c r="G550" s="118" t="s">
        <v>212</v>
      </c>
      <c r="H550" s="117" t="s">
        <v>212</v>
      </c>
      <c r="I550" s="85" t="s">
        <v>212</v>
      </c>
      <c r="J550" s="85" t="s">
        <v>212</v>
      </c>
      <c r="K550" s="85" t="s">
        <v>212</v>
      </c>
      <c r="L550" s="118" t="s">
        <v>212</v>
      </c>
      <c r="M550" s="27">
        <f>M512+K512+J512+I512</f>
        <v>624.99999999999989</v>
      </c>
      <c r="N550" s="27">
        <f>N512+M512+K512+J512</f>
        <v>651.72307692307686</v>
      </c>
      <c r="O550" s="27">
        <f>O512+M512+N512+K512</f>
        <v>690.22307692307686</v>
      </c>
      <c r="P550" s="27">
        <f>P512+N512+M512+O512</f>
        <v>720.42307692307679</v>
      </c>
      <c r="Q550" s="111">
        <f>P550</f>
        <v>720.42307692307679</v>
      </c>
      <c r="R550" s="27">
        <f>R512+P512+O512+N512</f>
        <v>748.32307692307711</v>
      </c>
      <c r="S550" s="27">
        <f>S512+R512+P512+O512</f>
        <v>786.20000000000016</v>
      </c>
      <c r="T550" s="27">
        <f>T512+R512+S512+P512</f>
        <v>815.10000000000014</v>
      </c>
      <c r="U550" s="27">
        <f>U512+S512+R512+T512</f>
        <v>872.2</v>
      </c>
      <c r="V550" s="111">
        <f>U550</f>
        <v>872.2</v>
      </c>
      <c r="W550" s="27">
        <f>W512+U512+T512+S512</f>
        <v>905.9</v>
      </c>
      <c r="X550" s="27">
        <f>X512+W512+U512+T512</f>
        <v>966</v>
      </c>
      <c r="Y550" s="27">
        <f>Y512+W512+X512+U512</f>
        <v>1001</v>
      </c>
      <c r="Z550" s="27">
        <f>Z512+X512+W512+Y512</f>
        <v>1013.0000000000002</v>
      </c>
      <c r="AA550" s="111">
        <f>Z550</f>
        <v>1013.0000000000002</v>
      </c>
      <c r="AB550" s="27">
        <f>AB512+Z512+Y512+X512</f>
        <v>1036.8000000000002</v>
      </c>
      <c r="AC550" s="27">
        <f>AC512+AB512+Z512+Y512</f>
        <v>1043</v>
      </c>
      <c r="AD550" s="27">
        <f>AD512+AB512+AC512+Z512</f>
        <v>1076.3</v>
      </c>
      <c r="AE550" s="27">
        <f>AE512+AC512+AB512+AD512</f>
        <v>1134.5000000000002</v>
      </c>
      <c r="AF550" s="111">
        <f>AE550</f>
        <v>1134.5000000000002</v>
      </c>
      <c r="AG550" s="27">
        <f>AG512+AE512+AD512+AC512</f>
        <v>1197.8000000000002</v>
      </c>
      <c r="AH550" s="27">
        <f>AH512+AG512+AE512+AD512</f>
        <v>1264.9000000000005</v>
      </c>
      <c r="AI550" s="27">
        <f>AI512+AG512+AH512+AE512</f>
        <v>1335.4000000000003</v>
      </c>
      <c r="AJ550" s="27">
        <f>AJ512+AH512+AG512+AI512</f>
        <v>1395.9</v>
      </c>
      <c r="AK550" s="111">
        <f>AJ550</f>
        <v>1395.9</v>
      </c>
      <c r="AL550" s="27">
        <f>AL512+AJ512+AI512+AH512</f>
        <v>1447.2999999999997</v>
      </c>
      <c r="AM550" s="27">
        <f>AM512+AL512+AJ512+AI512</f>
        <v>1497.2999999999997</v>
      </c>
      <c r="AN550" s="27">
        <f>AN512+AL512+AM512+AJ512</f>
        <v>1539.3999999999996</v>
      </c>
      <c r="AO550" s="27">
        <f>AO512+AM512+AL512+AN512</f>
        <v>1585.8999999999999</v>
      </c>
      <c r="AP550" s="111">
        <f>AO550</f>
        <v>1585.8999999999999</v>
      </c>
      <c r="AQ550" s="27">
        <f ca="1">AQ512+AO512+AN512+AM512</f>
        <v>1622.9803290406928</v>
      </c>
      <c r="AR550" s="27">
        <f ca="1">AR512+AQ512+AO512+AN512</f>
        <v>1661.180552035087</v>
      </c>
      <c r="AS550" s="27">
        <f ca="1">AS512+AQ512+AR512+AO512</f>
        <v>1687.3962683337809</v>
      </c>
      <c r="AT550" s="27">
        <f ca="1">AT512+AR512+AQ512+AS512</f>
        <v>1729.2757028714104</v>
      </c>
      <c r="AU550" s="111">
        <f ca="1">AT550</f>
        <v>1729.2757028714104</v>
      </c>
      <c r="AV550" s="111">
        <f ca="1">AV512</f>
        <v>1884.8350820742046</v>
      </c>
      <c r="AW550" s="111">
        <f ca="1">AW512</f>
        <v>2049.5436220324127</v>
      </c>
    </row>
    <row r="551" spans="1:49">
      <c r="B551" s="54"/>
      <c r="C551" s="85"/>
      <c r="D551" s="85"/>
      <c r="E551" s="85"/>
      <c r="F551" s="85"/>
      <c r="G551" s="86"/>
      <c r="H551" s="85"/>
      <c r="I551" s="85"/>
      <c r="J551" s="85"/>
      <c r="K551" s="85"/>
      <c r="L551" s="86"/>
      <c r="M551" s="82"/>
      <c r="N551" s="82"/>
      <c r="O551" s="82"/>
      <c r="P551" s="82"/>
      <c r="Q551" s="86"/>
      <c r="R551" s="82"/>
      <c r="S551" s="82"/>
      <c r="T551" s="82"/>
      <c r="U551" s="82"/>
      <c r="V551" s="86"/>
      <c r="W551" s="82"/>
      <c r="X551" s="82"/>
      <c r="Y551" s="82"/>
      <c r="Z551" s="82"/>
      <c r="AA551" s="86"/>
      <c r="AB551" s="82"/>
      <c r="AC551" s="82"/>
      <c r="AD551" s="82"/>
      <c r="AE551" s="82"/>
      <c r="AF551" s="86"/>
      <c r="AG551" s="82"/>
      <c r="AH551" s="82"/>
      <c r="AI551" s="82"/>
      <c r="AJ551" s="82"/>
      <c r="AK551" s="86"/>
      <c r="AL551" s="82"/>
      <c r="AM551" s="82"/>
      <c r="AN551" s="82"/>
      <c r="AO551" s="82"/>
      <c r="AP551" s="86"/>
      <c r="AQ551" s="82"/>
      <c r="AR551" s="82"/>
      <c r="AS551" s="82"/>
      <c r="AT551" s="82"/>
      <c r="AU551" s="86"/>
      <c r="AV551" s="86"/>
      <c r="AW551" s="86"/>
    </row>
    <row r="552" spans="1:49">
      <c r="B552" s="54" t="s">
        <v>308</v>
      </c>
      <c r="C552" s="117" t="s">
        <v>212</v>
      </c>
      <c r="D552" s="85" t="s">
        <v>212</v>
      </c>
      <c r="E552" s="85" t="s">
        <v>212</v>
      </c>
      <c r="F552" s="85" t="s">
        <v>212</v>
      </c>
      <c r="G552" s="118" t="s">
        <v>212</v>
      </c>
      <c r="H552" s="117" t="s">
        <v>212</v>
      </c>
      <c r="I552" s="85" t="s">
        <v>212</v>
      </c>
      <c r="J552" s="85" t="s">
        <v>212</v>
      </c>
      <c r="K552" s="85" t="s">
        <v>212</v>
      </c>
      <c r="L552" s="118" t="s">
        <v>212</v>
      </c>
      <c r="M552" s="27" t="e">
        <f>#REF!/M550</f>
        <v>#REF!</v>
      </c>
      <c r="N552" s="27" t="e">
        <f>#REF!/N550</f>
        <v>#REF!</v>
      </c>
      <c r="O552" s="27" t="e">
        <f>#REF!/O550</f>
        <v>#REF!</v>
      </c>
      <c r="P552" s="27" t="e">
        <f>#REF!/P550</f>
        <v>#REF!</v>
      </c>
      <c r="Q552" s="99" t="e">
        <f>#REF!/Q550</f>
        <v>#REF!</v>
      </c>
      <c r="R552" s="27" t="e">
        <f>#REF!/R550</f>
        <v>#REF!</v>
      </c>
      <c r="S552" s="27" t="e">
        <f>#REF!/S550</f>
        <v>#REF!</v>
      </c>
      <c r="T552" s="27" t="e">
        <f>#REF!/T550</f>
        <v>#REF!</v>
      </c>
      <c r="U552" s="27" t="e">
        <f>#REF!/U550</f>
        <v>#REF!</v>
      </c>
      <c r="V552" s="99" t="e">
        <f>#REF!/V550</f>
        <v>#REF!</v>
      </c>
      <c r="W552" s="27" t="e">
        <f>#REF!/W550</f>
        <v>#REF!</v>
      </c>
      <c r="X552" s="27" t="e">
        <f>#REF!/X550</f>
        <v>#REF!</v>
      </c>
      <c r="Y552" s="27" t="e">
        <f>#REF!/Y550</f>
        <v>#REF!</v>
      </c>
      <c r="Z552" s="27" t="e">
        <f>#REF!/Z550</f>
        <v>#REF!</v>
      </c>
      <c r="AA552" s="99" t="e">
        <f>#REF!/AA550</f>
        <v>#REF!</v>
      </c>
      <c r="AB552" s="27" t="e">
        <f>#REF!/AB550</f>
        <v>#REF!</v>
      </c>
      <c r="AC552" s="27" t="e">
        <f>#REF!/AC550</f>
        <v>#REF!</v>
      </c>
      <c r="AD552" s="27" t="e">
        <f>#REF!/AD550</f>
        <v>#REF!</v>
      </c>
      <c r="AE552" s="27" t="e">
        <f>#REF!/AE550</f>
        <v>#REF!</v>
      </c>
      <c r="AF552" s="99" t="e">
        <f>#REF!/AF550</f>
        <v>#REF!</v>
      </c>
      <c r="AG552" s="27" t="e">
        <f>#REF!/AG550</f>
        <v>#REF!</v>
      </c>
      <c r="AH552" s="27" t="e">
        <f>#REF!/AH550</f>
        <v>#REF!</v>
      </c>
      <c r="AI552" s="27" t="e">
        <f>#REF!/AI550</f>
        <v>#REF!</v>
      </c>
      <c r="AJ552" s="27" t="e">
        <f>#REF!/AJ550</f>
        <v>#REF!</v>
      </c>
      <c r="AK552" s="99" t="e">
        <f>#REF!/AK550</f>
        <v>#REF!</v>
      </c>
      <c r="AL552" s="27" t="e">
        <f>#REF!/AL550</f>
        <v>#REF!</v>
      </c>
      <c r="AM552" s="27" t="e">
        <f>#REF!/AM550</f>
        <v>#REF!</v>
      </c>
      <c r="AN552" s="27" t="e">
        <f>#REF!/AN550</f>
        <v>#REF!</v>
      </c>
      <c r="AO552" s="27" t="e">
        <f>#REF!/AO550</f>
        <v>#REF!</v>
      </c>
      <c r="AP552" s="99" t="e">
        <f>#REF!/AP550</f>
        <v>#REF!</v>
      </c>
      <c r="AQ552" s="27" t="e">
        <f ca="1">#REF!/AQ550</f>
        <v>#REF!</v>
      </c>
      <c r="AR552" s="27" t="e">
        <f ca="1">#REF!/AR550</f>
        <v>#REF!</v>
      </c>
      <c r="AS552" s="27" t="e">
        <f ca="1">#REF!/AS550</f>
        <v>#REF!</v>
      </c>
      <c r="AT552" s="27" t="e">
        <f ca="1">#REF!/AT550</f>
        <v>#REF!</v>
      </c>
      <c r="AU552" s="99" t="e">
        <f ca="1">#REF!/AU550</f>
        <v>#REF!</v>
      </c>
      <c r="AV552" s="99" t="e">
        <f ca="1">#REF!/AV550</f>
        <v>#REF!</v>
      </c>
      <c r="AW552" s="99" t="e">
        <f ca="1">#REF!/AW550</f>
        <v>#REF!</v>
      </c>
    </row>
    <row r="553" spans="1:49">
      <c r="B553" s="54" t="s">
        <v>309</v>
      </c>
      <c r="C553" s="117" t="s">
        <v>212</v>
      </c>
      <c r="D553" s="85" t="s">
        <v>212</v>
      </c>
      <c r="E553" s="85" t="s">
        <v>212</v>
      </c>
      <c r="F553" s="85" t="s">
        <v>212</v>
      </c>
      <c r="G553" s="118" t="s">
        <v>212</v>
      </c>
      <c r="H553" s="117" t="s">
        <v>212</v>
      </c>
      <c r="I553" s="85" t="s">
        <v>212</v>
      </c>
      <c r="J553" s="85" t="s">
        <v>212</v>
      </c>
      <c r="K553" s="85" t="s">
        <v>212</v>
      </c>
      <c r="L553" s="118" t="s">
        <v>212</v>
      </c>
      <c r="M553" s="27" t="e">
        <f>(#REF!+#REF!)/M550</f>
        <v>#REF!</v>
      </c>
      <c r="N553" s="27" t="e">
        <f>(#REF!+#REF!)/N550</f>
        <v>#REF!</v>
      </c>
      <c r="O553" s="27" t="e">
        <f>(#REF!+#REF!)/O550</f>
        <v>#REF!</v>
      </c>
      <c r="P553" s="27" t="e">
        <f>(#REF!+#REF!)/P550</f>
        <v>#REF!</v>
      </c>
      <c r="Q553" s="99" t="e">
        <f>(#REF!+#REF!)/Q550</f>
        <v>#REF!</v>
      </c>
      <c r="R553" s="27" t="e">
        <f>(#REF!+#REF!)/R550</f>
        <v>#REF!</v>
      </c>
      <c r="S553" s="27" t="e">
        <f>(#REF!+#REF!)/S550</f>
        <v>#REF!</v>
      </c>
      <c r="T553" s="27" t="e">
        <f>(#REF!+#REF!)/T550</f>
        <v>#REF!</v>
      </c>
      <c r="U553" s="27" t="e">
        <f>(#REF!+#REF!)/U550</f>
        <v>#REF!</v>
      </c>
      <c r="V553" s="99" t="e">
        <f>(#REF!+#REF!)/V550</f>
        <v>#REF!</v>
      </c>
      <c r="W553" s="27" t="e">
        <f>(#REF!+#REF!)/W550</f>
        <v>#REF!</v>
      </c>
      <c r="X553" s="27" t="e">
        <f>(#REF!+#REF!)/X550</f>
        <v>#REF!</v>
      </c>
      <c r="Y553" s="27" t="e">
        <f>(#REF!+#REF!)/Y550</f>
        <v>#REF!</v>
      </c>
      <c r="Z553" s="27" t="e">
        <f>(#REF!+#REF!)/Z550</f>
        <v>#REF!</v>
      </c>
      <c r="AA553" s="99" t="e">
        <f>(#REF!+#REF!)/AA550</f>
        <v>#REF!</v>
      </c>
      <c r="AB553" s="27" t="e">
        <f>(#REF!+#REF!)/AB550</f>
        <v>#REF!</v>
      </c>
      <c r="AC553" s="27" t="e">
        <f>(#REF!+#REF!)/AC550</f>
        <v>#REF!</v>
      </c>
      <c r="AD553" s="27" t="e">
        <f>(#REF!+#REF!)/AD550</f>
        <v>#REF!</v>
      </c>
      <c r="AE553" s="27" t="e">
        <f>(#REF!+#REF!)/AE550</f>
        <v>#REF!</v>
      </c>
      <c r="AF553" s="99" t="e">
        <f>(#REF!+#REF!)/AF550</f>
        <v>#REF!</v>
      </c>
      <c r="AG553" s="27" t="e">
        <f>(#REF!+#REF!)/AG550</f>
        <v>#REF!</v>
      </c>
      <c r="AH553" s="27" t="e">
        <f>(#REF!+#REF!)/AH550</f>
        <v>#REF!</v>
      </c>
      <c r="AI553" s="27" t="e">
        <f>(#REF!+#REF!)/AI550</f>
        <v>#REF!</v>
      </c>
      <c r="AJ553" s="27" t="e">
        <f>(#REF!+#REF!)/AJ550</f>
        <v>#REF!</v>
      </c>
      <c r="AK553" s="99" t="e">
        <f>(#REF!+#REF!)/AK550</f>
        <v>#REF!</v>
      </c>
      <c r="AL553" s="27" t="e">
        <f>(#REF!+#REF!)/AL550</f>
        <v>#REF!</v>
      </c>
      <c r="AM553" s="27" t="e">
        <f>(#REF!+#REF!)/AM550</f>
        <v>#REF!</v>
      </c>
      <c r="AN553" s="27" t="e">
        <f>(#REF!+#REF!)/AN550</f>
        <v>#REF!</v>
      </c>
      <c r="AO553" s="27" t="e">
        <f>(#REF!+#REF!)/AO550</f>
        <v>#REF!</v>
      </c>
      <c r="AP553" s="99" t="e">
        <f>(#REF!+#REF!)/AP550</f>
        <v>#REF!</v>
      </c>
      <c r="AQ553" s="27" t="e">
        <f ca="1">(#REF!+#REF!)/AQ550</f>
        <v>#REF!</v>
      </c>
      <c r="AR553" s="27" t="e">
        <f ca="1">(#REF!+#REF!)/AR550</f>
        <v>#REF!</v>
      </c>
      <c r="AS553" s="27" t="e">
        <f ca="1">(#REF!+#REF!)/AS550</f>
        <v>#REF!</v>
      </c>
      <c r="AT553" s="27" t="e">
        <f ca="1">(#REF!+#REF!)/AT550</f>
        <v>#REF!</v>
      </c>
      <c r="AU553" s="99" t="e">
        <f ca="1">(#REF!+#REF!)/AU550</f>
        <v>#REF!</v>
      </c>
      <c r="AV553" s="99" t="e">
        <f ca="1">(#REF!+#REF!)/AV550</f>
        <v>#REF!</v>
      </c>
      <c r="AW553" s="99" t="e">
        <f ca="1">(#REF!+#REF!)/AW550</f>
        <v>#REF!</v>
      </c>
    </row>
    <row r="554" spans="1:49">
      <c r="B554" s="11"/>
      <c r="C554" s="85"/>
      <c r="D554" s="85"/>
      <c r="E554" s="85"/>
      <c r="F554" s="85"/>
      <c r="G554" s="86"/>
      <c r="H554" s="82"/>
      <c r="I554" s="82"/>
      <c r="J554" s="82"/>
      <c r="K554" s="82"/>
      <c r="L554" s="86"/>
      <c r="M554" s="82"/>
      <c r="N554" s="82"/>
      <c r="O554" s="82"/>
      <c r="P554" s="82"/>
      <c r="Q554" s="86"/>
      <c r="R554" s="82"/>
      <c r="S554" s="82"/>
      <c r="T554" s="82"/>
      <c r="U554" s="82"/>
      <c r="V554" s="86"/>
      <c r="W554" s="82"/>
      <c r="X554" s="82"/>
      <c r="Y554" s="82"/>
      <c r="Z554" s="82"/>
      <c r="AA554" s="86"/>
      <c r="AB554" s="82"/>
      <c r="AC554" s="82"/>
      <c r="AD554" s="82"/>
      <c r="AE554" s="82"/>
      <c r="AF554" s="86"/>
      <c r="AG554" s="82"/>
      <c r="AH554" s="82"/>
    </row>
    <row r="555" spans="1:49" s="5" customFormat="1">
      <c r="A555" s="1"/>
      <c r="B555" s="16" t="s">
        <v>310</v>
      </c>
      <c r="C555" s="16"/>
      <c r="D555" s="16"/>
      <c r="E555" s="17"/>
      <c r="F555" s="17"/>
      <c r="G555" s="16"/>
      <c r="H555" s="17"/>
      <c r="I555" s="16"/>
      <c r="J555" s="17"/>
      <c r="K555" s="17"/>
      <c r="L555" s="16"/>
      <c r="M555" s="17"/>
      <c r="N555" s="16"/>
      <c r="O555" s="17"/>
      <c r="P555" s="17"/>
      <c r="Q555" s="16"/>
      <c r="R555" s="17"/>
      <c r="S555" s="16"/>
      <c r="T555" s="17"/>
      <c r="U555" s="17"/>
      <c r="V555" s="16"/>
      <c r="W555" s="17"/>
      <c r="X555" s="16"/>
      <c r="Y555" s="17"/>
      <c r="Z555" s="17"/>
      <c r="AA555" s="16"/>
      <c r="AB555" s="17"/>
      <c r="AC555" s="16"/>
      <c r="AD555" s="17"/>
      <c r="AE555" s="17"/>
      <c r="AF555" s="16"/>
      <c r="AG555" s="17"/>
      <c r="AH555" s="16"/>
      <c r="AI555" s="17"/>
      <c r="AJ555" s="17"/>
      <c r="AK555" s="16"/>
      <c r="AL555" s="17"/>
      <c r="AM555" s="16"/>
      <c r="AN555" s="17"/>
      <c r="AO555" s="17"/>
      <c r="AP555" s="16"/>
      <c r="AQ555" s="17"/>
      <c r="AR555" s="16"/>
      <c r="AS555" s="17"/>
      <c r="AT555" s="17"/>
      <c r="AU555" s="16"/>
      <c r="AV555" s="16"/>
      <c r="AW555" s="16"/>
    </row>
    <row r="556" spans="1:49">
      <c r="B556" s="54" t="s">
        <v>91</v>
      </c>
      <c r="C556" s="3">
        <v>226.6</v>
      </c>
      <c r="D556" s="3">
        <v>233.3</v>
      </c>
      <c r="E556" s="3">
        <v>236</v>
      </c>
      <c r="F556" s="3">
        <v>240.3</v>
      </c>
      <c r="G556" s="14">
        <f>SUM(C556:F556)</f>
        <v>936.2</v>
      </c>
      <c r="H556" s="3">
        <v>245.1</v>
      </c>
      <c r="I556" s="3">
        <v>247.7</v>
      </c>
      <c r="J556" s="3">
        <v>254.3</v>
      </c>
      <c r="K556" s="3">
        <v>261.39999999999998</v>
      </c>
      <c r="L556" s="14">
        <f>SUM(H556:K556)</f>
        <v>1008.4999999999999</v>
      </c>
      <c r="M556" s="3">
        <v>262.39999999999998</v>
      </c>
      <c r="N556" s="3">
        <v>266.10000000000002</v>
      </c>
      <c r="O556" s="3">
        <v>283.7</v>
      </c>
      <c r="P556" s="3">
        <v>293.2</v>
      </c>
      <c r="Q556" s="14">
        <f>SUM(M556:P556)</f>
        <v>1105.4000000000001</v>
      </c>
      <c r="R556" s="3">
        <v>303.10000000000002</v>
      </c>
      <c r="S556" s="3">
        <v>317.2</v>
      </c>
      <c r="T556" s="3">
        <v>319.7</v>
      </c>
      <c r="U556" s="3">
        <v>330.8</v>
      </c>
      <c r="V556" s="14">
        <f>SUM(R556:U556)</f>
        <v>1270.8</v>
      </c>
      <c r="W556" s="3">
        <v>329.8</v>
      </c>
      <c r="X556" s="3">
        <v>330.8</v>
      </c>
      <c r="Y556" s="3">
        <v>332.6</v>
      </c>
      <c r="Z556" s="3">
        <v>340.8</v>
      </c>
      <c r="AA556" s="14">
        <f>SUM(W556:Z556)</f>
        <v>1334</v>
      </c>
      <c r="AB556" s="3">
        <v>340.6</v>
      </c>
      <c r="AC556" s="3">
        <v>341.1</v>
      </c>
      <c r="AD556" s="3">
        <v>345.5</v>
      </c>
      <c r="AE556" s="3">
        <v>353.9</v>
      </c>
      <c r="AF556" s="14">
        <f>SUM(AB556:AE556)</f>
        <v>1381.1</v>
      </c>
      <c r="AG556" s="3">
        <v>352.9</v>
      </c>
      <c r="AH556" s="3">
        <v>357.1</v>
      </c>
      <c r="AI556" s="3">
        <v>369.4</v>
      </c>
      <c r="AJ556" s="3">
        <v>380.4</v>
      </c>
      <c r="AK556" s="14">
        <f>SUM(AG556:AJ556)</f>
        <v>1459.8000000000002</v>
      </c>
      <c r="AL556" s="53">
        <f t="shared" ref="AL556:AV556" si="2541">AL558*AL560</f>
        <v>382.17599999999999</v>
      </c>
      <c r="AM556" s="62">
        <v>395.9</v>
      </c>
      <c r="AN556" s="62">
        <v>422.5</v>
      </c>
      <c r="AO556" s="62">
        <v>419.6</v>
      </c>
      <c r="AP556" s="14">
        <f>SUM(AL556:AO556)</f>
        <v>1620.1759999999999</v>
      </c>
      <c r="AQ556" s="53">
        <f t="shared" ref="AQ556:AT556" ca="1" si="2542">AQ558*AQ560</f>
        <v>404.17799083003797</v>
      </c>
      <c r="AR556" s="53">
        <f t="shared" ca="1" si="2542"/>
        <v>412.8189823680172</v>
      </c>
      <c r="AS556" s="53">
        <f t="shared" ca="1" si="2542"/>
        <v>422.22843858761246</v>
      </c>
      <c r="AT556" s="53">
        <f t="shared" ca="1" si="2542"/>
        <v>436.02732565656157</v>
      </c>
      <c r="AU556" s="14">
        <f ca="1">SUM(AQ556:AT556)</f>
        <v>1675.2527374422293</v>
      </c>
      <c r="AV556" s="14">
        <f t="shared" ca="1" si="2541"/>
        <v>1768.1895387205168</v>
      </c>
      <c r="AW556" s="14">
        <f t="shared" ref="AW556" ca="1" si="2543">AW558*AW560</f>
        <v>1865.7116815146658</v>
      </c>
    </row>
    <row r="557" spans="1:49">
      <c r="B557" s="54" t="s">
        <v>92</v>
      </c>
      <c r="C557" s="95">
        <f>C558-C556</f>
        <v>406.6</v>
      </c>
      <c r="D557" s="95">
        <f t="shared" ref="D557:AH557" si="2544">D558-D556</f>
        <v>418.3</v>
      </c>
      <c r="E557" s="95">
        <f t="shared" si="2544"/>
        <v>443.5</v>
      </c>
      <c r="F557" s="95">
        <f t="shared" si="2544"/>
        <v>455.49999999999994</v>
      </c>
      <c r="G557" s="99">
        <f t="shared" si="2544"/>
        <v>1723.9000000000003</v>
      </c>
      <c r="H557" s="27">
        <f t="shared" si="2544"/>
        <v>464.9</v>
      </c>
      <c r="I557" s="27">
        <f t="shared" si="2544"/>
        <v>489.50000000000006</v>
      </c>
      <c r="J557" s="27">
        <f t="shared" si="2544"/>
        <v>506.2</v>
      </c>
      <c r="K557" s="27">
        <f t="shared" si="2544"/>
        <v>519.00000000000011</v>
      </c>
      <c r="L557" s="99">
        <f t="shared" si="2544"/>
        <v>1979.6</v>
      </c>
      <c r="M557" s="27">
        <f t="shared" si="2544"/>
        <v>529.59999999999991</v>
      </c>
      <c r="N557" s="27">
        <f t="shared" si="2544"/>
        <v>540.29999999999995</v>
      </c>
      <c r="O557" s="27">
        <f t="shared" si="2544"/>
        <v>560.70000000000005</v>
      </c>
      <c r="P557" s="27">
        <f t="shared" si="2544"/>
        <v>580.70000000000005</v>
      </c>
      <c r="Q557" s="99">
        <f t="shared" si="2544"/>
        <v>2211.2999999999997</v>
      </c>
      <c r="R557" s="27">
        <f t="shared" si="2544"/>
        <v>598</v>
      </c>
      <c r="S557" s="27">
        <f t="shared" si="2544"/>
        <v>614.09999999999991</v>
      </c>
      <c r="T557" s="27">
        <f t="shared" si="2544"/>
        <v>644.29999999999995</v>
      </c>
      <c r="U557" s="27">
        <f t="shared" si="2544"/>
        <v>688.5</v>
      </c>
      <c r="V557" s="99">
        <f t="shared" si="2544"/>
        <v>2544.8999999999996</v>
      </c>
      <c r="W557" s="27">
        <f t="shared" si="2544"/>
        <v>672.90000000000009</v>
      </c>
      <c r="X557" s="27">
        <f t="shared" si="2544"/>
        <v>684.7</v>
      </c>
      <c r="Y557" s="27">
        <f t="shared" si="2544"/>
        <v>700.6</v>
      </c>
      <c r="Z557" s="27">
        <f t="shared" si="2544"/>
        <v>699.10000000000014</v>
      </c>
      <c r="AA557" s="99">
        <f t="shared" si="2544"/>
        <v>2757.3</v>
      </c>
      <c r="AB557" s="27">
        <f t="shared" si="2544"/>
        <v>695.4</v>
      </c>
      <c r="AC557" s="27">
        <f t="shared" si="2544"/>
        <v>706.99999999999989</v>
      </c>
      <c r="AD557" s="27">
        <f t="shared" si="2544"/>
        <v>724.2</v>
      </c>
      <c r="AE557" s="27">
        <f t="shared" si="2544"/>
        <v>746.4</v>
      </c>
      <c r="AF557" s="99">
        <f t="shared" si="2544"/>
        <v>2873.0000000000005</v>
      </c>
      <c r="AG557" s="27">
        <f t="shared" si="2544"/>
        <v>755.6</v>
      </c>
      <c r="AH557" s="27">
        <f t="shared" si="2544"/>
        <v>767.4</v>
      </c>
      <c r="AI557" s="15">
        <f>AI558-AI556</f>
        <v>778.19999999999993</v>
      </c>
      <c r="AJ557" s="15">
        <f t="shared" ref="AJ557:AV557" si="2545">AJ558-AJ556</f>
        <v>812.19999999999993</v>
      </c>
      <c r="AK557" s="14">
        <f t="shared" si="2545"/>
        <v>3113.3999999999996</v>
      </c>
      <c r="AL557" s="15">
        <f t="shared" si="2545"/>
        <v>812.12400000000002</v>
      </c>
      <c r="AM557" s="15">
        <f t="shared" si="2545"/>
        <v>821.69999999999993</v>
      </c>
      <c r="AN557" s="15">
        <f t="shared" si="2545"/>
        <v>842.8</v>
      </c>
      <c r="AO557" s="15">
        <f t="shared" si="2545"/>
        <v>854.30000000000007</v>
      </c>
      <c r="AP557" s="14">
        <f t="shared" si="2545"/>
        <v>3330.9240000000004</v>
      </c>
      <c r="AQ557" s="15">
        <f t="shared" ref="AQ557:AU557" ca="1" si="2546">AQ558-AQ556</f>
        <v>858.87823051383066</v>
      </c>
      <c r="AR557" s="15">
        <f t="shared" ca="1" si="2546"/>
        <v>877.24033753203639</v>
      </c>
      <c r="AS557" s="15">
        <f t="shared" ca="1" si="2546"/>
        <v>897.23543199867652</v>
      </c>
      <c r="AT557" s="15">
        <f t="shared" ca="1" si="2546"/>
        <v>926.55806702019345</v>
      </c>
      <c r="AU557" s="14">
        <f t="shared" ca="1" si="2546"/>
        <v>3559.9120670647358</v>
      </c>
      <c r="AV557" s="14">
        <f t="shared" ca="1" si="2545"/>
        <v>3757.402769781098</v>
      </c>
      <c r="AW557" s="14">
        <f t="shared" ref="AW557" ca="1" si="2547">AW558-AW556</f>
        <v>3964.6373232186652</v>
      </c>
    </row>
    <row r="558" spans="1:49" s="52" customFormat="1">
      <c r="B558" s="91" t="s">
        <v>90</v>
      </c>
      <c r="C558" s="93">
        <f t="shared" ref="C558:AW558" si="2548">C39</f>
        <v>633.20000000000005</v>
      </c>
      <c r="D558" s="93">
        <f t="shared" si="2548"/>
        <v>651.6</v>
      </c>
      <c r="E558" s="93">
        <f t="shared" si="2548"/>
        <v>679.5</v>
      </c>
      <c r="F558" s="93">
        <f t="shared" si="2548"/>
        <v>695.8</v>
      </c>
      <c r="G558" s="94">
        <f t="shared" si="2548"/>
        <v>2660.1000000000004</v>
      </c>
      <c r="H558" s="84">
        <f t="shared" si="2548"/>
        <v>710</v>
      </c>
      <c r="I558" s="84">
        <f t="shared" si="2548"/>
        <v>737.2</v>
      </c>
      <c r="J558" s="84">
        <f t="shared" si="2548"/>
        <v>760.5</v>
      </c>
      <c r="K558" s="84">
        <f t="shared" si="2548"/>
        <v>780.40000000000009</v>
      </c>
      <c r="L558" s="94">
        <f t="shared" si="2548"/>
        <v>2988.1</v>
      </c>
      <c r="M558" s="84">
        <f t="shared" si="2548"/>
        <v>791.99999999999989</v>
      </c>
      <c r="N558" s="84">
        <f t="shared" si="2548"/>
        <v>806.4</v>
      </c>
      <c r="O558" s="84">
        <f t="shared" si="2548"/>
        <v>844.4</v>
      </c>
      <c r="P558" s="84">
        <f t="shared" si="2548"/>
        <v>873.9</v>
      </c>
      <c r="Q558" s="94">
        <f t="shared" si="2548"/>
        <v>3316.7</v>
      </c>
      <c r="R558" s="84">
        <f t="shared" si="2548"/>
        <v>901.1</v>
      </c>
      <c r="S558" s="84">
        <f t="shared" si="2548"/>
        <v>931.3</v>
      </c>
      <c r="T558" s="84">
        <f t="shared" si="2548"/>
        <v>964</v>
      </c>
      <c r="U558" s="84">
        <f t="shared" si="2548"/>
        <v>1019.3</v>
      </c>
      <c r="V558" s="94">
        <f t="shared" si="2548"/>
        <v>3815.7</v>
      </c>
      <c r="W558" s="84">
        <f t="shared" si="2548"/>
        <v>1002.7</v>
      </c>
      <c r="X558" s="84">
        <f t="shared" si="2548"/>
        <v>1015.5</v>
      </c>
      <c r="Y558" s="84">
        <f t="shared" si="2548"/>
        <v>1033.2</v>
      </c>
      <c r="Z558" s="84">
        <f t="shared" si="2548"/>
        <v>1039.9000000000001</v>
      </c>
      <c r="AA558" s="94">
        <f t="shared" si="2548"/>
        <v>4091.3</v>
      </c>
      <c r="AB558" s="84">
        <f t="shared" si="2548"/>
        <v>1036</v>
      </c>
      <c r="AC558" s="84">
        <f t="shared" si="2548"/>
        <v>1048.0999999999999</v>
      </c>
      <c r="AD558" s="84">
        <f t="shared" si="2548"/>
        <v>1069.7</v>
      </c>
      <c r="AE558" s="84">
        <f t="shared" si="2548"/>
        <v>1100.3</v>
      </c>
      <c r="AF558" s="94">
        <f t="shared" si="2548"/>
        <v>4254.1000000000004</v>
      </c>
      <c r="AG558" s="84">
        <f t="shared" si="2548"/>
        <v>1108.5</v>
      </c>
      <c r="AH558" s="84">
        <f t="shared" si="2548"/>
        <v>1124.5</v>
      </c>
      <c r="AI558" s="84">
        <f t="shared" si="2548"/>
        <v>1147.5999999999999</v>
      </c>
      <c r="AJ558" s="84">
        <f t="shared" si="2548"/>
        <v>1192.5999999999999</v>
      </c>
      <c r="AK558" s="94">
        <f t="shared" si="2548"/>
        <v>4573.2</v>
      </c>
      <c r="AL558" s="84">
        <f t="shared" si="2548"/>
        <v>1194.3</v>
      </c>
      <c r="AM558" s="84">
        <f t="shared" si="2548"/>
        <v>1217.5999999999999</v>
      </c>
      <c r="AN558" s="84">
        <f t="shared" si="2548"/>
        <v>1265.3</v>
      </c>
      <c r="AO558" s="84">
        <f t="shared" si="2548"/>
        <v>1273.9000000000001</v>
      </c>
      <c r="AP558" s="94">
        <f t="shared" si="2548"/>
        <v>4951.1000000000004</v>
      </c>
      <c r="AQ558" s="84">
        <f t="shared" ca="1" si="2548"/>
        <v>1263.0562213438686</v>
      </c>
      <c r="AR558" s="84">
        <f t="shared" ca="1" si="2548"/>
        <v>1290.0593199000537</v>
      </c>
      <c r="AS558" s="84">
        <f t="shared" ca="1" si="2548"/>
        <v>1319.463870586289</v>
      </c>
      <c r="AT558" s="84">
        <f t="shared" ca="1" si="2548"/>
        <v>1362.585392676755</v>
      </c>
      <c r="AU558" s="94">
        <f t="shared" ca="1" si="2548"/>
        <v>5235.1648045069651</v>
      </c>
      <c r="AV558" s="94">
        <f t="shared" ca="1" si="2548"/>
        <v>5525.5923085016148</v>
      </c>
      <c r="AW558" s="94">
        <f t="shared" ca="1" si="2548"/>
        <v>5830.3490047333307</v>
      </c>
    </row>
    <row r="559" spans="1:49">
      <c r="B559" s="11"/>
      <c r="C559" s="85"/>
      <c r="D559" s="85"/>
      <c r="E559" s="85"/>
      <c r="F559" s="85"/>
      <c r="G559" s="86"/>
      <c r="H559" s="82"/>
      <c r="I559" s="82"/>
      <c r="J559" s="82"/>
      <c r="K559" s="82"/>
      <c r="L559" s="86"/>
      <c r="M559" s="82"/>
      <c r="N559" s="82"/>
      <c r="O559" s="82"/>
      <c r="P559" s="82"/>
      <c r="Q559" s="86"/>
      <c r="R559" s="82"/>
      <c r="S559" s="82"/>
      <c r="T559" s="82"/>
      <c r="U559" s="82"/>
      <c r="V559" s="86"/>
      <c r="W559" s="82"/>
      <c r="X559" s="82"/>
      <c r="Y559" s="82"/>
      <c r="Z559" s="82"/>
      <c r="AA559" s="86"/>
      <c r="AB559" s="82"/>
      <c r="AC559" s="82"/>
      <c r="AD559" s="82"/>
      <c r="AE559" s="82"/>
      <c r="AF559" s="86"/>
      <c r="AG559" s="82"/>
      <c r="AH559" s="82"/>
    </row>
    <row r="560" spans="1:49">
      <c r="B560" s="54" t="s">
        <v>311</v>
      </c>
      <c r="C560" s="43">
        <f>C556/C558</f>
        <v>0.35786481364497785</v>
      </c>
      <c r="D560" s="43">
        <f t="shared" ref="D560:AP560" si="2549">D556/D558</f>
        <v>0.35804174340085942</v>
      </c>
      <c r="E560" s="43">
        <f t="shared" si="2549"/>
        <v>0.34731420161883736</v>
      </c>
      <c r="F560" s="43">
        <f t="shared" si="2549"/>
        <v>0.34535786145444097</v>
      </c>
      <c r="G560" s="44">
        <f t="shared" si="2549"/>
        <v>0.35194165632870944</v>
      </c>
      <c r="H560" s="42">
        <f t="shared" si="2549"/>
        <v>0.34521126760563381</v>
      </c>
      <c r="I560" s="42">
        <f t="shared" si="2549"/>
        <v>0.33600108518719474</v>
      </c>
      <c r="J560" s="42">
        <f t="shared" si="2549"/>
        <v>0.3343852728468113</v>
      </c>
      <c r="K560" s="42">
        <f t="shared" si="2549"/>
        <v>0.33495643259866731</v>
      </c>
      <c r="L560" s="44">
        <f t="shared" si="2549"/>
        <v>0.33750543823834539</v>
      </c>
      <c r="M560" s="42">
        <f t="shared" si="2549"/>
        <v>0.33131313131313134</v>
      </c>
      <c r="N560" s="42">
        <f t="shared" si="2549"/>
        <v>0.32998511904761907</v>
      </c>
      <c r="O560" s="42">
        <f t="shared" si="2549"/>
        <v>0.33597820937944101</v>
      </c>
      <c r="P560" s="42">
        <f t="shared" si="2549"/>
        <v>0.33550749513674333</v>
      </c>
      <c r="Q560" s="44">
        <f t="shared" si="2549"/>
        <v>0.33328308258208467</v>
      </c>
      <c r="R560" s="42">
        <f t="shared" si="2549"/>
        <v>0.33636666296748419</v>
      </c>
      <c r="S560" s="42">
        <f t="shared" si="2549"/>
        <v>0.34059916246107591</v>
      </c>
      <c r="T560" s="42">
        <f t="shared" si="2549"/>
        <v>0.33163900414937758</v>
      </c>
      <c r="U560" s="42">
        <f t="shared" si="2549"/>
        <v>0.32453644658098696</v>
      </c>
      <c r="V560" s="44">
        <f t="shared" si="2549"/>
        <v>0.33304505071153395</v>
      </c>
      <c r="W560" s="42">
        <f t="shared" si="2549"/>
        <v>0.32891193776802635</v>
      </c>
      <c r="X560" s="42">
        <f t="shared" si="2549"/>
        <v>0.32575086164451011</v>
      </c>
      <c r="Y560" s="42">
        <f t="shared" si="2549"/>
        <v>0.32191250483933409</v>
      </c>
      <c r="Z560" s="42">
        <f t="shared" si="2549"/>
        <v>0.32772381959803826</v>
      </c>
      <c r="AA560" s="44">
        <f t="shared" si="2549"/>
        <v>0.32605773226113949</v>
      </c>
      <c r="AB560" s="42">
        <f t="shared" si="2549"/>
        <v>0.32876447876447878</v>
      </c>
      <c r="AC560" s="42">
        <f t="shared" si="2549"/>
        <v>0.32544604522469234</v>
      </c>
      <c r="AD560" s="42">
        <f t="shared" si="2549"/>
        <v>0.32298775357576892</v>
      </c>
      <c r="AE560" s="42">
        <f t="shared" si="2549"/>
        <v>0.32163955284922291</v>
      </c>
      <c r="AF560" s="44">
        <f t="shared" si="2549"/>
        <v>0.32465151265837655</v>
      </c>
      <c r="AG560" s="42">
        <f t="shared" si="2549"/>
        <v>0.31835814163283715</v>
      </c>
      <c r="AH560" s="42">
        <f t="shared" si="2549"/>
        <v>0.31756336149399733</v>
      </c>
      <c r="AI560" s="42">
        <f t="shared" si="2549"/>
        <v>0.32188915998605788</v>
      </c>
      <c r="AJ560" s="42">
        <f t="shared" si="2549"/>
        <v>0.31896696293811838</v>
      </c>
      <c r="AK560" s="44">
        <f t="shared" si="2549"/>
        <v>0.31920755707163478</v>
      </c>
      <c r="AL560" s="35">
        <v>0.32</v>
      </c>
      <c r="AM560" s="42">
        <f t="shared" si="2549"/>
        <v>0.3251478318002628</v>
      </c>
      <c r="AN560" s="42">
        <f t="shared" si="2549"/>
        <v>0.33391290603019047</v>
      </c>
      <c r="AO560" s="42">
        <f t="shared" si="2549"/>
        <v>0.32938221210456081</v>
      </c>
      <c r="AP560" s="44">
        <f t="shared" si="2549"/>
        <v>0.3272355638141019</v>
      </c>
      <c r="AQ560" s="35">
        <v>0.32</v>
      </c>
      <c r="AR560" s="35">
        <v>0.32</v>
      </c>
      <c r="AS560" s="35">
        <v>0.32</v>
      </c>
      <c r="AT560" s="35">
        <v>0.32</v>
      </c>
      <c r="AU560" s="44">
        <f t="shared" ref="AU560" ca="1" si="2550">AU556/AU558</f>
        <v>0.32000000000000012</v>
      </c>
      <c r="AV560" s="36">
        <v>0.32</v>
      </c>
      <c r="AW560" s="36">
        <v>0.32</v>
      </c>
    </row>
    <row r="561" spans="2:49">
      <c r="B561" s="11"/>
      <c r="C561" s="85"/>
      <c r="D561" s="85"/>
      <c r="E561" s="85"/>
      <c r="F561" s="85"/>
      <c r="G561" s="86"/>
      <c r="H561" s="82"/>
      <c r="I561" s="82"/>
      <c r="J561" s="82"/>
      <c r="K561" s="82"/>
      <c r="L561" s="86"/>
      <c r="M561" s="82"/>
      <c r="N561" s="82"/>
      <c r="O561" s="82"/>
      <c r="P561" s="82"/>
      <c r="Q561" s="86"/>
      <c r="R561" s="82"/>
      <c r="S561" s="82"/>
      <c r="T561" s="82"/>
      <c r="U561" s="82"/>
      <c r="V561" s="86"/>
      <c r="W561" s="82"/>
      <c r="X561" s="82"/>
      <c r="Y561" s="82"/>
      <c r="Z561" s="82"/>
      <c r="AA561" s="86"/>
      <c r="AB561" s="82"/>
      <c r="AC561" s="82"/>
      <c r="AD561" s="82"/>
      <c r="AE561" s="82"/>
      <c r="AF561" s="86"/>
      <c r="AG561" s="82"/>
      <c r="AH561" s="82"/>
    </row>
    <row r="562" spans="2:49">
      <c r="B562" s="54" t="s">
        <v>312</v>
      </c>
      <c r="C562" s="95">
        <f>C564*C560</f>
        <v>280.24393556538217</v>
      </c>
      <c r="D562" s="95">
        <f t="shared" ref="D562:AF562" si="2551">D564*D560</f>
        <v>270.03508287292817</v>
      </c>
      <c r="E562" s="95">
        <f t="shared" si="2551"/>
        <v>257.63767476085354</v>
      </c>
      <c r="F562" s="95">
        <f t="shared" si="2551"/>
        <v>252.94009772923255</v>
      </c>
      <c r="G562" s="99">
        <f t="shared" si="2551"/>
        <v>1059.8722980339087</v>
      </c>
      <c r="H562" s="27">
        <f t="shared" si="2551"/>
        <v>300.50640845070421</v>
      </c>
      <c r="I562" s="27">
        <f t="shared" si="2551"/>
        <v>284.29051817688548</v>
      </c>
      <c r="J562" s="27">
        <f t="shared" si="2551"/>
        <v>284.56186719263644</v>
      </c>
      <c r="K562" s="27">
        <f t="shared" si="2551"/>
        <v>279.21968221424913</v>
      </c>
      <c r="L562" s="99">
        <f t="shared" si="2551"/>
        <v>1147.9234965362602</v>
      </c>
      <c r="M562" s="27">
        <f t="shared" si="2551"/>
        <v>315.11191919191913</v>
      </c>
      <c r="N562" s="27">
        <f t="shared" si="2551"/>
        <v>308.96506696428571</v>
      </c>
      <c r="O562" s="27">
        <f t="shared" si="2551"/>
        <v>317.49940786357172</v>
      </c>
      <c r="P562" s="27">
        <f t="shared" si="2551"/>
        <v>316.41711866346259</v>
      </c>
      <c r="Q562" s="99">
        <f t="shared" si="2551"/>
        <v>1258.3102782886606</v>
      </c>
      <c r="R562" s="27">
        <f t="shared" si="2551"/>
        <v>366.20238597270003</v>
      </c>
      <c r="S562" s="27">
        <f t="shared" si="2551"/>
        <v>359.26399656394284</v>
      </c>
      <c r="T562" s="27">
        <f t="shared" si="2551"/>
        <v>344.27445020746882</v>
      </c>
      <c r="U562" s="27">
        <f t="shared" si="2551"/>
        <v>340.79572255469435</v>
      </c>
      <c r="V562" s="99">
        <f t="shared" si="2551"/>
        <v>1409.3467410959981</v>
      </c>
      <c r="W562" s="27">
        <f t="shared" si="2551"/>
        <v>380.32087364116887</v>
      </c>
      <c r="X562" s="27">
        <f t="shared" si="2551"/>
        <v>364.48263909404238</v>
      </c>
      <c r="Y562" s="27">
        <f t="shared" si="2551"/>
        <v>349.91889276035613</v>
      </c>
      <c r="Z562" s="27">
        <f t="shared" si="2551"/>
        <v>344.63436868929699</v>
      </c>
      <c r="AA562" s="99">
        <f t="shared" si="2551"/>
        <v>1439.1536186542173</v>
      </c>
      <c r="AB562" s="27">
        <f t="shared" si="2551"/>
        <v>394.25436293436297</v>
      </c>
      <c r="AC562" s="27">
        <f t="shared" si="2551"/>
        <v>371.36648220589638</v>
      </c>
      <c r="AD562" s="27">
        <f t="shared" si="2551"/>
        <v>367.85075254744328</v>
      </c>
      <c r="AE562" s="27">
        <f t="shared" si="2551"/>
        <v>361.49069344724165</v>
      </c>
      <c r="AF562" s="99">
        <f t="shared" si="2551"/>
        <v>1494.4033779177732</v>
      </c>
      <c r="AG562" s="27">
        <f t="shared" ref="AG562:AP562" si="2552">AG564*AG560</f>
        <v>417.90873252142535</v>
      </c>
      <c r="AH562" s="27">
        <f t="shared" si="2552"/>
        <v>400.73320586927525</v>
      </c>
      <c r="AI562" s="27">
        <f t="shared" si="2552"/>
        <v>399.68976995468807</v>
      </c>
      <c r="AJ562" s="27">
        <f t="shared" si="2552"/>
        <v>389.93711219184974</v>
      </c>
      <c r="AK562" s="99">
        <f t="shared" si="2552"/>
        <v>1608.4230385725534</v>
      </c>
      <c r="AL562" s="27">
        <f t="shared" si="2552"/>
        <v>453.44</v>
      </c>
      <c r="AM562" s="27">
        <f t="shared" si="2552"/>
        <v>437.42137812089351</v>
      </c>
      <c r="AN562" s="27">
        <f t="shared" si="2552"/>
        <v>452.28503121789299</v>
      </c>
      <c r="AO562" s="27">
        <f t="shared" si="2552"/>
        <v>422.66325457257244</v>
      </c>
      <c r="AP562" s="99">
        <f t="shared" si="2552"/>
        <v>1767.0720445961504</v>
      </c>
      <c r="AQ562" s="27">
        <f t="shared" ref="AQ562:AU562" ca="1" si="2553">AQ564*AQ560</f>
        <v>468.82006591091709</v>
      </c>
      <c r="AR562" s="27">
        <f t="shared" ca="1" si="2553"/>
        <v>448.51947945853902</v>
      </c>
      <c r="AS562" s="27">
        <f t="shared" ca="1" si="2553"/>
        <v>454.74189503791513</v>
      </c>
      <c r="AT562" s="27">
        <f t="shared" ca="1" si="2553"/>
        <v>437.79957107903755</v>
      </c>
      <c r="AU562" s="99">
        <f t="shared" ca="1" si="2553"/>
        <v>1809.8810114864093</v>
      </c>
      <c r="AV562" s="14">
        <f t="shared" ref="AV562:AW562" ca="1" si="2554">AV564*AV560</f>
        <v>1908.4344537982283</v>
      </c>
      <c r="AW562" s="14">
        <f t="shared" ca="1" si="2554"/>
        <v>2014.6354017271615</v>
      </c>
    </row>
    <row r="563" spans="2:49">
      <c r="B563" s="54" t="s">
        <v>313</v>
      </c>
      <c r="C563" s="95">
        <f>C564-C562</f>
        <v>502.85606443461785</v>
      </c>
      <c r="D563" s="95">
        <f t="shared" ref="D563:AF563" si="2555">D564-D562</f>
        <v>484.16491712707187</v>
      </c>
      <c r="E563" s="95">
        <f t="shared" si="2555"/>
        <v>484.16232523914641</v>
      </c>
      <c r="F563" s="95">
        <f t="shared" si="2555"/>
        <v>479.45990227076743</v>
      </c>
      <c r="G563" s="99">
        <f t="shared" si="2555"/>
        <v>1951.6277019660918</v>
      </c>
      <c r="H563" s="27">
        <f t="shared" si="2555"/>
        <v>569.99359154929584</v>
      </c>
      <c r="I563" s="27">
        <f t="shared" si="2555"/>
        <v>561.80948182311454</v>
      </c>
      <c r="J563" s="27">
        <f t="shared" si="2555"/>
        <v>566.43813280736356</v>
      </c>
      <c r="K563" s="27">
        <f t="shared" si="2555"/>
        <v>554.380317785751</v>
      </c>
      <c r="L563" s="99">
        <f t="shared" si="2555"/>
        <v>2253.2765034637396</v>
      </c>
      <c r="M563" s="27">
        <f t="shared" si="2555"/>
        <v>635.98808080808067</v>
      </c>
      <c r="N563" s="27">
        <f t="shared" si="2555"/>
        <v>627.33493303571424</v>
      </c>
      <c r="O563" s="27">
        <f t="shared" si="2555"/>
        <v>627.50059213642817</v>
      </c>
      <c r="P563" s="27">
        <f t="shared" si="2555"/>
        <v>626.68288133653732</v>
      </c>
      <c r="Q563" s="99">
        <f t="shared" si="2555"/>
        <v>2517.1897217113392</v>
      </c>
      <c r="R563" s="27">
        <f t="shared" si="2555"/>
        <v>722.49761402729996</v>
      </c>
      <c r="S563" s="27">
        <f t="shared" si="2555"/>
        <v>695.53600343605717</v>
      </c>
      <c r="T563" s="27">
        <f t="shared" si="2555"/>
        <v>693.82554979253109</v>
      </c>
      <c r="U563" s="27">
        <f t="shared" si="2555"/>
        <v>709.30427744530562</v>
      </c>
      <c r="V563" s="99">
        <f t="shared" si="2555"/>
        <v>2822.3532589040014</v>
      </c>
      <c r="W563" s="27">
        <f t="shared" si="2555"/>
        <v>775.97912635883108</v>
      </c>
      <c r="X563" s="27">
        <f t="shared" si="2555"/>
        <v>754.41736090595771</v>
      </c>
      <c r="Y563" s="27">
        <f t="shared" si="2555"/>
        <v>737.08110723964387</v>
      </c>
      <c r="Z563" s="27">
        <f t="shared" si="2555"/>
        <v>706.96563131070297</v>
      </c>
      <c r="AA563" s="99">
        <f t="shared" si="2555"/>
        <v>2974.6463813457822</v>
      </c>
      <c r="AB563" s="27">
        <f t="shared" si="2555"/>
        <v>804.94563706563713</v>
      </c>
      <c r="AC563" s="27">
        <f t="shared" si="2555"/>
        <v>769.73351779410359</v>
      </c>
      <c r="AD563" s="27">
        <f t="shared" si="2555"/>
        <v>771.04924745255676</v>
      </c>
      <c r="AE563" s="27">
        <f t="shared" si="2555"/>
        <v>762.40930655275838</v>
      </c>
      <c r="AF563" s="99">
        <f t="shared" si="2555"/>
        <v>3108.6966220822269</v>
      </c>
      <c r="AG563" s="27">
        <f t="shared" ref="AG563:AP563" si="2556">AG564-AG562</f>
        <v>894.7912674785747</v>
      </c>
      <c r="AH563" s="27">
        <f t="shared" si="2556"/>
        <v>861.16679413072484</v>
      </c>
      <c r="AI563" s="27">
        <f t="shared" si="2556"/>
        <v>842.01023004531203</v>
      </c>
      <c r="AJ563" s="27">
        <f t="shared" si="2556"/>
        <v>832.56288780815021</v>
      </c>
      <c r="AK563" s="99">
        <f t="shared" si="2556"/>
        <v>3430.376961427447</v>
      </c>
      <c r="AL563" s="27">
        <f t="shared" si="2556"/>
        <v>963.56</v>
      </c>
      <c r="AM563" s="27">
        <f t="shared" si="2556"/>
        <v>907.8786218791065</v>
      </c>
      <c r="AN563" s="27">
        <f t="shared" si="2556"/>
        <v>902.21496878210701</v>
      </c>
      <c r="AO563" s="27">
        <f t="shared" si="2556"/>
        <v>860.5367454274276</v>
      </c>
      <c r="AP563" s="99">
        <f t="shared" si="2556"/>
        <v>3632.9279554038494</v>
      </c>
      <c r="AQ563" s="27">
        <f t="shared" ref="AQ563:AU563" ca="1" si="2557">AQ564-AQ562</f>
        <v>996.24264006069893</v>
      </c>
      <c r="AR563" s="27">
        <f t="shared" ca="1" si="2557"/>
        <v>953.10389384939526</v>
      </c>
      <c r="AS563" s="27">
        <f t="shared" ca="1" si="2557"/>
        <v>966.32652695556953</v>
      </c>
      <c r="AT563" s="27">
        <f t="shared" ca="1" si="2557"/>
        <v>930.32408854295477</v>
      </c>
      <c r="AU563" s="99">
        <f t="shared" ca="1" si="2557"/>
        <v>3845.9971494086176</v>
      </c>
      <c r="AV563" s="14">
        <f t="shared" ref="AV563:AW563" ca="1" si="2558">AV564-AV562</f>
        <v>4055.4232143212353</v>
      </c>
      <c r="AW563" s="14">
        <f t="shared" ca="1" si="2558"/>
        <v>4281.1002286702178</v>
      </c>
    </row>
    <row r="564" spans="2:49" s="52" customFormat="1">
      <c r="B564" s="91" t="s">
        <v>93</v>
      </c>
      <c r="C564" s="93">
        <f t="shared" ref="C564:AW564" si="2559">C51</f>
        <v>783.1</v>
      </c>
      <c r="D564" s="93">
        <f t="shared" si="2559"/>
        <v>754.2</v>
      </c>
      <c r="E564" s="93">
        <f t="shared" si="2559"/>
        <v>741.8</v>
      </c>
      <c r="F564" s="93">
        <f t="shared" si="2559"/>
        <v>732.4</v>
      </c>
      <c r="G564" s="94">
        <f t="shared" si="2559"/>
        <v>3011.5000000000005</v>
      </c>
      <c r="H564" s="84">
        <f t="shared" si="2559"/>
        <v>870.5</v>
      </c>
      <c r="I564" s="84">
        <f t="shared" si="2559"/>
        <v>846.1</v>
      </c>
      <c r="J564" s="84">
        <f t="shared" si="2559"/>
        <v>851</v>
      </c>
      <c r="K564" s="84">
        <f t="shared" si="2559"/>
        <v>833.60000000000014</v>
      </c>
      <c r="L564" s="94">
        <f t="shared" si="2559"/>
        <v>3401.2</v>
      </c>
      <c r="M564" s="84">
        <f t="shared" si="2559"/>
        <v>951.0999999999998</v>
      </c>
      <c r="N564" s="84">
        <f t="shared" si="2559"/>
        <v>936.3</v>
      </c>
      <c r="O564" s="84">
        <f t="shared" si="2559"/>
        <v>944.99999999999989</v>
      </c>
      <c r="P564" s="84">
        <f t="shared" si="2559"/>
        <v>943.09999999999991</v>
      </c>
      <c r="Q564" s="94">
        <f t="shared" si="2559"/>
        <v>3775.4999999999995</v>
      </c>
      <c r="R564" s="84">
        <f t="shared" si="2559"/>
        <v>1088.7</v>
      </c>
      <c r="S564" s="84">
        <f t="shared" si="2559"/>
        <v>1054.8</v>
      </c>
      <c r="T564" s="84">
        <f t="shared" si="2559"/>
        <v>1038.0999999999999</v>
      </c>
      <c r="U564" s="84">
        <f t="shared" si="2559"/>
        <v>1050.0999999999999</v>
      </c>
      <c r="V564" s="94">
        <f t="shared" si="2559"/>
        <v>4231.7</v>
      </c>
      <c r="W564" s="84">
        <f t="shared" si="2559"/>
        <v>1156.3</v>
      </c>
      <c r="X564" s="84">
        <f t="shared" si="2559"/>
        <v>1118.9000000000001</v>
      </c>
      <c r="Y564" s="84">
        <f t="shared" si="2559"/>
        <v>1087</v>
      </c>
      <c r="Z564" s="84">
        <f t="shared" si="2559"/>
        <v>1051.5999999999999</v>
      </c>
      <c r="AA564" s="94">
        <f t="shared" si="2559"/>
        <v>4413.7999999999993</v>
      </c>
      <c r="AB564" s="84">
        <f t="shared" si="2559"/>
        <v>1199.2</v>
      </c>
      <c r="AC564" s="84">
        <f t="shared" si="2559"/>
        <v>1141.0999999999999</v>
      </c>
      <c r="AD564" s="84">
        <f t="shared" si="2559"/>
        <v>1138.9000000000001</v>
      </c>
      <c r="AE564" s="84">
        <f t="shared" si="2559"/>
        <v>1123.9000000000001</v>
      </c>
      <c r="AF564" s="94">
        <f t="shared" si="2559"/>
        <v>4603.1000000000004</v>
      </c>
      <c r="AG564" s="84">
        <f t="shared" si="2559"/>
        <v>1312.7</v>
      </c>
      <c r="AH564" s="84">
        <f t="shared" si="2559"/>
        <v>1261.9000000000001</v>
      </c>
      <c r="AI564" s="84">
        <f t="shared" si="2559"/>
        <v>1241.7</v>
      </c>
      <c r="AJ564" s="84">
        <f t="shared" si="2559"/>
        <v>1222.5</v>
      </c>
      <c r="AK564" s="94">
        <f t="shared" si="2559"/>
        <v>5038.8</v>
      </c>
      <c r="AL564" s="84">
        <f t="shared" si="2559"/>
        <v>1417</v>
      </c>
      <c r="AM564" s="84">
        <f t="shared" si="2559"/>
        <v>1345.3</v>
      </c>
      <c r="AN564" s="84">
        <f t="shared" si="2559"/>
        <v>1354.5</v>
      </c>
      <c r="AO564" s="84">
        <f t="shared" si="2559"/>
        <v>1283.2</v>
      </c>
      <c r="AP564" s="94">
        <f t="shared" si="2559"/>
        <v>5400</v>
      </c>
      <c r="AQ564" s="84">
        <f t="shared" ca="1" si="2559"/>
        <v>1465.062705971616</v>
      </c>
      <c r="AR564" s="84">
        <f t="shared" ca="1" si="2559"/>
        <v>1401.6233733079343</v>
      </c>
      <c r="AS564" s="84">
        <f t="shared" ca="1" si="2559"/>
        <v>1421.0684219934847</v>
      </c>
      <c r="AT564" s="84">
        <f t="shared" ca="1" si="2559"/>
        <v>1368.1236596219924</v>
      </c>
      <c r="AU564" s="94">
        <f t="shared" ca="1" si="2559"/>
        <v>5655.8781608950267</v>
      </c>
      <c r="AV564" s="65">
        <f t="shared" ca="1" si="2559"/>
        <v>5963.8576681194636</v>
      </c>
      <c r="AW564" s="65">
        <f t="shared" ca="1" si="2559"/>
        <v>6295.7356303973793</v>
      </c>
    </row>
    <row r="565" spans="2:49">
      <c r="B565" s="11"/>
      <c r="C565" s="85"/>
      <c r="D565" s="85"/>
      <c r="E565" s="85"/>
      <c r="F565" s="85"/>
      <c r="G565" s="86"/>
      <c r="H565" s="82"/>
      <c r="I565" s="82"/>
      <c r="J565" s="82"/>
      <c r="K565" s="82"/>
      <c r="L565" s="86"/>
      <c r="M565" s="82"/>
      <c r="N565" s="82"/>
      <c r="O565" s="82"/>
      <c r="P565" s="82"/>
      <c r="Q565" s="86"/>
      <c r="R565" s="82"/>
      <c r="S565" s="82"/>
      <c r="T565" s="82"/>
      <c r="U565" s="82"/>
      <c r="V565" s="86"/>
      <c r="W565" s="82"/>
      <c r="X565" s="82"/>
      <c r="Y565" s="82"/>
      <c r="Z565" s="82"/>
      <c r="AA565" s="86"/>
      <c r="AB565" s="82"/>
      <c r="AC565" s="82"/>
      <c r="AD565" s="82"/>
      <c r="AE565" s="82"/>
      <c r="AF565" s="86"/>
      <c r="AG565" s="82"/>
      <c r="AH565" s="82"/>
    </row>
    <row r="566" spans="2:49">
      <c r="B566" s="100" t="s">
        <v>314</v>
      </c>
      <c r="C566" s="85"/>
      <c r="D566" s="85"/>
      <c r="E566" s="85"/>
      <c r="F566" s="85"/>
      <c r="G566" s="86"/>
      <c r="H566" s="82"/>
      <c r="I566" s="82"/>
      <c r="J566" s="82"/>
      <c r="K566" s="82"/>
      <c r="L566" s="86"/>
      <c r="M566" s="82"/>
      <c r="N566" s="82"/>
      <c r="O566" s="82"/>
      <c r="P566" s="82"/>
      <c r="Q566" s="86"/>
      <c r="R566" s="82"/>
      <c r="S566" s="82"/>
      <c r="T566" s="82"/>
      <c r="U566" s="82"/>
      <c r="V566" s="86"/>
      <c r="W566" s="82"/>
      <c r="X566" s="82"/>
      <c r="Y566" s="82"/>
      <c r="Z566" s="82"/>
      <c r="AA566" s="86"/>
      <c r="AB566" s="82"/>
      <c r="AC566" s="82"/>
      <c r="AD566" s="82"/>
      <c r="AE566" s="82"/>
      <c r="AF566" s="86"/>
      <c r="AG566" s="82"/>
      <c r="AH566" s="82"/>
    </row>
    <row r="567" spans="2:49">
      <c r="B567" s="146" t="s">
        <v>316</v>
      </c>
      <c r="C567" s="106">
        <v>0.2</v>
      </c>
      <c r="D567" s="106">
        <v>0.2</v>
      </c>
      <c r="E567" s="106">
        <v>0.2</v>
      </c>
      <c r="F567" s="106">
        <v>0.2</v>
      </c>
      <c r="G567" s="44">
        <f t="shared" ref="G567:G579" si="2560">F567</f>
        <v>0.2</v>
      </c>
      <c r="H567" s="106">
        <v>0.2</v>
      </c>
      <c r="I567" s="106">
        <v>0.2</v>
      </c>
      <c r="J567" s="106">
        <v>0.2</v>
      </c>
      <c r="K567" s="106">
        <v>0.2</v>
      </c>
      <c r="L567" s="44">
        <f t="shared" ref="L567:L578" si="2561">K567</f>
        <v>0.2</v>
      </c>
      <c r="M567" s="106">
        <v>0.2</v>
      </c>
      <c r="N567" s="106">
        <v>0.2</v>
      </c>
      <c r="O567" s="106">
        <v>0.2</v>
      </c>
      <c r="P567" s="106">
        <v>0.2</v>
      </c>
      <c r="Q567" s="44">
        <f t="shared" ref="Q567:Q578" si="2562">P567</f>
        <v>0.2</v>
      </c>
      <c r="R567" s="106">
        <v>0.2</v>
      </c>
      <c r="S567" s="106">
        <v>0.2</v>
      </c>
      <c r="T567" s="106">
        <v>0.2</v>
      </c>
      <c r="U567" s="106">
        <v>0.2</v>
      </c>
      <c r="V567" s="44">
        <f t="shared" ref="V567:V578" si="2563">U567</f>
        <v>0.2</v>
      </c>
      <c r="W567" s="106">
        <v>0.2</v>
      </c>
      <c r="X567" s="106">
        <v>0.2</v>
      </c>
      <c r="Y567" s="106">
        <v>0.2</v>
      </c>
      <c r="Z567" s="106">
        <v>0.2</v>
      </c>
      <c r="AA567" s="44">
        <f t="shared" ref="AA567:AA578" si="2564">Z567</f>
        <v>0.2</v>
      </c>
      <c r="AB567" s="106">
        <v>0.25</v>
      </c>
      <c r="AC567" s="106">
        <v>0.25</v>
      </c>
      <c r="AD567" s="106">
        <v>0.25</v>
      </c>
      <c r="AE567" s="106">
        <v>0.25</v>
      </c>
      <c r="AF567" s="44">
        <f t="shared" ref="AF567:AF578" si="2565">AE567</f>
        <v>0.25</v>
      </c>
      <c r="AG567" s="106">
        <v>0.25</v>
      </c>
      <c r="AH567" s="106">
        <v>0.25</v>
      </c>
      <c r="AI567" s="106">
        <v>0.25</v>
      </c>
      <c r="AJ567" s="106">
        <v>0.25</v>
      </c>
      <c r="AK567" s="44">
        <f t="shared" ref="AK567:AK579" si="2566">AJ567</f>
        <v>0.25</v>
      </c>
      <c r="AL567" s="106">
        <v>0.25</v>
      </c>
      <c r="AM567" s="106">
        <v>0.25</v>
      </c>
      <c r="AN567" s="106">
        <v>0.25</v>
      </c>
      <c r="AO567" s="106">
        <v>0.25</v>
      </c>
      <c r="AP567" s="44">
        <f t="shared" ref="AP567:AP579" si="2567">AO567</f>
        <v>0.25</v>
      </c>
      <c r="AQ567" s="106">
        <v>0.25</v>
      </c>
      <c r="AR567" s="106">
        <v>0.25</v>
      </c>
      <c r="AS567" s="106">
        <v>0.25</v>
      </c>
      <c r="AT567" s="106">
        <v>0.25</v>
      </c>
      <c r="AU567" s="44">
        <f t="shared" ref="AU567:AU579" si="2568">AT567</f>
        <v>0.25</v>
      </c>
      <c r="AV567" s="73">
        <f t="shared" ref="AV567:AW579" si="2569">AU567</f>
        <v>0.25</v>
      </c>
      <c r="AW567" s="73">
        <f t="shared" si="2569"/>
        <v>0.25</v>
      </c>
    </row>
    <row r="568" spans="2:49">
      <c r="B568" s="146" t="s">
        <v>326</v>
      </c>
      <c r="C568" s="106">
        <v>0.02</v>
      </c>
      <c r="D568" s="106">
        <v>0.02</v>
      </c>
      <c r="E568" s="106">
        <v>0.02</v>
      </c>
      <c r="F568" s="106">
        <v>0.02</v>
      </c>
      <c r="G568" s="44">
        <f t="shared" si="2560"/>
        <v>0.02</v>
      </c>
      <c r="H568" s="106">
        <v>0.02</v>
      </c>
      <c r="I568" s="106">
        <v>0.02</v>
      </c>
      <c r="J568" s="106">
        <v>0.02</v>
      </c>
      <c r="K568" s="106">
        <v>0.02</v>
      </c>
      <c r="L568" s="44">
        <f t="shared" si="2561"/>
        <v>0.02</v>
      </c>
      <c r="M568" s="106">
        <v>0.02</v>
      </c>
      <c r="N568" s="106">
        <v>0.02</v>
      </c>
      <c r="O568" s="106">
        <v>0.02</v>
      </c>
      <c r="P568" s="106">
        <v>0.02</v>
      </c>
      <c r="Q568" s="44">
        <f t="shared" si="2562"/>
        <v>0.02</v>
      </c>
      <c r="R568" s="106">
        <v>0.02</v>
      </c>
      <c r="S568" s="106">
        <v>0.02</v>
      </c>
      <c r="T568" s="106">
        <v>0.02</v>
      </c>
      <c r="U568" s="106">
        <v>0.02</v>
      </c>
      <c r="V568" s="44">
        <f t="shared" si="2563"/>
        <v>0.02</v>
      </c>
      <c r="W568" s="106">
        <v>0.02</v>
      </c>
      <c r="X568" s="106">
        <v>0.02</v>
      </c>
      <c r="Y568" s="106">
        <v>0.02</v>
      </c>
      <c r="Z568" s="106">
        <v>0.02</v>
      </c>
      <c r="AA568" s="44">
        <f t="shared" si="2564"/>
        <v>0.02</v>
      </c>
      <c r="AB568" s="106">
        <v>0.02</v>
      </c>
      <c r="AC568" s="106">
        <v>0.02</v>
      </c>
      <c r="AD568" s="106">
        <v>0.02</v>
      </c>
      <c r="AE568" s="106">
        <v>0.02</v>
      </c>
      <c r="AF568" s="44">
        <f t="shared" si="2565"/>
        <v>0.02</v>
      </c>
      <c r="AG568" s="106">
        <v>0.02</v>
      </c>
      <c r="AH568" s="106">
        <v>0.02</v>
      </c>
      <c r="AI568" s="106">
        <v>0.02</v>
      </c>
      <c r="AJ568" s="106">
        <v>0.02</v>
      </c>
      <c r="AK568" s="44">
        <f t="shared" si="2566"/>
        <v>0.02</v>
      </c>
      <c r="AL568" s="106">
        <v>0.02</v>
      </c>
      <c r="AM568" s="106">
        <v>0.02</v>
      </c>
      <c r="AN568" s="106">
        <v>0.02</v>
      </c>
      <c r="AO568" s="106">
        <v>0.02</v>
      </c>
      <c r="AP568" s="44">
        <f t="shared" si="2567"/>
        <v>0.02</v>
      </c>
      <c r="AQ568" s="106">
        <v>0.02</v>
      </c>
      <c r="AR568" s="106">
        <v>0.02</v>
      </c>
      <c r="AS568" s="106">
        <v>0.02</v>
      </c>
      <c r="AT568" s="106">
        <v>0.02</v>
      </c>
      <c r="AU568" s="44">
        <f t="shared" si="2568"/>
        <v>0.02</v>
      </c>
      <c r="AV568" s="73">
        <f t="shared" si="2569"/>
        <v>0.02</v>
      </c>
      <c r="AW568" s="73">
        <f t="shared" si="2569"/>
        <v>0.02</v>
      </c>
    </row>
    <row r="569" spans="2:49">
      <c r="B569" s="146" t="s">
        <v>327</v>
      </c>
      <c r="C569" s="106">
        <v>0.02</v>
      </c>
      <c r="D569" s="106">
        <v>0.02</v>
      </c>
      <c r="E569" s="106">
        <v>0.02</v>
      </c>
      <c r="F569" s="106">
        <v>0.02</v>
      </c>
      <c r="G569" s="44">
        <f t="shared" si="2560"/>
        <v>0.02</v>
      </c>
      <c r="H569" s="106">
        <v>0.02</v>
      </c>
      <c r="I569" s="106">
        <v>0.02</v>
      </c>
      <c r="J569" s="106">
        <v>0.02</v>
      </c>
      <c r="K569" s="106">
        <v>0.02</v>
      </c>
      <c r="L569" s="44">
        <f t="shared" si="2561"/>
        <v>0.02</v>
      </c>
      <c r="M569" s="106">
        <v>0.02</v>
      </c>
      <c r="N569" s="106">
        <v>0.02</v>
      </c>
      <c r="O569" s="106">
        <v>0.02</v>
      </c>
      <c r="P569" s="106">
        <v>0.02</v>
      </c>
      <c r="Q569" s="44">
        <f t="shared" si="2562"/>
        <v>0.02</v>
      </c>
      <c r="R569" s="106">
        <v>0.02</v>
      </c>
      <c r="S569" s="106">
        <v>0.02</v>
      </c>
      <c r="T569" s="106">
        <v>0.02</v>
      </c>
      <c r="U569" s="106">
        <v>0.02</v>
      </c>
      <c r="V569" s="44">
        <f t="shared" si="2563"/>
        <v>0.02</v>
      </c>
      <c r="W569" s="106">
        <v>0.02</v>
      </c>
      <c r="X569" s="106">
        <v>0.02</v>
      </c>
      <c r="Y569" s="106">
        <v>0.02</v>
      </c>
      <c r="Z569" s="106">
        <v>0.02</v>
      </c>
      <c r="AA569" s="44">
        <f t="shared" si="2564"/>
        <v>0.02</v>
      </c>
      <c r="AB569" s="106">
        <v>0.02</v>
      </c>
      <c r="AC569" s="106">
        <v>0.02</v>
      </c>
      <c r="AD569" s="106">
        <v>0.02</v>
      </c>
      <c r="AE569" s="106">
        <v>0.02</v>
      </c>
      <c r="AF569" s="44">
        <f t="shared" si="2565"/>
        <v>0.02</v>
      </c>
      <c r="AG569" s="106">
        <v>0.02</v>
      </c>
      <c r="AH569" s="106">
        <v>0.02</v>
      </c>
      <c r="AI569" s="106">
        <v>0.02</v>
      </c>
      <c r="AJ569" s="106">
        <v>0.02</v>
      </c>
      <c r="AK569" s="44">
        <f t="shared" si="2566"/>
        <v>0.02</v>
      </c>
      <c r="AL569" s="106">
        <v>0.02</v>
      </c>
      <c r="AM569" s="106">
        <v>0.02</v>
      </c>
      <c r="AN569" s="106">
        <v>0.02</v>
      </c>
      <c r="AO569" s="106">
        <v>0.02</v>
      </c>
      <c r="AP569" s="44">
        <f t="shared" si="2567"/>
        <v>0.02</v>
      </c>
      <c r="AQ569" s="106">
        <v>0.02</v>
      </c>
      <c r="AR569" s="106">
        <v>0.02</v>
      </c>
      <c r="AS569" s="106">
        <v>0.02</v>
      </c>
      <c r="AT569" s="106">
        <v>0.02</v>
      </c>
      <c r="AU569" s="44">
        <f t="shared" si="2568"/>
        <v>0.02</v>
      </c>
      <c r="AV569" s="73">
        <f t="shared" si="2569"/>
        <v>0.02</v>
      </c>
      <c r="AW569" s="73">
        <f t="shared" si="2569"/>
        <v>0.02</v>
      </c>
    </row>
    <row r="570" spans="2:49">
      <c r="B570" s="146" t="s">
        <v>328</v>
      </c>
      <c r="C570" s="106">
        <v>0</v>
      </c>
      <c r="D570" s="106">
        <v>0</v>
      </c>
      <c r="E570" s="106">
        <v>0</v>
      </c>
      <c r="F570" s="106">
        <v>0</v>
      </c>
      <c r="G570" s="44">
        <f t="shared" si="2560"/>
        <v>0</v>
      </c>
      <c r="H570" s="106">
        <v>0</v>
      </c>
      <c r="I570" s="106">
        <v>0</v>
      </c>
      <c r="J570" s="106">
        <v>0</v>
      </c>
      <c r="K570" s="106">
        <v>0</v>
      </c>
      <c r="L570" s="44">
        <f t="shared" si="2561"/>
        <v>0</v>
      </c>
      <c r="M570" s="106">
        <v>0</v>
      </c>
      <c r="N570" s="106">
        <v>0</v>
      </c>
      <c r="O570" s="106">
        <v>0</v>
      </c>
      <c r="P570" s="106">
        <v>0</v>
      </c>
      <c r="Q570" s="44">
        <f t="shared" si="2562"/>
        <v>0</v>
      </c>
      <c r="R570" s="106">
        <v>0</v>
      </c>
      <c r="S570" s="106">
        <v>0</v>
      </c>
      <c r="T570" s="106">
        <v>0</v>
      </c>
      <c r="U570" s="106">
        <v>0</v>
      </c>
      <c r="V570" s="44">
        <f t="shared" si="2563"/>
        <v>0</v>
      </c>
      <c r="W570" s="106">
        <v>0</v>
      </c>
      <c r="X570" s="106">
        <v>0</v>
      </c>
      <c r="Y570" s="106">
        <v>0</v>
      </c>
      <c r="Z570" s="106">
        <v>0</v>
      </c>
      <c r="AA570" s="44">
        <f t="shared" si="2564"/>
        <v>0</v>
      </c>
      <c r="AB570" s="106">
        <v>0</v>
      </c>
      <c r="AC570" s="106">
        <v>0</v>
      </c>
      <c r="AD570" s="106">
        <v>0</v>
      </c>
      <c r="AE570" s="106">
        <v>0</v>
      </c>
      <c r="AF570" s="44">
        <f t="shared" si="2565"/>
        <v>0</v>
      </c>
      <c r="AG570" s="106">
        <v>0</v>
      </c>
      <c r="AH570" s="106">
        <v>0</v>
      </c>
      <c r="AI570" s="106">
        <v>0</v>
      </c>
      <c r="AJ570" s="106">
        <v>0</v>
      </c>
      <c r="AK570" s="44">
        <f t="shared" si="2566"/>
        <v>0</v>
      </c>
      <c r="AL570" s="106">
        <v>0</v>
      </c>
      <c r="AM570" s="106">
        <v>0</v>
      </c>
      <c r="AN570" s="106">
        <v>0</v>
      </c>
      <c r="AO570" s="106">
        <v>0</v>
      </c>
      <c r="AP570" s="44">
        <f t="shared" si="2567"/>
        <v>0</v>
      </c>
      <c r="AQ570" s="106">
        <v>0</v>
      </c>
      <c r="AR570" s="106">
        <v>0</v>
      </c>
      <c r="AS570" s="106">
        <v>0</v>
      </c>
      <c r="AT570" s="106">
        <v>0</v>
      </c>
      <c r="AU570" s="44">
        <f t="shared" si="2568"/>
        <v>0</v>
      </c>
      <c r="AV570" s="73">
        <f t="shared" si="2569"/>
        <v>0</v>
      </c>
      <c r="AW570" s="73">
        <f t="shared" si="2569"/>
        <v>0</v>
      </c>
    </row>
    <row r="571" spans="2:49">
      <c r="B571" s="146" t="s">
        <v>315</v>
      </c>
      <c r="C571" s="106">
        <v>0.27500000000000002</v>
      </c>
      <c r="D571" s="106">
        <v>0.27500000000000002</v>
      </c>
      <c r="E571" s="106">
        <v>0.27500000000000002</v>
      </c>
      <c r="F571" s="106">
        <v>0.27500000000000002</v>
      </c>
      <c r="G571" s="44">
        <f t="shared" si="2560"/>
        <v>0.27500000000000002</v>
      </c>
      <c r="H571" s="106">
        <v>0.27500000000000002</v>
      </c>
      <c r="I571" s="106">
        <v>0.27500000000000002</v>
      </c>
      <c r="J571" s="106">
        <v>0.27500000000000002</v>
      </c>
      <c r="K571" s="106">
        <v>0.27500000000000002</v>
      </c>
      <c r="L571" s="44">
        <f t="shared" si="2561"/>
        <v>0.27500000000000002</v>
      </c>
      <c r="M571" s="106">
        <v>0.27500000000000002</v>
      </c>
      <c r="N571" s="106">
        <v>0.27500000000000002</v>
      </c>
      <c r="O571" s="106">
        <v>0.27500000000000002</v>
      </c>
      <c r="P571" s="106">
        <v>0.27500000000000002</v>
      </c>
      <c r="Q571" s="44">
        <f t="shared" si="2562"/>
        <v>0.27500000000000002</v>
      </c>
      <c r="R571" s="106">
        <v>0.27500000000000002</v>
      </c>
      <c r="S571" s="106">
        <v>0.27500000000000002</v>
      </c>
      <c r="T571" s="106">
        <v>0.27500000000000002</v>
      </c>
      <c r="U571" s="106">
        <v>0.27500000000000002</v>
      </c>
      <c r="V571" s="44">
        <f t="shared" si="2563"/>
        <v>0.27500000000000002</v>
      </c>
      <c r="W571" s="106">
        <v>0.27500000000000002</v>
      </c>
      <c r="X571" s="106">
        <v>0.27500000000000002</v>
      </c>
      <c r="Y571" s="106">
        <v>0.27500000000000002</v>
      </c>
      <c r="Z571" s="106">
        <v>0.27500000000000002</v>
      </c>
      <c r="AA571" s="44">
        <f t="shared" si="2564"/>
        <v>0.27500000000000002</v>
      </c>
      <c r="AB571" s="106">
        <v>0.27500000000000002</v>
      </c>
      <c r="AC571" s="106">
        <v>0.27500000000000002</v>
      </c>
      <c r="AD571" s="106">
        <v>0.27500000000000002</v>
      </c>
      <c r="AE571" s="106">
        <v>0.27500000000000002</v>
      </c>
      <c r="AF571" s="44">
        <f t="shared" si="2565"/>
        <v>0.27500000000000002</v>
      </c>
      <c r="AG571" s="106">
        <v>0.27500000000000002</v>
      </c>
      <c r="AH571" s="106">
        <v>0.27500000000000002</v>
      </c>
      <c r="AI571" s="106">
        <v>0.27500000000000002</v>
      </c>
      <c r="AJ571" s="106">
        <v>0.27500000000000002</v>
      </c>
      <c r="AK571" s="44">
        <f t="shared" si="2566"/>
        <v>0.27500000000000002</v>
      </c>
      <c r="AL571" s="106">
        <v>0.27500000000000002</v>
      </c>
      <c r="AM571" s="106">
        <v>0.27500000000000002</v>
      </c>
      <c r="AN571" s="106">
        <v>0.27500000000000002</v>
      </c>
      <c r="AO571" s="106">
        <v>0.27500000000000002</v>
      </c>
      <c r="AP571" s="44">
        <f t="shared" si="2567"/>
        <v>0.27500000000000002</v>
      </c>
      <c r="AQ571" s="106">
        <v>0.27500000000000002</v>
      </c>
      <c r="AR571" s="106">
        <v>0.27500000000000002</v>
      </c>
      <c r="AS571" s="106">
        <v>0.27500000000000002</v>
      </c>
      <c r="AT571" s="106">
        <v>0.27500000000000002</v>
      </c>
      <c r="AU571" s="44">
        <f t="shared" si="2568"/>
        <v>0.27500000000000002</v>
      </c>
      <c r="AV571" s="73">
        <f t="shared" si="2569"/>
        <v>0.27500000000000002</v>
      </c>
      <c r="AW571" s="73">
        <f t="shared" si="2569"/>
        <v>0.27500000000000002</v>
      </c>
    </row>
    <row r="572" spans="2:49">
      <c r="B572" s="146" t="s">
        <v>329</v>
      </c>
      <c r="C572" s="106">
        <v>0.15</v>
      </c>
      <c r="D572" s="106">
        <v>0.15</v>
      </c>
      <c r="E572" s="106">
        <v>0.15</v>
      </c>
      <c r="F572" s="106">
        <v>0.15</v>
      </c>
      <c r="G572" s="44">
        <f t="shared" si="2560"/>
        <v>0.15</v>
      </c>
      <c r="H572" s="106">
        <v>0.15</v>
      </c>
      <c r="I572" s="106">
        <v>0.15</v>
      </c>
      <c r="J572" s="106">
        <v>0.15</v>
      </c>
      <c r="K572" s="106">
        <v>0.15</v>
      </c>
      <c r="L572" s="44">
        <f t="shared" si="2561"/>
        <v>0.15</v>
      </c>
      <c r="M572" s="106">
        <v>0.15</v>
      </c>
      <c r="N572" s="106">
        <v>0.15</v>
      </c>
      <c r="O572" s="106">
        <v>0.15</v>
      </c>
      <c r="P572" s="106">
        <v>0.15</v>
      </c>
      <c r="Q572" s="44">
        <f t="shared" si="2562"/>
        <v>0.15</v>
      </c>
      <c r="R572" s="106">
        <v>0.15</v>
      </c>
      <c r="S572" s="106">
        <v>0.15</v>
      </c>
      <c r="T572" s="106">
        <v>0.15</v>
      </c>
      <c r="U572" s="106">
        <v>0.15</v>
      </c>
      <c r="V572" s="44">
        <f t="shared" si="2563"/>
        <v>0.15</v>
      </c>
      <c r="W572" s="106">
        <v>0.15</v>
      </c>
      <c r="X572" s="106">
        <v>0.15</v>
      </c>
      <c r="Y572" s="106">
        <v>0.15</v>
      </c>
      <c r="Z572" s="106">
        <v>0.15</v>
      </c>
      <c r="AA572" s="44">
        <f t="shared" si="2564"/>
        <v>0.15</v>
      </c>
      <c r="AB572" s="106">
        <v>0.15</v>
      </c>
      <c r="AC572" s="106">
        <v>0.15</v>
      </c>
      <c r="AD572" s="106">
        <v>0.15</v>
      </c>
      <c r="AE572" s="106">
        <v>0.15</v>
      </c>
      <c r="AF572" s="44">
        <f t="shared" si="2565"/>
        <v>0.15</v>
      </c>
      <c r="AG572" s="106">
        <v>0.15</v>
      </c>
      <c r="AH572" s="106">
        <v>0.15</v>
      </c>
      <c r="AI572" s="106">
        <v>0.15</v>
      </c>
      <c r="AJ572" s="106">
        <v>0.15</v>
      </c>
      <c r="AK572" s="44">
        <f t="shared" si="2566"/>
        <v>0.15</v>
      </c>
      <c r="AL572" s="106">
        <v>0.15</v>
      </c>
      <c r="AM572" s="106">
        <v>0.15</v>
      </c>
      <c r="AN572" s="106">
        <v>0.15</v>
      </c>
      <c r="AO572" s="106">
        <v>0.15</v>
      </c>
      <c r="AP572" s="44">
        <f t="shared" si="2567"/>
        <v>0.15</v>
      </c>
      <c r="AQ572" s="106">
        <v>0.15</v>
      </c>
      <c r="AR572" s="106">
        <v>0.15</v>
      </c>
      <c r="AS572" s="106">
        <v>0.15</v>
      </c>
      <c r="AT572" s="106">
        <v>0.15</v>
      </c>
      <c r="AU572" s="44">
        <f t="shared" si="2568"/>
        <v>0.15</v>
      </c>
      <c r="AV572" s="73">
        <f t="shared" si="2569"/>
        <v>0.15</v>
      </c>
      <c r="AW572" s="73">
        <f t="shared" si="2569"/>
        <v>0.15</v>
      </c>
    </row>
    <row r="573" spans="2:49">
      <c r="B573" s="146" t="s">
        <v>330</v>
      </c>
      <c r="C573" s="106">
        <v>0.01</v>
      </c>
      <c r="D573" s="106">
        <v>0.01</v>
      </c>
      <c r="E573" s="106">
        <v>0.01</v>
      </c>
      <c r="F573" s="106">
        <v>0.01</v>
      </c>
      <c r="G573" s="44">
        <f t="shared" si="2560"/>
        <v>0.01</v>
      </c>
      <c r="H573" s="106">
        <v>0.01</v>
      </c>
      <c r="I573" s="106">
        <v>0.01</v>
      </c>
      <c r="J573" s="106">
        <v>0.01</v>
      </c>
      <c r="K573" s="106">
        <v>0.01</v>
      </c>
      <c r="L573" s="44">
        <f t="shared" si="2561"/>
        <v>0.01</v>
      </c>
      <c r="M573" s="106">
        <v>0.01</v>
      </c>
      <c r="N573" s="106">
        <v>0.01</v>
      </c>
      <c r="O573" s="106">
        <v>0.01</v>
      </c>
      <c r="P573" s="106">
        <v>0.01</v>
      </c>
      <c r="Q573" s="44">
        <f t="shared" si="2562"/>
        <v>0.01</v>
      </c>
      <c r="R573" s="106">
        <v>0.01</v>
      </c>
      <c r="S573" s="106">
        <v>0.01</v>
      </c>
      <c r="T573" s="106">
        <v>0.01</v>
      </c>
      <c r="U573" s="106">
        <v>0.01</v>
      </c>
      <c r="V573" s="44">
        <f t="shared" si="2563"/>
        <v>0.01</v>
      </c>
      <c r="W573" s="106">
        <v>0.01</v>
      </c>
      <c r="X573" s="106">
        <v>0.01</v>
      </c>
      <c r="Y573" s="106">
        <v>0.01</v>
      </c>
      <c r="Z573" s="106">
        <v>0.01</v>
      </c>
      <c r="AA573" s="44">
        <f t="shared" si="2564"/>
        <v>0.01</v>
      </c>
      <c r="AB573" s="106">
        <v>0.01</v>
      </c>
      <c r="AC573" s="106">
        <v>0.01</v>
      </c>
      <c r="AD573" s="106">
        <v>0.01</v>
      </c>
      <c r="AE573" s="106">
        <v>0.01</v>
      </c>
      <c r="AF573" s="44">
        <f t="shared" si="2565"/>
        <v>0.01</v>
      </c>
      <c r="AG573" s="106">
        <v>0.01</v>
      </c>
      <c r="AH573" s="106">
        <v>0.01</v>
      </c>
      <c r="AI573" s="106">
        <v>0.01</v>
      </c>
      <c r="AJ573" s="106">
        <v>0.01</v>
      </c>
      <c r="AK573" s="44">
        <f t="shared" si="2566"/>
        <v>0.01</v>
      </c>
      <c r="AL573" s="106">
        <v>0.01</v>
      </c>
      <c r="AM573" s="106">
        <v>0.01</v>
      </c>
      <c r="AN573" s="106">
        <v>0.01</v>
      </c>
      <c r="AO573" s="106">
        <v>0.01</v>
      </c>
      <c r="AP573" s="44">
        <f t="shared" si="2567"/>
        <v>0.01</v>
      </c>
      <c r="AQ573" s="106">
        <v>0.01</v>
      </c>
      <c r="AR573" s="106">
        <v>0.01</v>
      </c>
      <c r="AS573" s="106">
        <v>0.01</v>
      </c>
      <c r="AT573" s="106">
        <v>0.01</v>
      </c>
      <c r="AU573" s="44">
        <f t="shared" si="2568"/>
        <v>0.01</v>
      </c>
      <c r="AV573" s="73">
        <f t="shared" si="2569"/>
        <v>0.01</v>
      </c>
      <c r="AW573" s="73">
        <f t="shared" si="2569"/>
        <v>0.01</v>
      </c>
    </row>
    <row r="574" spans="2:49">
      <c r="B574" s="146" t="s">
        <v>331</v>
      </c>
      <c r="C574" s="106">
        <v>0.01</v>
      </c>
      <c r="D574" s="106">
        <v>0.01</v>
      </c>
      <c r="E574" s="106">
        <v>0.01</v>
      </c>
      <c r="F574" s="106">
        <v>0.01</v>
      </c>
      <c r="G574" s="44">
        <f t="shared" si="2560"/>
        <v>0.01</v>
      </c>
      <c r="H574" s="106">
        <v>0.01</v>
      </c>
      <c r="I574" s="106">
        <v>0.01</v>
      </c>
      <c r="J574" s="106">
        <v>0.01</v>
      </c>
      <c r="K574" s="106">
        <v>0.01</v>
      </c>
      <c r="L574" s="44">
        <f t="shared" si="2561"/>
        <v>0.01</v>
      </c>
      <c r="M574" s="106">
        <v>0.01</v>
      </c>
      <c r="N574" s="106">
        <v>0.01</v>
      </c>
      <c r="O574" s="106">
        <v>0.01</v>
      </c>
      <c r="P574" s="106">
        <v>0.01</v>
      </c>
      <c r="Q574" s="44">
        <f t="shared" si="2562"/>
        <v>0.01</v>
      </c>
      <c r="R574" s="106">
        <v>0.01</v>
      </c>
      <c r="S574" s="106">
        <v>0.01</v>
      </c>
      <c r="T574" s="106">
        <v>0.01</v>
      </c>
      <c r="U574" s="106">
        <v>0.01</v>
      </c>
      <c r="V574" s="44">
        <f t="shared" si="2563"/>
        <v>0.01</v>
      </c>
      <c r="W574" s="106">
        <v>0.01</v>
      </c>
      <c r="X574" s="106">
        <v>0.01</v>
      </c>
      <c r="Y574" s="106">
        <v>0.01</v>
      </c>
      <c r="Z574" s="106">
        <v>0.01</v>
      </c>
      <c r="AA574" s="44">
        <f t="shared" si="2564"/>
        <v>0.01</v>
      </c>
      <c r="AB574" s="106">
        <v>0.01</v>
      </c>
      <c r="AC574" s="106">
        <v>0.01</v>
      </c>
      <c r="AD574" s="106">
        <v>0.01</v>
      </c>
      <c r="AE574" s="106">
        <v>0.01</v>
      </c>
      <c r="AF574" s="44">
        <f t="shared" si="2565"/>
        <v>0.01</v>
      </c>
      <c r="AG574" s="106">
        <v>0.01</v>
      </c>
      <c r="AH574" s="106">
        <v>0.01</v>
      </c>
      <c r="AI574" s="106">
        <v>0.01</v>
      </c>
      <c r="AJ574" s="106">
        <v>0.01</v>
      </c>
      <c r="AK574" s="44">
        <f t="shared" si="2566"/>
        <v>0.01</v>
      </c>
      <c r="AL574" s="106">
        <v>0.01</v>
      </c>
      <c r="AM574" s="106">
        <v>0.01</v>
      </c>
      <c r="AN574" s="106">
        <v>0.01</v>
      </c>
      <c r="AO574" s="106">
        <v>0.01</v>
      </c>
      <c r="AP574" s="44">
        <f t="shared" si="2567"/>
        <v>0.01</v>
      </c>
      <c r="AQ574" s="106">
        <v>0.01</v>
      </c>
      <c r="AR574" s="106">
        <v>0.01</v>
      </c>
      <c r="AS574" s="106">
        <v>0.01</v>
      </c>
      <c r="AT574" s="106">
        <v>0.01</v>
      </c>
      <c r="AU574" s="44">
        <f t="shared" si="2568"/>
        <v>0.01</v>
      </c>
      <c r="AV574" s="73">
        <f t="shared" si="2569"/>
        <v>0.01</v>
      </c>
      <c r="AW574" s="73">
        <f t="shared" si="2569"/>
        <v>0.01</v>
      </c>
    </row>
    <row r="575" spans="2:49">
      <c r="B575" s="1" t="s">
        <v>332</v>
      </c>
      <c r="C575" s="106">
        <v>0.01</v>
      </c>
      <c r="D575" s="106">
        <v>0.01</v>
      </c>
      <c r="E575" s="106">
        <v>0.01</v>
      </c>
      <c r="F575" s="106">
        <v>0.01</v>
      </c>
      <c r="G575" s="44">
        <f t="shared" si="2560"/>
        <v>0.01</v>
      </c>
      <c r="H575" s="106">
        <v>0.01</v>
      </c>
      <c r="I575" s="106">
        <v>0.01</v>
      </c>
      <c r="J575" s="106">
        <v>0.01</v>
      </c>
      <c r="K575" s="106">
        <v>0.01</v>
      </c>
      <c r="L575" s="44">
        <f t="shared" si="2561"/>
        <v>0.01</v>
      </c>
      <c r="M575" s="106">
        <v>0.01</v>
      </c>
      <c r="N575" s="106">
        <v>0.01</v>
      </c>
      <c r="O575" s="106">
        <v>0.01</v>
      </c>
      <c r="P575" s="106">
        <v>0.01</v>
      </c>
      <c r="Q575" s="44">
        <f t="shared" si="2562"/>
        <v>0.01</v>
      </c>
      <c r="R575" s="106">
        <v>0.01</v>
      </c>
      <c r="S575" s="106">
        <v>0.01</v>
      </c>
      <c r="T575" s="106">
        <v>0.01</v>
      </c>
      <c r="U575" s="106">
        <v>0.01</v>
      </c>
      <c r="V575" s="44">
        <f t="shared" si="2563"/>
        <v>0.01</v>
      </c>
      <c r="W575" s="106">
        <v>0.01</v>
      </c>
      <c r="X575" s="106">
        <v>0.01</v>
      </c>
      <c r="Y575" s="106">
        <v>0.01</v>
      </c>
      <c r="Z575" s="106">
        <v>0.01</v>
      </c>
      <c r="AA575" s="44">
        <f t="shared" si="2564"/>
        <v>0.01</v>
      </c>
      <c r="AB575" s="106">
        <v>0.01</v>
      </c>
      <c r="AC575" s="106">
        <v>0.01</v>
      </c>
      <c r="AD575" s="106">
        <v>0.01</v>
      </c>
      <c r="AE575" s="106">
        <v>0.01</v>
      </c>
      <c r="AF575" s="44">
        <f t="shared" si="2565"/>
        <v>0.01</v>
      </c>
      <c r="AG575" s="106">
        <v>0.01</v>
      </c>
      <c r="AH575" s="106">
        <v>0.01</v>
      </c>
      <c r="AI575" s="106">
        <v>0.01</v>
      </c>
      <c r="AJ575" s="106">
        <v>0.01</v>
      </c>
      <c r="AK575" s="44">
        <f t="shared" si="2566"/>
        <v>0.01</v>
      </c>
      <c r="AL575" s="106">
        <v>0.01</v>
      </c>
      <c r="AM575" s="106">
        <v>0.01</v>
      </c>
      <c r="AN575" s="106">
        <v>0.01</v>
      </c>
      <c r="AO575" s="106">
        <v>0.01</v>
      </c>
      <c r="AP575" s="44">
        <f t="shared" si="2567"/>
        <v>0.01</v>
      </c>
      <c r="AQ575" s="106">
        <v>0.01</v>
      </c>
      <c r="AR575" s="106">
        <v>0.01</v>
      </c>
      <c r="AS575" s="106">
        <v>0.01</v>
      </c>
      <c r="AT575" s="106">
        <v>0.01</v>
      </c>
      <c r="AU575" s="44">
        <f t="shared" si="2568"/>
        <v>0.01</v>
      </c>
      <c r="AV575" s="73">
        <f t="shared" si="2569"/>
        <v>0.01</v>
      </c>
      <c r="AW575" s="73">
        <f t="shared" si="2569"/>
        <v>0.01</v>
      </c>
    </row>
    <row r="576" spans="2:49">
      <c r="B576" s="1" t="s">
        <v>333</v>
      </c>
      <c r="C576" s="106">
        <v>0.1</v>
      </c>
      <c r="D576" s="106">
        <v>0.1</v>
      </c>
      <c r="E576" s="106">
        <v>0.1</v>
      </c>
      <c r="F576" s="106">
        <v>0.1</v>
      </c>
      <c r="G576" s="44">
        <f t="shared" si="2560"/>
        <v>0.1</v>
      </c>
      <c r="H576" s="106">
        <v>0.1</v>
      </c>
      <c r="I576" s="106">
        <v>0.1</v>
      </c>
      <c r="J576" s="106">
        <v>0.1</v>
      </c>
      <c r="K576" s="106">
        <v>0.1</v>
      </c>
      <c r="L576" s="44">
        <f t="shared" si="2561"/>
        <v>0.1</v>
      </c>
      <c r="M576" s="106">
        <v>0.1</v>
      </c>
      <c r="N576" s="106">
        <v>0.1</v>
      </c>
      <c r="O576" s="106">
        <v>0.1</v>
      </c>
      <c r="P576" s="106">
        <v>0.1</v>
      </c>
      <c r="Q576" s="44">
        <f t="shared" si="2562"/>
        <v>0.1</v>
      </c>
      <c r="R576" s="106">
        <v>0.1</v>
      </c>
      <c r="S576" s="106">
        <v>0.1</v>
      </c>
      <c r="T576" s="106">
        <v>0.1</v>
      </c>
      <c r="U576" s="106">
        <v>0.1</v>
      </c>
      <c r="V576" s="44">
        <f t="shared" si="2563"/>
        <v>0.1</v>
      </c>
      <c r="W576" s="106">
        <v>0.1</v>
      </c>
      <c r="X576" s="106">
        <v>0.1</v>
      </c>
      <c r="Y576" s="106">
        <v>0.1</v>
      </c>
      <c r="Z576" s="106">
        <v>0.1</v>
      </c>
      <c r="AA576" s="44">
        <f t="shared" si="2564"/>
        <v>0.1</v>
      </c>
      <c r="AB576" s="106">
        <v>0.15</v>
      </c>
      <c r="AC576" s="106">
        <v>0.15</v>
      </c>
      <c r="AD576" s="106">
        <v>0.15</v>
      </c>
      <c r="AE576" s="106">
        <v>0.15</v>
      </c>
      <c r="AF576" s="44">
        <f t="shared" si="2565"/>
        <v>0.15</v>
      </c>
      <c r="AG576" s="106">
        <v>0.15</v>
      </c>
      <c r="AH576" s="106">
        <v>0.15</v>
      </c>
      <c r="AI576" s="106">
        <v>0.15</v>
      </c>
      <c r="AJ576" s="106">
        <v>0.15</v>
      </c>
      <c r="AK576" s="44">
        <f t="shared" si="2566"/>
        <v>0.15</v>
      </c>
      <c r="AL576" s="106">
        <v>0.15</v>
      </c>
      <c r="AM576" s="106">
        <v>0.15</v>
      </c>
      <c r="AN576" s="106">
        <v>0.15</v>
      </c>
      <c r="AO576" s="106">
        <v>0.15</v>
      </c>
      <c r="AP576" s="44">
        <f t="shared" si="2567"/>
        <v>0.15</v>
      </c>
      <c r="AQ576" s="106">
        <v>0.15</v>
      </c>
      <c r="AR576" s="106">
        <v>0.15</v>
      </c>
      <c r="AS576" s="106">
        <v>0.15</v>
      </c>
      <c r="AT576" s="106">
        <v>0.15</v>
      </c>
      <c r="AU576" s="44">
        <f t="shared" si="2568"/>
        <v>0.15</v>
      </c>
      <c r="AV576" s="73">
        <f t="shared" si="2569"/>
        <v>0.15</v>
      </c>
      <c r="AW576" s="73">
        <f t="shared" si="2569"/>
        <v>0.15</v>
      </c>
    </row>
    <row r="577" spans="2:49">
      <c r="B577" s="1" t="s">
        <v>334</v>
      </c>
      <c r="C577" s="106">
        <v>2.5000000000000001E-2</v>
      </c>
      <c r="D577" s="106">
        <v>2.5000000000000001E-2</v>
      </c>
      <c r="E577" s="106">
        <v>2.5000000000000001E-2</v>
      </c>
      <c r="F577" s="106">
        <v>2.5000000000000001E-2</v>
      </c>
      <c r="G577" s="44">
        <f t="shared" si="2560"/>
        <v>2.5000000000000001E-2</v>
      </c>
      <c r="H577" s="106">
        <v>2.5000000000000001E-2</v>
      </c>
      <c r="I577" s="106">
        <v>2.5000000000000001E-2</v>
      </c>
      <c r="J577" s="106">
        <v>2.5000000000000001E-2</v>
      </c>
      <c r="K577" s="106">
        <v>2.5000000000000001E-2</v>
      </c>
      <c r="L577" s="44">
        <f t="shared" si="2561"/>
        <v>2.5000000000000001E-2</v>
      </c>
      <c r="M577" s="106">
        <v>2.5000000000000001E-2</v>
      </c>
      <c r="N577" s="106">
        <v>2.5000000000000001E-2</v>
      </c>
      <c r="O577" s="106">
        <v>2.5000000000000001E-2</v>
      </c>
      <c r="P577" s="106">
        <v>2.5000000000000001E-2</v>
      </c>
      <c r="Q577" s="44">
        <f t="shared" si="2562"/>
        <v>2.5000000000000001E-2</v>
      </c>
      <c r="R577" s="106">
        <v>2.5000000000000001E-2</v>
      </c>
      <c r="S577" s="106">
        <v>2.5000000000000001E-2</v>
      </c>
      <c r="T577" s="106">
        <v>2.5000000000000001E-2</v>
      </c>
      <c r="U577" s="106">
        <v>2.5000000000000001E-2</v>
      </c>
      <c r="V577" s="44">
        <f t="shared" si="2563"/>
        <v>2.5000000000000001E-2</v>
      </c>
      <c r="W577" s="106">
        <v>2.5000000000000001E-2</v>
      </c>
      <c r="X577" s="106">
        <v>2.5000000000000001E-2</v>
      </c>
      <c r="Y577" s="106">
        <v>2.5000000000000001E-2</v>
      </c>
      <c r="Z577" s="106">
        <v>2.5000000000000001E-2</v>
      </c>
      <c r="AA577" s="44">
        <f t="shared" si="2564"/>
        <v>2.5000000000000001E-2</v>
      </c>
      <c r="AB577" s="106">
        <v>2.5000000000000001E-2</v>
      </c>
      <c r="AC577" s="106">
        <v>2.5000000000000001E-2</v>
      </c>
      <c r="AD577" s="106">
        <v>2.5000000000000001E-2</v>
      </c>
      <c r="AE577" s="106">
        <v>2.5000000000000001E-2</v>
      </c>
      <c r="AF577" s="44">
        <f t="shared" si="2565"/>
        <v>2.5000000000000001E-2</v>
      </c>
      <c r="AG577" s="106">
        <v>2.5000000000000001E-2</v>
      </c>
      <c r="AH577" s="106">
        <v>2.5000000000000001E-2</v>
      </c>
      <c r="AI577" s="106">
        <v>2.5000000000000001E-2</v>
      </c>
      <c r="AJ577" s="106">
        <v>2.5000000000000001E-2</v>
      </c>
      <c r="AK577" s="44">
        <f t="shared" si="2566"/>
        <v>2.5000000000000001E-2</v>
      </c>
      <c r="AL577" s="106">
        <v>2.5000000000000001E-2</v>
      </c>
      <c r="AM577" s="106">
        <v>2.5000000000000001E-2</v>
      </c>
      <c r="AN577" s="106">
        <v>2.5000000000000001E-2</v>
      </c>
      <c r="AO577" s="106">
        <v>2.5000000000000001E-2</v>
      </c>
      <c r="AP577" s="44">
        <f t="shared" si="2567"/>
        <v>2.5000000000000001E-2</v>
      </c>
      <c r="AQ577" s="106">
        <v>2.5000000000000001E-2</v>
      </c>
      <c r="AR577" s="106">
        <v>2.5000000000000001E-2</v>
      </c>
      <c r="AS577" s="106">
        <v>2.5000000000000001E-2</v>
      </c>
      <c r="AT577" s="106">
        <v>2.5000000000000001E-2</v>
      </c>
      <c r="AU577" s="44">
        <f t="shared" si="2568"/>
        <v>2.5000000000000001E-2</v>
      </c>
      <c r="AV577" s="73">
        <f t="shared" si="2569"/>
        <v>2.5000000000000001E-2</v>
      </c>
      <c r="AW577" s="73">
        <f t="shared" si="2569"/>
        <v>2.5000000000000001E-2</v>
      </c>
    </row>
    <row r="578" spans="2:49">
      <c r="B578" s="1" t="s">
        <v>317</v>
      </c>
      <c r="C578" s="43">
        <f>C579-SUM(C567:C577)</f>
        <v>0.17999999999999994</v>
      </c>
      <c r="D578" s="43">
        <f t="shared" ref="D578:F578" si="2570">D579-SUM(D567:D577)</f>
        <v>0.17999999999999994</v>
      </c>
      <c r="E578" s="43">
        <f t="shared" si="2570"/>
        <v>0.17999999999999994</v>
      </c>
      <c r="F578" s="43">
        <f t="shared" si="2570"/>
        <v>0.17999999999999994</v>
      </c>
      <c r="G578" s="44">
        <f t="shared" si="2560"/>
        <v>0.17999999999999994</v>
      </c>
      <c r="H578" s="43">
        <f>H579-SUM(H567:H577)</f>
        <v>0.17999999999999994</v>
      </c>
      <c r="I578" s="43">
        <f t="shared" ref="I578" si="2571">I579-SUM(I567:I577)</f>
        <v>0.17999999999999994</v>
      </c>
      <c r="J578" s="43">
        <f t="shared" ref="J578" si="2572">J579-SUM(J567:J577)</f>
        <v>0.17999999999999994</v>
      </c>
      <c r="K578" s="43">
        <f t="shared" ref="K578" si="2573">K579-SUM(K567:K577)</f>
        <v>0.17999999999999994</v>
      </c>
      <c r="L578" s="44">
        <f t="shared" si="2561"/>
        <v>0.17999999999999994</v>
      </c>
      <c r="M578" s="43">
        <f>M579-SUM(M567:M577)</f>
        <v>0.17999999999999994</v>
      </c>
      <c r="N578" s="43">
        <f t="shared" ref="N578" si="2574">N579-SUM(N567:N577)</f>
        <v>0.17999999999999994</v>
      </c>
      <c r="O578" s="43">
        <f t="shared" ref="O578" si="2575">O579-SUM(O567:O577)</f>
        <v>0.17999999999999994</v>
      </c>
      <c r="P578" s="43">
        <f t="shared" ref="P578" si="2576">P579-SUM(P567:P577)</f>
        <v>0.17999999999999994</v>
      </c>
      <c r="Q578" s="44">
        <f t="shared" si="2562"/>
        <v>0.17999999999999994</v>
      </c>
      <c r="R578" s="43">
        <f>R579-SUM(R567:R577)</f>
        <v>0.17999999999999994</v>
      </c>
      <c r="S578" s="43">
        <f t="shared" ref="S578" si="2577">S579-SUM(S567:S577)</f>
        <v>0.17999999999999994</v>
      </c>
      <c r="T578" s="43">
        <f t="shared" ref="T578" si="2578">T579-SUM(T567:T577)</f>
        <v>0.17999999999999994</v>
      </c>
      <c r="U578" s="43">
        <f t="shared" ref="U578" si="2579">U579-SUM(U567:U577)</f>
        <v>0.17999999999999994</v>
      </c>
      <c r="V578" s="44">
        <f t="shared" si="2563"/>
        <v>0.17999999999999994</v>
      </c>
      <c r="W578" s="43">
        <f>W579-SUM(W567:W577)</f>
        <v>0.17999999999999994</v>
      </c>
      <c r="X578" s="43">
        <f t="shared" ref="X578" si="2580">X579-SUM(X567:X577)</f>
        <v>0.17999999999999994</v>
      </c>
      <c r="Y578" s="43">
        <f t="shared" ref="Y578" si="2581">Y579-SUM(Y567:Y577)</f>
        <v>0.17999999999999994</v>
      </c>
      <c r="Z578" s="43">
        <f t="shared" ref="Z578" si="2582">Z579-SUM(Z567:Z577)</f>
        <v>0.17999999999999994</v>
      </c>
      <c r="AA578" s="44">
        <f t="shared" si="2564"/>
        <v>0.17999999999999994</v>
      </c>
      <c r="AB578" s="43">
        <f>AB579-SUM(AB567:AB577)</f>
        <v>7.9999999999999849E-2</v>
      </c>
      <c r="AC578" s="43">
        <f t="shared" ref="AC578" si="2583">AC579-SUM(AC567:AC577)</f>
        <v>7.9999999999999849E-2</v>
      </c>
      <c r="AD578" s="43">
        <f t="shared" ref="AD578" si="2584">AD579-SUM(AD567:AD577)</f>
        <v>7.9999999999999849E-2</v>
      </c>
      <c r="AE578" s="43">
        <f t="shared" ref="AE578" si="2585">AE579-SUM(AE567:AE577)</f>
        <v>7.9999999999999849E-2</v>
      </c>
      <c r="AF578" s="44">
        <f t="shared" si="2565"/>
        <v>7.9999999999999849E-2</v>
      </c>
      <c r="AG578" s="43">
        <f>AG579-SUM(AG567:AG577)</f>
        <v>7.9999999999999849E-2</v>
      </c>
      <c r="AH578" s="43">
        <f t="shared" ref="AH578" si="2586">AH579-SUM(AH567:AH577)</f>
        <v>7.9999999999999849E-2</v>
      </c>
      <c r="AI578" s="43">
        <f t="shared" ref="AI578" si="2587">AI579-SUM(AI567:AI577)</f>
        <v>7.9999999999999849E-2</v>
      </c>
      <c r="AJ578" s="43">
        <f t="shared" ref="AJ578" si="2588">AJ579-SUM(AJ567:AJ577)</f>
        <v>7.9999999999999849E-2</v>
      </c>
      <c r="AK578" s="44">
        <f t="shared" si="2566"/>
        <v>7.9999999999999849E-2</v>
      </c>
      <c r="AL578" s="43">
        <f>AL579-SUM(AL567:AL577)</f>
        <v>7.9999999999999849E-2</v>
      </c>
      <c r="AM578" s="43">
        <f t="shared" ref="AM578" si="2589">AM579-SUM(AM567:AM577)</f>
        <v>7.9999999999999849E-2</v>
      </c>
      <c r="AN578" s="43">
        <f t="shared" ref="AN578" si="2590">AN579-SUM(AN567:AN577)</f>
        <v>7.9999999999999849E-2</v>
      </c>
      <c r="AO578" s="43">
        <f t="shared" ref="AO578" si="2591">AO579-SUM(AO567:AO577)</f>
        <v>7.9999999999999849E-2</v>
      </c>
      <c r="AP578" s="44">
        <f t="shared" si="2567"/>
        <v>7.9999999999999849E-2</v>
      </c>
      <c r="AQ578" s="43">
        <f>AQ579-SUM(AQ567:AQ577)</f>
        <v>7.9999999999999849E-2</v>
      </c>
      <c r="AR578" s="43">
        <f t="shared" ref="AR578:AT578" si="2592">AR579-SUM(AR567:AR577)</f>
        <v>7.9999999999999849E-2</v>
      </c>
      <c r="AS578" s="43">
        <f t="shared" si="2592"/>
        <v>7.9999999999999849E-2</v>
      </c>
      <c r="AT578" s="43">
        <f t="shared" si="2592"/>
        <v>7.9999999999999849E-2</v>
      </c>
      <c r="AU578" s="44">
        <f t="shared" si="2568"/>
        <v>7.9999999999999849E-2</v>
      </c>
      <c r="AV578" s="73">
        <f t="shared" si="2569"/>
        <v>7.9999999999999849E-2</v>
      </c>
      <c r="AW578" s="73">
        <f t="shared" si="2569"/>
        <v>7.9999999999999849E-2</v>
      </c>
    </row>
    <row r="579" spans="2:49" s="52" customFormat="1">
      <c r="B579" s="91" t="s">
        <v>314</v>
      </c>
      <c r="C579" s="143">
        <v>1</v>
      </c>
      <c r="D579" s="143">
        <v>1</v>
      </c>
      <c r="E579" s="143">
        <v>1</v>
      </c>
      <c r="F579" s="143">
        <v>1</v>
      </c>
      <c r="G579" s="102">
        <f t="shared" si="2560"/>
        <v>1</v>
      </c>
      <c r="H579" s="143">
        <v>1</v>
      </c>
      <c r="I579" s="143">
        <v>1</v>
      </c>
      <c r="J579" s="143">
        <v>1</v>
      </c>
      <c r="K579" s="143">
        <v>1</v>
      </c>
      <c r="L579" s="102">
        <f t="shared" ref="L579" si="2593">K579</f>
        <v>1</v>
      </c>
      <c r="M579" s="143">
        <v>1</v>
      </c>
      <c r="N579" s="143">
        <v>1</v>
      </c>
      <c r="O579" s="143">
        <v>1</v>
      </c>
      <c r="P579" s="143">
        <v>1</v>
      </c>
      <c r="Q579" s="102">
        <f t="shared" ref="Q579" si="2594">P579</f>
        <v>1</v>
      </c>
      <c r="R579" s="143">
        <v>1</v>
      </c>
      <c r="S579" s="143">
        <v>1</v>
      </c>
      <c r="T579" s="143">
        <v>1</v>
      </c>
      <c r="U579" s="143">
        <v>1</v>
      </c>
      <c r="V579" s="102">
        <f t="shared" ref="V579" si="2595">U579</f>
        <v>1</v>
      </c>
      <c r="W579" s="143">
        <v>1</v>
      </c>
      <c r="X579" s="143">
        <v>1</v>
      </c>
      <c r="Y579" s="143">
        <v>1</v>
      </c>
      <c r="Z579" s="143">
        <v>1</v>
      </c>
      <c r="AA579" s="102">
        <f t="shared" ref="AA579" si="2596">Z579</f>
        <v>1</v>
      </c>
      <c r="AB579" s="143">
        <v>1</v>
      </c>
      <c r="AC579" s="143">
        <v>1</v>
      </c>
      <c r="AD579" s="143">
        <v>1</v>
      </c>
      <c r="AE579" s="143">
        <v>1</v>
      </c>
      <c r="AF579" s="102">
        <f t="shared" ref="AF579" si="2597">AE579</f>
        <v>1</v>
      </c>
      <c r="AG579" s="143">
        <v>1</v>
      </c>
      <c r="AH579" s="143">
        <v>1</v>
      </c>
      <c r="AI579" s="143">
        <v>1</v>
      </c>
      <c r="AJ579" s="143">
        <v>1</v>
      </c>
      <c r="AK579" s="102">
        <f t="shared" si="2566"/>
        <v>1</v>
      </c>
      <c r="AL579" s="143">
        <v>1</v>
      </c>
      <c r="AM579" s="143">
        <v>1</v>
      </c>
      <c r="AN579" s="143">
        <v>1</v>
      </c>
      <c r="AO579" s="143">
        <v>1</v>
      </c>
      <c r="AP579" s="102">
        <f t="shared" si="2567"/>
        <v>1</v>
      </c>
      <c r="AQ579" s="143">
        <v>1</v>
      </c>
      <c r="AR579" s="143">
        <v>1</v>
      </c>
      <c r="AS579" s="143">
        <v>1</v>
      </c>
      <c r="AT579" s="143">
        <v>1</v>
      </c>
      <c r="AU579" s="102">
        <f t="shared" si="2568"/>
        <v>1</v>
      </c>
      <c r="AV579" s="147">
        <f t="shared" si="2569"/>
        <v>1</v>
      </c>
      <c r="AW579" s="147">
        <f t="shared" si="2569"/>
        <v>1</v>
      </c>
    </row>
    <row r="580" spans="2:49">
      <c r="B580" s="11"/>
      <c r="C580" s="85"/>
      <c r="D580" s="85"/>
      <c r="E580" s="85"/>
      <c r="F580" s="85"/>
      <c r="G580" s="86"/>
      <c r="H580" s="82"/>
      <c r="I580" s="82"/>
      <c r="J580" s="82"/>
      <c r="K580" s="82"/>
      <c r="L580" s="86"/>
      <c r="M580" s="82"/>
      <c r="N580" s="82"/>
      <c r="O580" s="82"/>
      <c r="P580" s="82"/>
      <c r="Q580" s="86"/>
      <c r="R580" s="82"/>
      <c r="S580" s="82"/>
      <c r="T580" s="82"/>
      <c r="U580" s="82"/>
      <c r="V580" s="86"/>
      <c r="W580" s="82"/>
      <c r="X580" s="82"/>
      <c r="Y580" s="82"/>
      <c r="Z580" s="82"/>
      <c r="AA580" s="86"/>
      <c r="AB580" s="82"/>
      <c r="AC580" s="82"/>
      <c r="AD580" s="82"/>
      <c r="AE580" s="82"/>
      <c r="AF580" s="86"/>
      <c r="AG580" s="82"/>
      <c r="AH580" s="82"/>
    </row>
    <row r="581" spans="2:49">
      <c r="B581" s="100" t="s">
        <v>319</v>
      </c>
      <c r="C581" s="85"/>
      <c r="D581" s="85"/>
      <c r="E581" s="85"/>
      <c r="F581" s="85"/>
      <c r="G581" s="86"/>
      <c r="H581" s="82"/>
      <c r="I581" s="82"/>
      <c r="J581" s="82"/>
      <c r="K581" s="82"/>
      <c r="L581" s="86"/>
      <c r="M581" s="82"/>
      <c r="N581" s="82"/>
      <c r="O581" s="82"/>
      <c r="P581" s="82"/>
      <c r="Q581" s="86"/>
      <c r="R581" s="82"/>
      <c r="S581" s="82"/>
      <c r="T581" s="82"/>
      <c r="U581" s="82"/>
      <c r="V581" s="86"/>
      <c r="W581" s="82"/>
      <c r="X581" s="82"/>
      <c r="Y581" s="82"/>
      <c r="Z581" s="82"/>
      <c r="AA581" s="86"/>
      <c r="AB581" s="82"/>
      <c r="AC581" s="82"/>
      <c r="AD581" s="82"/>
      <c r="AE581" s="82"/>
      <c r="AF581" s="86"/>
      <c r="AG581" s="82"/>
      <c r="AH581" s="82"/>
    </row>
    <row r="582" spans="2:49">
      <c r="B582" s="146" t="s">
        <v>316</v>
      </c>
      <c r="C582" s="136">
        <v>0.790895674848485</v>
      </c>
      <c r="D582" s="136">
        <v>0.77469405863636398</v>
      </c>
      <c r="E582" s="136">
        <v>0.765055049545454</v>
      </c>
      <c r="F582" s="136">
        <v>0.75731333179104499</v>
      </c>
      <c r="G582" s="97">
        <f>F582</f>
        <v>0.75731333179104499</v>
      </c>
      <c r="H582" s="136">
        <v>0.75165475246153801</v>
      </c>
      <c r="I582" s="136">
        <v>0.74748988378787895</v>
      </c>
      <c r="J582" s="136">
        <v>0.757379389104478</v>
      </c>
      <c r="K582" s="136">
        <v>0.75759389582089598</v>
      </c>
      <c r="L582" s="97">
        <f>K582</f>
        <v>0.75759389582089598</v>
      </c>
      <c r="M582" s="136">
        <v>0.74509061469697002</v>
      </c>
      <c r="N582" s="136">
        <v>0.72163505136363704</v>
      </c>
      <c r="O582" s="136">
        <v>0.75032097417910404</v>
      </c>
      <c r="P582" s="136">
        <v>0.76745595194029803</v>
      </c>
      <c r="Q582" s="97">
        <f>P582</f>
        <v>0.76745595194029803</v>
      </c>
      <c r="R582" s="136">
        <v>0.78963834738461602</v>
      </c>
      <c r="S582" s="136">
        <v>0.81407635318181804</v>
      </c>
      <c r="T582" s="136">
        <v>0.79386935567164196</v>
      </c>
      <c r="U582" s="136">
        <v>0.79337807402985105</v>
      </c>
      <c r="V582" s="97">
        <f>U582</f>
        <v>0.79337807402985105</v>
      </c>
      <c r="W582" s="136">
        <v>0.78958583615384603</v>
      </c>
      <c r="X582" s="136">
        <v>0.783674347272727</v>
      </c>
      <c r="Y582" s="136">
        <v>0.76602468820895497</v>
      </c>
      <c r="Z582" s="136">
        <v>0.73653062939393898</v>
      </c>
      <c r="AA582" s="97">
        <f>Z582</f>
        <v>0.73653062939393898</v>
      </c>
      <c r="AB582" s="136">
        <v>0.73938685651515101</v>
      </c>
      <c r="AC582" s="136">
        <v>0.74452438848484903</v>
      </c>
      <c r="AD582" s="136">
        <v>0.74582582060606095</v>
      </c>
      <c r="AE582" s="136">
        <v>0.73470487333333301</v>
      </c>
      <c r="AF582" s="97">
        <f>AE582</f>
        <v>0.73470487333333301</v>
      </c>
      <c r="AG582" s="136">
        <v>0.74200264939394001</v>
      </c>
      <c r="AH582" s="136">
        <v>0.73098932530302996</v>
      </c>
      <c r="AI582" s="136">
        <v>0.73317047940298496</v>
      </c>
      <c r="AJ582" s="202">
        <v>0.71535107462686598</v>
      </c>
      <c r="AK582" s="97">
        <f>AJ582</f>
        <v>0.71535107462686598</v>
      </c>
      <c r="AL582" s="136">
        <v>0.696916718769231</v>
      </c>
      <c r="AM582" s="136">
        <v>0.722252007424243</v>
      </c>
      <c r="AN582" s="202">
        <v>0.72617548880597005</v>
      </c>
      <c r="AO582" s="202">
        <v>0.71747441761193997</v>
      </c>
      <c r="AP582" s="97">
        <f>AO582</f>
        <v>0.71747441761193997</v>
      </c>
      <c r="AQ582" s="202">
        <v>0.72908013775000002</v>
      </c>
      <c r="AR582" s="202">
        <v>0.72915529999999995</v>
      </c>
      <c r="AS582" s="26">
        <f t="shared" ref="AS582:AS593" si="2598">AR582</f>
        <v>0.72915529999999995</v>
      </c>
      <c r="AT582" s="26">
        <f t="shared" ref="AT582:AT593" si="2599">AS582</f>
        <v>0.72915529999999995</v>
      </c>
      <c r="AU582" s="97">
        <f>AT582</f>
        <v>0.72915529999999995</v>
      </c>
      <c r="AV582" s="66">
        <f t="shared" ref="AV582:AW593" si="2600">AU582</f>
        <v>0.72915529999999995</v>
      </c>
      <c r="AW582" s="66">
        <f t="shared" si="2600"/>
        <v>0.72915529999999995</v>
      </c>
    </row>
    <row r="583" spans="2:49">
      <c r="B583" s="146" t="s">
        <v>326</v>
      </c>
      <c r="C583" s="136">
        <v>5.3350764590909101E-2</v>
      </c>
      <c r="D583" s="136">
        <v>5.1633344181818197E-2</v>
      </c>
      <c r="E583" s="136">
        <v>5.2736673363636397E-2</v>
      </c>
      <c r="F583" s="136">
        <v>5.0532600537313399E-2</v>
      </c>
      <c r="G583" s="97">
        <f t="shared" ref="G583:G593" si="2601">F583</f>
        <v>5.0532600537313399E-2</v>
      </c>
      <c r="H583" s="136">
        <v>5.2041618923076897E-2</v>
      </c>
      <c r="I583" s="136">
        <v>5.2312333803030298E-2</v>
      </c>
      <c r="J583" s="136">
        <v>5.1487168164179101E-2</v>
      </c>
      <c r="K583" s="136">
        <v>5.1940328462686501E-2</v>
      </c>
      <c r="L583" s="97">
        <f t="shared" ref="L583:L593" si="2602">K583</f>
        <v>5.1940328462686501E-2</v>
      </c>
      <c r="M583" s="136">
        <v>5.0418446999999998E-2</v>
      </c>
      <c r="N583" s="136">
        <v>4.2963749242424201E-2</v>
      </c>
      <c r="O583" s="136">
        <v>4.52619411492537E-2</v>
      </c>
      <c r="P583" s="136">
        <v>4.8663698104477598E-2</v>
      </c>
      <c r="Q583" s="97">
        <f t="shared" ref="Q583:Q593" si="2603">P583</f>
        <v>4.8663698104477598E-2</v>
      </c>
      <c r="R583" s="136">
        <v>4.9177550676923101E-2</v>
      </c>
      <c r="S583" s="136">
        <v>4.9959278030302999E-2</v>
      </c>
      <c r="T583" s="136">
        <v>4.9927445402985098E-2</v>
      </c>
      <c r="U583" s="136">
        <v>4.8198712402985101E-2</v>
      </c>
      <c r="V583" s="97">
        <f t="shared" ref="V583:V593" si="2604">U583</f>
        <v>4.8198712402985101E-2</v>
      </c>
      <c r="W583" s="136">
        <v>4.8778572923076899E-2</v>
      </c>
      <c r="X583" s="136">
        <v>4.9877159742424203E-2</v>
      </c>
      <c r="Y583" s="136">
        <v>4.9406606776119397E-2</v>
      </c>
      <c r="Z583" s="136">
        <v>5.0810307469697003E-2</v>
      </c>
      <c r="AA583" s="97">
        <f t="shared" ref="AA583:AA593" si="2605">Z583</f>
        <v>5.0810307469697003E-2</v>
      </c>
      <c r="AB583" s="136">
        <v>5.3549473151515099E-2</v>
      </c>
      <c r="AC583" s="136">
        <v>5.6518996772727301E-2</v>
      </c>
      <c r="AD583" s="136">
        <v>5.8613438742424202E-2</v>
      </c>
      <c r="AE583" s="136">
        <v>5.7000260696969701E-2</v>
      </c>
      <c r="AF583" s="97">
        <f t="shared" ref="AF583:AF593" si="2606">AE583</f>
        <v>5.7000260696969701E-2</v>
      </c>
      <c r="AG583" s="136">
        <v>5.8880969378787902E-2</v>
      </c>
      <c r="AH583" s="136">
        <v>5.8091281515151499E-2</v>
      </c>
      <c r="AI583" s="136">
        <v>5.2926471373134297E-2</v>
      </c>
      <c r="AJ583" s="202">
        <v>4.9794073358208998E-2</v>
      </c>
      <c r="AK583" s="97">
        <f t="shared" ref="AK583:AK593" si="2607">AJ583</f>
        <v>4.9794073358208998E-2</v>
      </c>
      <c r="AL583" s="136">
        <v>4.8973349123076902E-2</v>
      </c>
      <c r="AM583" s="136">
        <v>5.1234345954545402E-2</v>
      </c>
      <c r="AN583" s="202">
        <v>5.36737696119403E-2</v>
      </c>
      <c r="AO583" s="202">
        <v>5.46589679253731E-2</v>
      </c>
      <c r="AP583" s="97">
        <f t="shared" ref="AP583" si="2608">AO583</f>
        <v>5.46589679253731E-2</v>
      </c>
      <c r="AQ583" s="202">
        <v>5.7197596424999997E-2</v>
      </c>
      <c r="AR583" s="202">
        <v>5.8016419999999999E-2</v>
      </c>
      <c r="AS583" s="26">
        <f t="shared" si="2598"/>
        <v>5.8016419999999999E-2</v>
      </c>
      <c r="AT583" s="26">
        <f t="shared" si="2599"/>
        <v>5.8016419999999999E-2</v>
      </c>
      <c r="AU583" s="97">
        <f t="shared" ref="AU583:AU593" si="2609">AT583</f>
        <v>5.8016419999999999E-2</v>
      </c>
      <c r="AV583" s="66">
        <f t="shared" si="2600"/>
        <v>5.8016419999999999E-2</v>
      </c>
      <c r="AW583" s="66">
        <f t="shared" si="2600"/>
        <v>5.8016419999999999E-2</v>
      </c>
    </row>
    <row r="584" spans="2:49">
      <c r="B584" s="146" t="s">
        <v>327</v>
      </c>
      <c r="C584" s="136">
        <v>0.30777272909090903</v>
      </c>
      <c r="D584" s="136">
        <v>0.27808040530303002</v>
      </c>
      <c r="E584" s="136">
        <v>0.25361242121212102</v>
      </c>
      <c r="F584" s="136">
        <v>0.26248972194029901</v>
      </c>
      <c r="G584" s="97">
        <f t="shared" si="2601"/>
        <v>0.26248972194029901</v>
      </c>
      <c r="H584" s="136">
        <v>0.26527593492307699</v>
      </c>
      <c r="I584" s="136">
        <v>0.25517551333333299</v>
      </c>
      <c r="J584" s="136">
        <v>0.25248739208955201</v>
      </c>
      <c r="K584" s="136">
        <v>0.24299849432835799</v>
      </c>
      <c r="L584" s="97">
        <f t="shared" si="2602"/>
        <v>0.24299849432835799</v>
      </c>
      <c r="M584" s="136">
        <v>0.22598994863636401</v>
      </c>
      <c r="N584" s="136">
        <v>0.18650603969696999</v>
      </c>
      <c r="O584" s="136">
        <v>0.18603446119403</v>
      </c>
      <c r="P584" s="136">
        <v>0.18549347791044801</v>
      </c>
      <c r="Q584" s="97">
        <f t="shared" si="2603"/>
        <v>0.18549347791044801</v>
      </c>
      <c r="R584" s="136">
        <v>0.18294076230769199</v>
      </c>
      <c r="S584" s="136">
        <v>0.18902660666666701</v>
      </c>
      <c r="T584" s="136">
        <v>0.19138064328358201</v>
      </c>
      <c r="U584" s="136">
        <v>0.17911118611940299</v>
      </c>
      <c r="V584" s="97">
        <f t="shared" si="2604"/>
        <v>0.17911118611940299</v>
      </c>
      <c r="W584" s="136">
        <v>0.19161027661538499</v>
      </c>
      <c r="X584" s="136">
        <v>0.20348534030303</v>
      </c>
      <c r="Y584" s="136">
        <v>0.19073502910447801</v>
      </c>
      <c r="Z584" s="136">
        <v>0.19029129939393899</v>
      </c>
      <c r="AA584" s="97">
        <f t="shared" si="2605"/>
        <v>0.19029129939393899</v>
      </c>
      <c r="AB584" s="136">
        <v>0.19255016363636401</v>
      </c>
      <c r="AC584" s="136">
        <v>0.20192103757575799</v>
      </c>
      <c r="AD584" s="136">
        <v>0.20490479545454601</v>
      </c>
      <c r="AE584" s="136">
        <v>0.201872856212121</v>
      </c>
      <c r="AF584" s="97">
        <f t="shared" si="2606"/>
        <v>0.201872856212121</v>
      </c>
      <c r="AG584" s="136">
        <v>0.20205530287878801</v>
      </c>
      <c r="AH584" s="136">
        <v>0.192078477424242</v>
      </c>
      <c r="AI584" s="136">
        <v>0.180365493432836</v>
      </c>
      <c r="AJ584" s="202">
        <v>0.17155738373134299</v>
      </c>
      <c r="AK584" s="97">
        <f t="shared" si="2607"/>
        <v>0.17155738373134299</v>
      </c>
      <c r="AL584" s="136">
        <v>0.170819423384615</v>
      </c>
      <c r="AM584" s="136">
        <v>0.176431749848485</v>
      </c>
      <c r="AN584" s="202">
        <v>0.18357207925373101</v>
      </c>
      <c r="AO584" s="202">
        <v>0.18536077014925401</v>
      </c>
      <c r="AP584" s="97">
        <f t="shared" ref="AP584" si="2610">AO584</f>
        <v>0.18536077014925401</v>
      </c>
      <c r="AQ584" s="202">
        <v>0.18912372399999999</v>
      </c>
      <c r="AR584" s="202">
        <v>0.19408619999999999</v>
      </c>
      <c r="AS584" s="26">
        <f t="shared" si="2598"/>
        <v>0.19408619999999999</v>
      </c>
      <c r="AT584" s="26">
        <f t="shared" si="2599"/>
        <v>0.19408619999999999</v>
      </c>
      <c r="AU584" s="97">
        <f t="shared" si="2609"/>
        <v>0.19408619999999999</v>
      </c>
      <c r="AV584" s="66">
        <f t="shared" si="2600"/>
        <v>0.19408619999999999</v>
      </c>
      <c r="AW584" s="66">
        <f t="shared" si="2600"/>
        <v>0.19408619999999999</v>
      </c>
    </row>
    <row r="585" spans="2:49">
      <c r="B585" s="146" t="s">
        <v>328</v>
      </c>
      <c r="C585" s="136">
        <v>5.0858424121212102E-2</v>
      </c>
      <c r="D585" s="136">
        <v>4.3299710424242403E-2</v>
      </c>
      <c r="E585" s="136">
        <v>3.2097474075757602E-2</v>
      </c>
      <c r="F585" s="136">
        <v>2.69129267014925E-2</v>
      </c>
      <c r="G585" s="97">
        <f t="shared" si="2601"/>
        <v>2.69129267014925E-2</v>
      </c>
      <c r="H585" s="136">
        <v>2.5719022923076901E-2</v>
      </c>
      <c r="I585" s="136">
        <v>2.27852991060606E-2</v>
      </c>
      <c r="J585" s="136">
        <v>2.0259682731343299E-2</v>
      </c>
      <c r="K585" s="136">
        <v>1.6862088000000001E-2</v>
      </c>
      <c r="L585" s="97">
        <f t="shared" si="2602"/>
        <v>1.6862088000000001E-2</v>
      </c>
      <c r="M585" s="136">
        <v>1.6270700871212102E-2</v>
      </c>
      <c r="N585" s="136">
        <v>1.48067536666667E-2</v>
      </c>
      <c r="O585" s="136">
        <v>1.3663015738806E-2</v>
      </c>
      <c r="P585" s="136">
        <v>1.25072302313433E-2</v>
      </c>
      <c r="Q585" s="97">
        <f t="shared" si="2603"/>
        <v>1.25072302313433E-2</v>
      </c>
      <c r="R585" s="136">
        <v>1.1302653830769199E-2</v>
      </c>
      <c r="S585" s="136">
        <v>1.0638250613636401E-2</v>
      </c>
      <c r="T585" s="136">
        <v>1.0287274604477601E-2</v>
      </c>
      <c r="U585" s="136">
        <v>9.9519633134328295E-3</v>
      </c>
      <c r="V585" s="97">
        <f t="shared" si="2604"/>
        <v>9.9519633134328295E-3</v>
      </c>
      <c r="W585" s="136">
        <v>9.3846358384615403E-3</v>
      </c>
      <c r="X585" s="136">
        <v>8.4902200378787797E-3</v>
      </c>
      <c r="Y585" s="136">
        <v>7.3889801671641799E-3</v>
      </c>
      <c r="Z585" s="136">
        <v>6.1811700166666704E-3</v>
      </c>
      <c r="AA585" s="97">
        <f t="shared" si="2605"/>
        <v>6.1811700166666704E-3</v>
      </c>
      <c r="AB585" s="136">
        <v>5.2098736681818201E-3</v>
      </c>
      <c r="AC585" s="136">
        <v>4.3241302439393997E-3</v>
      </c>
      <c r="AD585" s="136">
        <v>3.2524887424242401E-3</v>
      </c>
      <c r="AE585" s="136">
        <v>2.51630855454545E-3</v>
      </c>
      <c r="AF585" s="97">
        <f t="shared" si="2606"/>
        <v>2.51630855454545E-3</v>
      </c>
      <c r="AG585" s="136">
        <v>1.19999136818182E-3</v>
      </c>
      <c r="AH585" s="136">
        <v>1.13020498484848E-3</v>
      </c>
      <c r="AI585" s="136">
        <v>1.06361589850746E-3</v>
      </c>
      <c r="AJ585" s="202">
        <v>1.0010115602985101E-3</v>
      </c>
      <c r="AK585" s="97">
        <f t="shared" si="2607"/>
        <v>1.0010115602985101E-3</v>
      </c>
      <c r="AL585" s="136">
        <v>9.4819008707692305E-4</v>
      </c>
      <c r="AM585" s="136">
        <v>8.71795618636364E-4</v>
      </c>
      <c r="AN585" s="202">
        <v>7.5467169656716403E-4</v>
      </c>
      <c r="AO585" s="202">
        <v>6.9651637805970095E-4</v>
      </c>
      <c r="AP585" s="97">
        <f t="shared" ref="AP585" si="2611">AO585</f>
        <v>6.9651637805970095E-4</v>
      </c>
      <c r="AQ585" s="202">
        <v>6.9832918425000005E-4</v>
      </c>
      <c r="AR585" s="202">
        <v>7.2674155999999997E-4</v>
      </c>
      <c r="AS585" s="26">
        <f t="shared" si="2598"/>
        <v>7.2674155999999997E-4</v>
      </c>
      <c r="AT585" s="26">
        <f t="shared" si="2599"/>
        <v>7.2674155999999997E-4</v>
      </c>
      <c r="AU585" s="97">
        <f t="shared" si="2609"/>
        <v>7.2674155999999997E-4</v>
      </c>
      <c r="AV585" s="66">
        <f t="shared" si="2600"/>
        <v>7.2674155999999997E-4</v>
      </c>
      <c r="AW585" s="66">
        <f t="shared" si="2600"/>
        <v>7.2674155999999997E-4</v>
      </c>
    </row>
    <row r="586" spans="2:49">
      <c r="B586" s="146" t="s">
        <v>315</v>
      </c>
      <c r="C586" s="136">
        <v>1.2282973030302999</v>
      </c>
      <c r="D586" s="136">
        <v>1.1920671090909101</v>
      </c>
      <c r="E586" s="136">
        <v>1.1632871227272701</v>
      </c>
      <c r="F586" s="136">
        <v>1.1414342447761201</v>
      </c>
      <c r="G586" s="97">
        <f t="shared" si="2601"/>
        <v>1.1414342447761201</v>
      </c>
      <c r="H586" s="136">
        <v>1.1357440723076899</v>
      </c>
      <c r="I586" s="136">
        <v>1.1236896772727301</v>
      </c>
      <c r="J586" s="136">
        <v>1.1123291014925401</v>
      </c>
      <c r="K586" s="136">
        <v>1.1069521119403001</v>
      </c>
      <c r="L586" s="97">
        <f t="shared" si="2602"/>
        <v>1.1069521119403001</v>
      </c>
      <c r="M586" s="136">
        <v>1.10250877272727</v>
      </c>
      <c r="N586" s="136">
        <v>1.1014102166666699</v>
      </c>
      <c r="O586" s="136">
        <v>1.1684738761194</v>
      </c>
      <c r="P586" s="136">
        <v>1.1925709194029801</v>
      </c>
      <c r="Q586" s="97">
        <f t="shared" si="2603"/>
        <v>1.1925709194029801</v>
      </c>
      <c r="R586" s="136">
        <v>1.20522615846154</v>
      </c>
      <c r="S586" s="136">
        <v>1.20484780606061</v>
      </c>
      <c r="T586" s="136">
        <v>1.1788656701492499</v>
      </c>
      <c r="U586" s="136">
        <v>1.1434455179104499</v>
      </c>
      <c r="V586" s="97">
        <f t="shared" si="2604"/>
        <v>1.1434455179104499</v>
      </c>
      <c r="W586" s="136">
        <v>1.12232154461538</v>
      </c>
      <c r="X586" s="136">
        <v>1.06542584545455</v>
      </c>
      <c r="Y586" s="136">
        <v>1.00759627313433</v>
      </c>
      <c r="Z586" s="136">
        <v>1.02111717560606</v>
      </c>
      <c r="AA586" s="97">
        <f t="shared" si="2605"/>
        <v>1.02111717560606</v>
      </c>
      <c r="AB586" s="136">
        <v>1.0728818530302999</v>
      </c>
      <c r="AC586" s="136">
        <v>1.0884767666666699</v>
      </c>
      <c r="AD586" s="136">
        <v>1.08817196666667</v>
      </c>
      <c r="AE586" s="136">
        <v>1.0758490287878799</v>
      </c>
      <c r="AF586" s="97">
        <f t="shared" si="2606"/>
        <v>1.0758490287878799</v>
      </c>
      <c r="AG586" s="136">
        <v>1.0858947893939399</v>
      </c>
      <c r="AH586" s="136">
        <v>1.07664505757576</v>
      </c>
      <c r="AI586" s="136">
        <v>1.0982985074626901</v>
      </c>
      <c r="AJ586" s="202">
        <v>1.0674013507462701</v>
      </c>
      <c r="AK586" s="97">
        <f t="shared" si="2607"/>
        <v>1.0674013507462701</v>
      </c>
      <c r="AL586" s="136">
        <v>1.0523795169230801</v>
      </c>
      <c r="AM586" s="136">
        <v>1.13383780909091</v>
      </c>
      <c r="AN586" s="202">
        <v>1.1686783582089499</v>
      </c>
      <c r="AO586" s="202">
        <v>1.16435971641791</v>
      </c>
      <c r="AP586" s="97">
        <f t="shared" ref="AP586" si="2612">AO586</f>
        <v>1.16435971641791</v>
      </c>
      <c r="AQ586" s="202">
        <v>1.1776177324999999</v>
      </c>
      <c r="AR586" s="202">
        <v>1.1773499000000001</v>
      </c>
      <c r="AS586" s="26">
        <f t="shared" si="2598"/>
        <v>1.1773499000000001</v>
      </c>
      <c r="AT586" s="26">
        <f t="shared" si="2599"/>
        <v>1.1773499000000001</v>
      </c>
      <c r="AU586" s="97">
        <f t="shared" si="2609"/>
        <v>1.1773499000000001</v>
      </c>
      <c r="AV586" s="66">
        <f t="shared" si="2600"/>
        <v>1.1773499000000001</v>
      </c>
      <c r="AW586" s="66">
        <f t="shared" si="2600"/>
        <v>1.1773499000000001</v>
      </c>
    </row>
    <row r="587" spans="2:49">
      <c r="B587" s="146" t="s">
        <v>329</v>
      </c>
      <c r="C587" s="136">
        <v>1.39083333787879</v>
      </c>
      <c r="D587" s="136">
        <v>1.3610431818181801</v>
      </c>
      <c r="E587" s="136">
        <v>1.30362878636364</v>
      </c>
      <c r="F587" s="136">
        <v>1.28674252985075</v>
      </c>
      <c r="G587" s="97">
        <f t="shared" si="2601"/>
        <v>1.28674252985075</v>
      </c>
      <c r="H587" s="136">
        <v>1.3017023138461501</v>
      </c>
      <c r="I587" s="136">
        <v>1.28600758333333</v>
      </c>
      <c r="J587" s="136">
        <v>1.2334126776119401</v>
      </c>
      <c r="K587" s="136">
        <v>1.28647089850746</v>
      </c>
      <c r="L587" s="97">
        <f t="shared" si="2602"/>
        <v>1.28647089850746</v>
      </c>
      <c r="M587" s="136">
        <v>1.2805954545454501</v>
      </c>
      <c r="N587" s="136">
        <v>1.24160757575758</v>
      </c>
      <c r="O587" s="136">
        <v>1.2912291059701499</v>
      </c>
      <c r="P587" s="136">
        <v>1.3208455283582099</v>
      </c>
      <c r="Q587" s="97">
        <f t="shared" si="2603"/>
        <v>1.3208455283582099</v>
      </c>
      <c r="R587" s="136">
        <v>1.37868921384615</v>
      </c>
      <c r="S587" s="136">
        <v>1.39817802272727</v>
      </c>
      <c r="T587" s="136">
        <v>1.3779686656716399</v>
      </c>
      <c r="U587" s="136">
        <v>1.3480104417910499</v>
      </c>
      <c r="V587" s="97">
        <f t="shared" si="2604"/>
        <v>1.3480104417910499</v>
      </c>
      <c r="W587" s="136">
        <v>1.34151922923077</v>
      </c>
      <c r="X587" s="136">
        <v>1.2567757530303001</v>
      </c>
      <c r="Y587" s="136">
        <v>1.17740895522388</v>
      </c>
      <c r="Z587" s="136">
        <v>1.17390984090909</v>
      </c>
      <c r="AA587" s="97">
        <f t="shared" si="2605"/>
        <v>1.17390984090909</v>
      </c>
      <c r="AB587" s="136">
        <v>1.21485531060606</v>
      </c>
      <c r="AC587" s="136">
        <v>1.2516151545454499</v>
      </c>
      <c r="AD587" s="136">
        <v>1.26597197121212</v>
      </c>
      <c r="AE587" s="136">
        <v>1.2411719727272701</v>
      </c>
      <c r="AF587" s="97">
        <f t="shared" si="2606"/>
        <v>1.2411719727272701</v>
      </c>
      <c r="AG587" s="136">
        <v>1.26811439545455</v>
      </c>
      <c r="AH587" s="136">
        <v>1.26186515</v>
      </c>
      <c r="AI587" s="136">
        <v>1.29979701641791</v>
      </c>
      <c r="AJ587" s="202">
        <v>1.28239030149254</v>
      </c>
      <c r="AK587" s="97">
        <f t="shared" si="2607"/>
        <v>1.28239030149254</v>
      </c>
      <c r="AL587" s="136">
        <v>1.2595946061538501</v>
      </c>
      <c r="AM587" s="136">
        <v>1.3352249954545501</v>
      </c>
      <c r="AN587" s="202">
        <v>1.34872015373134</v>
      </c>
      <c r="AO587" s="202">
        <v>1.3305746253731301</v>
      </c>
      <c r="AP587" s="97">
        <f t="shared" ref="AP587" si="2613">AO587</f>
        <v>1.3305746253731301</v>
      </c>
      <c r="AQ587" s="202">
        <v>1.3550224975</v>
      </c>
      <c r="AR587" s="202">
        <v>1.35155</v>
      </c>
      <c r="AS587" s="26">
        <f t="shared" si="2598"/>
        <v>1.35155</v>
      </c>
      <c r="AT587" s="26">
        <f t="shared" si="2599"/>
        <v>1.35155</v>
      </c>
      <c r="AU587" s="97">
        <f t="shared" si="2609"/>
        <v>1.35155</v>
      </c>
      <c r="AV587" s="66">
        <f t="shared" si="2600"/>
        <v>1.35155</v>
      </c>
      <c r="AW587" s="66">
        <f t="shared" si="2600"/>
        <v>1.35155</v>
      </c>
    </row>
    <row r="588" spans="2:49">
      <c r="B588" s="146" t="s">
        <v>330</v>
      </c>
      <c r="C588" s="136">
        <v>1.05386672424242</v>
      </c>
      <c r="D588" s="136">
        <v>1.0152359481818201</v>
      </c>
      <c r="E588" s="136">
        <v>1.0162623969697</v>
      </c>
      <c r="F588" s="136">
        <v>1.0045922594029899</v>
      </c>
      <c r="G588" s="97">
        <f t="shared" si="2601"/>
        <v>1.0045922594029899</v>
      </c>
      <c r="H588" s="136">
        <v>1.0034751101538499</v>
      </c>
      <c r="I588" s="136">
        <v>0.99737194712121202</v>
      </c>
      <c r="J588" s="136">
        <v>1.01446373731343</v>
      </c>
      <c r="K588" s="136">
        <v>1.01032427313433</v>
      </c>
      <c r="L588" s="97">
        <f t="shared" si="2602"/>
        <v>1.01032427313433</v>
      </c>
      <c r="M588" s="136">
        <v>1.03286027272727</v>
      </c>
      <c r="N588" s="136">
        <v>1.03786616060606</v>
      </c>
      <c r="O588" s="136">
        <v>1.0868289910447799</v>
      </c>
      <c r="P588" s="136">
        <v>1.10653744477612</v>
      </c>
      <c r="Q588" s="97">
        <f t="shared" si="2603"/>
        <v>1.10653744477612</v>
      </c>
      <c r="R588" s="136">
        <v>1.10504208</v>
      </c>
      <c r="S588" s="136">
        <v>1.0974322227272699</v>
      </c>
      <c r="T588" s="136">
        <v>1.0889940089552199</v>
      </c>
      <c r="U588" s="136">
        <v>1.0845994417910401</v>
      </c>
      <c r="V588" s="97">
        <f t="shared" si="2604"/>
        <v>1.0845994417910401</v>
      </c>
      <c r="W588" s="136">
        <v>1.08272227538462</v>
      </c>
      <c r="X588" s="136">
        <v>1.03762509636364</v>
      </c>
      <c r="Y588" s="136">
        <v>1.0346917507462701</v>
      </c>
      <c r="Z588" s="136">
        <v>1.03843237151515</v>
      </c>
      <c r="AA588" s="97">
        <f t="shared" si="2605"/>
        <v>1.03843237151515</v>
      </c>
      <c r="AB588" s="136">
        <v>1.08089881363636</v>
      </c>
      <c r="AC588" s="136">
        <v>1.11218358636364</v>
      </c>
      <c r="AD588" s="136">
        <v>1.13194080151515</v>
      </c>
      <c r="AE588" s="136">
        <v>1.12776382878788</v>
      </c>
      <c r="AF588" s="97">
        <f t="shared" si="2606"/>
        <v>1.12776382878788</v>
      </c>
      <c r="AG588" s="136">
        <v>1.14484296666667</v>
      </c>
      <c r="AH588" s="136">
        <v>1.1057639848484799</v>
      </c>
      <c r="AI588" s="136">
        <v>1.1541460313432801</v>
      </c>
      <c r="AJ588" s="202">
        <v>1.1402826417910401</v>
      </c>
      <c r="AK588" s="97">
        <f t="shared" si="2607"/>
        <v>1.1402826417910401</v>
      </c>
      <c r="AL588" s="136">
        <v>1.1123006892307701</v>
      </c>
      <c r="AM588" s="136">
        <v>1.2100710984848499</v>
      </c>
      <c r="AN588" s="202">
        <v>1.2497268701492501</v>
      </c>
      <c r="AO588" s="202">
        <v>1.2516113014925401</v>
      </c>
      <c r="AP588" s="97">
        <f t="shared" ref="AP588" si="2614">AO588</f>
        <v>1.2516113014925401</v>
      </c>
      <c r="AQ588" s="202">
        <v>1.2777280675</v>
      </c>
      <c r="AR588" s="202">
        <v>1.2906556</v>
      </c>
      <c r="AS588" s="26">
        <f t="shared" si="2598"/>
        <v>1.2906556</v>
      </c>
      <c r="AT588" s="26">
        <f t="shared" si="2599"/>
        <v>1.2906556</v>
      </c>
      <c r="AU588" s="97">
        <f t="shared" si="2609"/>
        <v>1.2906556</v>
      </c>
      <c r="AV588" s="66">
        <f t="shared" si="2600"/>
        <v>1.2906556</v>
      </c>
      <c r="AW588" s="66">
        <f t="shared" si="2600"/>
        <v>1.2906556</v>
      </c>
    </row>
    <row r="589" spans="2:49">
      <c r="B589" s="146" t="s">
        <v>331</v>
      </c>
      <c r="C589" s="136">
        <v>0.29391936833333299</v>
      </c>
      <c r="D589" s="136">
        <v>0.27980990848484799</v>
      </c>
      <c r="E589" s="136">
        <v>0.27033246878787898</v>
      </c>
      <c r="F589" s="136">
        <v>0.26560854462686601</v>
      </c>
      <c r="G589" s="97">
        <f t="shared" si="2601"/>
        <v>0.26560854462686601</v>
      </c>
      <c r="H589" s="136">
        <v>0.26407353723076898</v>
      </c>
      <c r="I589" s="136">
        <v>0.26244010090909098</v>
      </c>
      <c r="J589" s="136">
        <v>0.25762420626865701</v>
      </c>
      <c r="K589" s="136">
        <v>0.25832150417910399</v>
      </c>
      <c r="L589" s="97">
        <f t="shared" si="2602"/>
        <v>0.25832150417910399</v>
      </c>
      <c r="M589" s="136">
        <v>0.25524455893939402</v>
      </c>
      <c r="N589" s="136">
        <v>0.24448672590909101</v>
      </c>
      <c r="O589" s="136">
        <v>0.26308212447761198</v>
      </c>
      <c r="P589" s="136">
        <v>0.26482968820895503</v>
      </c>
      <c r="Q589" s="97">
        <f t="shared" si="2603"/>
        <v>0.26482968820895503</v>
      </c>
      <c r="R589" s="136">
        <v>0.26520841076923102</v>
      </c>
      <c r="S589" s="136">
        <v>0.26594376378787898</v>
      </c>
      <c r="T589" s="136">
        <v>0.25822938731343298</v>
      </c>
      <c r="U589" s="136">
        <v>0.24771791895522399</v>
      </c>
      <c r="V589" s="97">
        <f t="shared" si="2604"/>
        <v>0.24771791895522399</v>
      </c>
      <c r="W589" s="136">
        <v>0.243109091076923</v>
      </c>
      <c r="X589" s="136">
        <v>0.229201617272727</v>
      </c>
      <c r="Y589" s="136">
        <v>0.21252824492537301</v>
      </c>
      <c r="Z589" s="136">
        <v>0.21624249257575801</v>
      </c>
      <c r="AA589" s="97">
        <f t="shared" si="2605"/>
        <v>0.21624249257575801</v>
      </c>
      <c r="AB589" s="136">
        <v>0.22788520621212099</v>
      </c>
      <c r="AC589" s="136">
        <v>0.23962192727272699</v>
      </c>
      <c r="AD589" s="136">
        <v>0.24193020424242401</v>
      </c>
      <c r="AE589" s="136">
        <v>0.24365541499999999</v>
      </c>
      <c r="AF589" s="97">
        <f t="shared" si="2606"/>
        <v>0.24365541499999999</v>
      </c>
      <c r="AG589" s="136">
        <v>0.25069331727272698</v>
      </c>
      <c r="AH589" s="136">
        <v>0.250330008939394</v>
      </c>
      <c r="AI589" s="136">
        <v>0.25642268895522402</v>
      </c>
      <c r="AJ589" s="202">
        <v>0.24793125746268599</v>
      </c>
      <c r="AK589" s="97">
        <f t="shared" si="2607"/>
        <v>0.24793125746268599</v>
      </c>
      <c r="AL589" s="136">
        <v>0.250439051846154</v>
      </c>
      <c r="AM589" s="136">
        <v>0.266115822575758</v>
      </c>
      <c r="AN589" s="202">
        <v>0.27448597567164201</v>
      </c>
      <c r="AO589" s="202">
        <v>0.27486068776119399</v>
      </c>
      <c r="AP589" s="97">
        <f t="shared" ref="AP589" si="2615">AO589</f>
        <v>0.27486068776119399</v>
      </c>
      <c r="AQ589" s="202">
        <v>0.27944727949999998</v>
      </c>
      <c r="AR589" s="202">
        <v>0.27925939999999999</v>
      </c>
      <c r="AS589" s="26">
        <f t="shared" si="2598"/>
        <v>0.27925939999999999</v>
      </c>
      <c r="AT589" s="26">
        <f t="shared" si="2599"/>
        <v>0.27925939999999999</v>
      </c>
      <c r="AU589" s="97">
        <f t="shared" si="2609"/>
        <v>0.27925939999999999</v>
      </c>
      <c r="AV589" s="66">
        <f t="shared" si="2600"/>
        <v>0.27925939999999999</v>
      </c>
      <c r="AW589" s="66">
        <f t="shared" si="2600"/>
        <v>0.27925939999999999</v>
      </c>
    </row>
    <row r="590" spans="2:49">
      <c r="B590" s="1" t="s">
        <v>332</v>
      </c>
      <c r="C590" s="136">
        <v>9.2295359772727303E-3</v>
      </c>
      <c r="D590" s="136">
        <v>9.1657449166666696E-3</v>
      </c>
      <c r="E590" s="136">
        <v>8.9719559242424207E-3</v>
      </c>
      <c r="F590" s="136">
        <v>8.8697848955223892E-3</v>
      </c>
      <c r="G590" s="97">
        <f t="shared" si="2601"/>
        <v>8.8697848955223892E-3</v>
      </c>
      <c r="H590" s="136">
        <v>9.0806833307692306E-3</v>
      </c>
      <c r="I590" s="136">
        <v>9.0956203636363593E-3</v>
      </c>
      <c r="J590" s="136">
        <v>9.3166318805970195E-3</v>
      </c>
      <c r="K590" s="136">
        <v>9.1991864328358208E-3</v>
      </c>
      <c r="L590" s="97">
        <f t="shared" si="2602"/>
        <v>9.1991864328358208E-3</v>
      </c>
      <c r="M590" s="136">
        <v>9.1796318106060603E-3</v>
      </c>
      <c r="N590" s="136">
        <v>9.29865772727273E-3</v>
      </c>
      <c r="O590" s="136">
        <v>9.4197383507462693E-3</v>
      </c>
      <c r="P590" s="136">
        <v>9.5709215447761196E-3</v>
      </c>
      <c r="Q590" s="97">
        <f t="shared" si="2603"/>
        <v>9.5709215447761196E-3</v>
      </c>
      <c r="R590" s="136">
        <v>9.4369857153846094E-3</v>
      </c>
      <c r="S590" s="136">
        <v>9.1384603560606004E-3</v>
      </c>
      <c r="T590" s="136">
        <v>9.0830366194029795E-3</v>
      </c>
      <c r="U590" s="136">
        <v>8.7963489626865701E-3</v>
      </c>
      <c r="V590" s="97">
        <f t="shared" si="2604"/>
        <v>8.7963489626865701E-3</v>
      </c>
      <c r="W590" s="136">
        <v>8.6024542769230807E-3</v>
      </c>
      <c r="X590" s="136">
        <v>7.7197980651515204E-3</v>
      </c>
      <c r="Y590" s="136">
        <v>7.23651112537314E-3</v>
      </c>
      <c r="Z590" s="136">
        <v>7.08650889545455E-3</v>
      </c>
      <c r="AA590" s="97">
        <f t="shared" si="2605"/>
        <v>7.08650889545455E-3</v>
      </c>
      <c r="AB590" s="136">
        <v>7.5563471939393903E-3</v>
      </c>
      <c r="AC590" s="136">
        <v>7.2843484818181804E-3</v>
      </c>
      <c r="AD590" s="136">
        <v>6.9206834272727297E-3</v>
      </c>
      <c r="AE590" s="136">
        <v>6.7671878530303001E-3</v>
      </c>
      <c r="AF590" s="97">
        <f t="shared" si="2606"/>
        <v>6.7671878530303001E-3</v>
      </c>
      <c r="AG590" s="136">
        <v>6.7454980833333298E-3</v>
      </c>
      <c r="AH590" s="136">
        <v>6.4215667181818196E-3</v>
      </c>
      <c r="AI590" s="136">
        <v>6.7065221059701497E-3</v>
      </c>
      <c r="AJ590" s="202">
        <v>6.5683259014925402E-3</v>
      </c>
      <c r="AK590" s="97">
        <f t="shared" si="2607"/>
        <v>6.5683259014925402E-3</v>
      </c>
      <c r="AL590" s="136">
        <v>6.5584716323076903E-3</v>
      </c>
      <c r="AM590" s="136">
        <v>6.9199504969697E-3</v>
      </c>
      <c r="AN590" s="202">
        <v>6.7834932074626901E-3</v>
      </c>
      <c r="AO590" s="202">
        <v>6.4952452373134304E-3</v>
      </c>
      <c r="AP590" s="97">
        <f t="shared" ref="AP590" si="2616">AO590</f>
        <v>6.4952452373134304E-3</v>
      </c>
      <c r="AQ590" s="202">
        <v>6.4135410499999998E-3</v>
      </c>
      <c r="AR590" s="202">
        <v>6.4129284999999998E-3</v>
      </c>
      <c r="AS590" s="26">
        <f t="shared" si="2598"/>
        <v>6.4129284999999998E-3</v>
      </c>
      <c r="AT590" s="26">
        <f t="shared" si="2599"/>
        <v>6.4129284999999998E-3</v>
      </c>
      <c r="AU590" s="97">
        <f t="shared" si="2609"/>
        <v>6.4129284999999998E-3</v>
      </c>
      <c r="AV590" s="66">
        <f t="shared" si="2600"/>
        <v>6.4129284999999998E-3</v>
      </c>
      <c r="AW590" s="66">
        <f t="shared" si="2600"/>
        <v>6.4129284999999998E-3</v>
      </c>
    </row>
    <row r="591" spans="2:49">
      <c r="B591" s="1" t="s">
        <v>333</v>
      </c>
      <c r="C591" s="136">
        <v>0.78596288287878802</v>
      </c>
      <c r="D591" s="136">
        <v>0.75683804030303103</v>
      </c>
      <c r="E591" s="136">
        <v>0.73165985303030301</v>
      </c>
      <c r="F591" s="136">
        <v>0.71729925402985095</v>
      </c>
      <c r="G591" s="97">
        <f t="shared" si="2601"/>
        <v>0.71729925402985095</v>
      </c>
      <c r="H591" s="136">
        <v>0.71221994569230795</v>
      </c>
      <c r="I591" s="136">
        <v>0.70035442045454499</v>
      </c>
      <c r="J591" s="136">
        <v>0.68600074134328404</v>
      </c>
      <c r="K591" s="136">
        <v>0.68347016373134295</v>
      </c>
      <c r="L591" s="97">
        <f t="shared" si="2602"/>
        <v>0.68347016373134295</v>
      </c>
      <c r="M591" s="136">
        <v>0.65900610409090898</v>
      </c>
      <c r="N591" s="136">
        <v>0.65705611287878796</v>
      </c>
      <c r="O591" s="136">
        <v>0.71485149238806001</v>
      </c>
      <c r="P591" s="136">
        <v>0.73151123492537296</v>
      </c>
      <c r="Q591" s="97">
        <f t="shared" si="2603"/>
        <v>0.73151123492537296</v>
      </c>
      <c r="R591" s="136">
        <v>0.77266162753846102</v>
      </c>
      <c r="S591" s="136">
        <v>0.77007868333333396</v>
      </c>
      <c r="T591" s="136">
        <v>0.73490298179104496</v>
      </c>
      <c r="U591" s="136">
        <v>0.72871716343283599</v>
      </c>
      <c r="V591" s="97">
        <f t="shared" si="2604"/>
        <v>0.72871716343283599</v>
      </c>
      <c r="W591" s="136">
        <v>0.72460615430769204</v>
      </c>
      <c r="X591" s="136">
        <v>0.71477572439393899</v>
      </c>
      <c r="Y591" s="136">
        <v>0.68331194283582097</v>
      </c>
      <c r="Z591" s="136">
        <v>0.65736358545454499</v>
      </c>
      <c r="AA591" s="97">
        <f t="shared" si="2605"/>
        <v>0.65736358545454499</v>
      </c>
      <c r="AB591" s="136">
        <v>0.68351967818181802</v>
      </c>
      <c r="AC591" s="136">
        <v>0.66803631969696997</v>
      </c>
      <c r="AD591" s="136">
        <v>0.65500681878787903</v>
      </c>
      <c r="AE591" s="136">
        <v>0.65116722151515205</v>
      </c>
      <c r="AF591" s="97">
        <f t="shared" si="2606"/>
        <v>0.65116722151515205</v>
      </c>
      <c r="AG591" s="136">
        <v>0.65812051393939397</v>
      </c>
      <c r="AH591" s="136">
        <v>0.65890309303030303</v>
      </c>
      <c r="AI591" s="136">
        <v>0.66996194462686598</v>
      </c>
      <c r="AJ591" s="202">
        <v>0.65293576164179101</v>
      </c>
      <c r="AK591" s="97">
        <f t="shared" si="2607"/>
        <v>0.65293576164179101</v>
      </c>
      <c r="AL591" s="136">
        <v>0.62747449030769198</v>
      </c>
      <c r="AM591" s="136">
        <v>0.64099848818181804</v>
      </c>
      <c r="AN591" s="202">
        <v>0.65416268910447795</v>
      </c>
      <c r="AO591" s="202">
        <v>0.65684610104477603</v>
      </c>
      <c r="AP591" s="97">
        <f t="shared" ref="AP591" si="2617">AO591</f>
        <v>0.65684610104477603</v>
      </c>
      <c r="AQ591" s="202">
        <v>0.68920267025000004</v>
      </c>
      <c r="AR591" s="202">
        <v>0.70524997</v>
      </c>
      <c r="AS591" s="26">
        <f t="shared" si="2598"/>
        <v>0.70524997</v>
      </c>
      <c r="AT591" s="26">
        <f t="shared" si="2599"/>
        <v>0.70524997</v>
      </c>
      <c r="AU591" s="97">
        <f t="shared" si="2609"/>
        <v>0.70524997</v>
      </c>
      <c r="AV591" s="66">
        <f t="shared" si="2600"/>
        <v>0.70524997</v>
      </c>
      <c r="AW591" s="66">
        <f t="shared" si="2600"/>
        <v>0.70524997</v>
      </c>
    </row>
    <row r="592" spans="2:49">
      <c r="B592" s="1" t="s">
        <v>334</v>
      </c>
      <c r="C592" s="136">
        <v>0.72700740303030298</v>
      </c>
      <c r="D592" s="136">
        <v>0.704560620909091</v>
      </c>
      <c r="E592" s="136">
        <v>0.66891439681818199</v>
      </c>
      <c r="F592" s="136">
        <v>0.67025825999999999</v>
      </c>
      <c r="G592" s="97">
        <f t="shared" si="2601"/>
        <v>0.67025825999999999</v>
      </c>
      <c r="H592" s="136">
        <v>0.68121019692307705</v>
      </c>
      <c r="I592" s="136">
        <v>0.66281290484848499</v>
      </c>
      <c r="J592" s="136">
        <v>0.64945597268656696</v>
      </c>
      <c r="K592" s="136">
        <v>0.64401708223880605</v>
      </c>
      <c r="L592" s="97">
        <f t="shared" si="2602"/>
        <v>0.64401708223880605</v>
      </c>
      <c r="M592" s="136">
        <v>0.63597278196969698</v>
      </c>
      <c r="N592" s="136">
        <v>0.61807562409090899</v>
      </c>
      <c r="O592" s="136">
        <v>0.66155969835820905</v>
      </c>
      <c r="P592" s="136">
        <v>0.68663447149253798</v>
      </c>
      <c r="Q592" s="97">
        <f t="shared" si="2603"/>
        <v>0.68663447149253798</v>
      </c>
      <c r="R592" s="136">
        <v>0.71863379969230801</v>
      </c>
      <c r="S592" s="136">
        <v>0.71502343515151501</v>
      </c>
      <c r="T592" s="136">
        <v>0.70033582000000005</v>
      </c>
      <c r="U592" s="136">
        <v>0.69489403208955203</v>
      </c>
      <c r="V592" s="97">
        <f t="shared" si="2604"/>
        <v>0.69489403208955203</v>
      </c>
      <c r="W592" s="136">
        <v>0.676902305230769</v>
      </c>
      <c r="X592" s="136">
        <v>0.65057115469697002</v>
      </c>
      <c r="Y592" s="136">
        <v>0.61325447597014904</v>
      </c>
      <c r="Z592" s="136">
        <v>0.60376827136363598</v>
      </c>
      <c r="AA592" s="97">
        <f t="shared" si="2605"/>
        <v>0.60376827136363598</v>
      </c>
      <c r="AB592" s="136">
        <v>0.62972054848484904</v>
      </c>
      <c r="AC592" s="136">
        <v>0.61839458393939395</v>
      </c>
      <c r="AD592" s="136">
        <v>0.60510681621212103</v>
      </c>
      <c r="AE592" s="136">
        <v>0.60370309257575805</v>
      </c>
      <c r="AF592" s="97">
        <f t="shared" si="2606"/>
        <v>0.60370309257575805</v>
      </c>
      <c r="AG592" s="136">
        <v>0.61302296681818202</v>
      </c>
      <c r="AH592" s="136">
        <v>0.60492284787878803</v>
      </c>
      <c r="AI592" s="136">
        <v>0.611251490597015</v>
      </c>
      <c r="AJ592" s="202">
        <v>0.59197102641791099</v>
      </c>
      <c r="AK592" s="97">
        <f t="shared" si="2607"/>
        <v>0.59197102641791099</v>
      </c>
      <c r="AL592" s="136">
        <v>0.56770376969230796</v>
      </c>
      <c r="AM592" s="136">
        <v>0.59324240136363604</v>
      </c>
      <c r="AN592" s="202">
        <v>0.59297836089552203</v>
      </c>
      <c r="AO592" s="202">
        <v>0.573960369402985</v>
      </c>
      <c r="AP592" s="97">
        <f t="shared" ref="AP592" si="2618">AO592</f>
        <v>0.573960369402985</v>
      </c>
      <c r="AQ592" s="202">
        <v>0.59116602775000004</v>
      </c>
      <c r="AR592" s="202">
        <v>0.59604999999999997</v>
      </c>
      <c r="AS592" s="26">
        <f t="shared" si="2598"/>
        <v>0.59604999999999997</v>
      </c>
      <c r="AT592" s="26">
        <f t="shared" si="2599"/>
        <v>0.59604999999999997</v>
      </c>
      <c r="AU592" s="97">
        <f t="shared" si="2609"/>
        <v>0.59604999999999997</v>
      </c>
      <c r="AV592" s="66">
        <f t="shared" si="2600"/>
        <v>0.59604999999999997</v>
      </c>
      <c r="AW592" s="66">
        <f t="shared" si="2600"/>
        <v>0.59604999999999997</v>
      </c>
    </row>
    <row r="593" spans="2:49">
      <c r="B593" s="1" t="s">
        <v>317</v>
      </c>
      <c r="C593" s="136">
        <v>1.55406118712121E-2</v>
      </c>
      <c r="D593" s="136">
        <v>1.4930000651515099E-2</v>
      </c>
      <c r="E593" s="136">
        <v>1.42716420681818E-2</v>
      </c>
      <c r="F593" s="136">
        <v>1.38734503358209E-2</v>
      </c>
      <c r="G593" s="97">
        <f t="shared" si="2601"/>
        <v>1.38734503358209E-2</v>
      </c>
      <c r="H593" s="136">
        <v>1.41900575692308E-2</v>
      </c>
      <c r="I593" s="136">
        <v>1.4377848719697E-2</v>
      </c>
      <c r="J593" s="136">
        <v>1.42161797686567E-2</v>
      </c>
      <c r="K593" s="136">
        <v>1.40401631567164E-2</v>
      </c>
      <c r="L593" s="97">
        <f t="shared" si="2602"/>
        <v>1.40401631567164E-2</v>
      </c>
      <c r="M593" s="136">
        <v>1.38140730833333E-2</v>
      </c>
      <c r="N593" s="136">
        <v>1.31810040984849E-2</v>
      </c>
      <c r="O593" s="136">
        <v>1.34436904029851E-2</v>
      </c>
      <c r="P593" s="136">
        <v>1.35533165671642E-2</v>
      </c>
      <c r="Q593" s="97">
        <f t="shared" si="2603"/>
        <v>1.35533165671642E-2</v>
      </c>
      <c r="R593" s="136">
        <v>1.3717899223076899E-2</v>
      </c>
      <c r="S593" s="136">
        <v>1.35631544469697E-2</v>
      </c>
      <c r="T593" s="136">
        <v>1.3496867417910501E-2</v>
      </c>
      <c r="U593" s="136">
        <v>1.3344894776119399E-2</v>
      </c>
      <c r="V593" s="97">
        <f t="shared" si="2604"/>
        <v>1.3344894776119399E-2</v>
      </c>
      <c r="W593" s="136">
        <v>1.3294739999999999E-2</v>
      </c>
      <c r="X593" s="136">
        <v>1.29597935E-2</v>
      </c>
      <c r="Y593" s="136">
        <v>1.2532824999999999E-2</v>
      </c>
      <c r="Z593" s="136">
        <v>1.21639720454545E-2</v>
      </c>
      <c r="AA593" s="97">
        <f t="shared" si="2605"/>
        <v>1.21639720454545E-2</v>
      </c>
      <c r="AB593" s="136">
        <v>1.21567693636364E-2</v>
      </c>
      <c r="AC593" s="136">
        <v>1.21673451742424E-2</v>
      </c>
      <c r="AD593" s="136">
        <v>1.2097309742424201E-2</v>
      </c>
      <c r="AE593" s="136">
        <v>1.20102406439394E-2</v>
      </c>
      <c r="AF593" s="97">
        <f t="shared" si="2606"/>
        <v>1.20102406439394E-2</v>
      </c>
      <c r="AG593" s="136">
        <v>1.20412661439394E-2</v>
      </c>
      <c r="AH593" s="136">
        <v>1.1987702984848501E-2</v>
      </c>
      <c r="AI593" s="136">
        <v>1.19377370522388E-2</v>
      </c>
      <c r="AJ593" s="202">
        <v>1.1842332261193999E-2</v>
      </c>
      <c r="AK593" s="97">
        <f t="shared" si="2607"/>
        <v>1.1842332261193999E-2</v>
      </c>
      <c r="AL593" s="136">
        <v>1.1548581461538501E-2</v>
      </c>
      <c r="AM593" s="136">
        <v>1.16852066287879E-2</v>
      </c>
      <c r="AN593" s="202">
        <v>1.14564094179104E-2</v>
      </c>
      <c r="AO593" s="202">
        <v>1.12245159253731E-2</v>
      </c>
      <c r="AP593" s="97">
        <f t="shared" ref="AP593" si="2619">AO593</f>
        <v>1.12245159253731E-2</v>
      </c>
      <c r="AQ593" s="202">
        <v>1.1016834325000001E-2</v>
      </c>
      <c r="AR593" s="202">
        <v>1.0994599000000001E-2</v>
      </c>
      <c r="AS593" s="26">
        <f t="shared" si="2598"/>
        <v>1.0994599000000001E-2</v>
      </c>
      <c r="AT593" s="26">
        <f t="shared" si="2599"/>
        <v>1.0994599000000001E-2</v>
      </c>
      <c r="AU593" s="97">
        <f t="shared" si="2609"/>
        <v>1.0994599000000001E-2</v>
      </c>
      <c r="AV593" s="66">
        <f t="shared" si="2600"/>
        <v>1.0994599000000001E-2</v>
      </c>
      <c r="AW593" s="66">
        <f t="shared" si="2600"/>
        <v>1.0994599000000001E-2</v>
      </c>
    </row>
    <row r="594" spans="2:49">
      <c r="B594" s="54"/>
      <c r="C594" s="136"/>
      <c r="D594" s="136"/>
      <c r="E594" s="136"/>
      <c r="F594" s="136"/>
      <c r="G594" s="97"/>
      <c r="H594" s="136"/>
      <c r="I594" s="136"/>
      <c r="J594" s="136"/>
      <c r="K594" s="136"/>
      <c r="L594" s="97"/>
      <c r="M594" s="136"/>
      <c r="N594" s="136"/>
      <c r="O594" s="136"/>
      <c r="P594" s="136"/>
      <c r="Q594" s="97"/>
      <c r="R594" s="136"/>
      <c r="S594" s="136"/>
      <c r="T594" s="136"/>
      <c r="U594" s="136"/>
      <c r="V594" s="97"/>
      <c r="W594" s="136"/>
      <c r="X594" s="136"/>
      <c r="Y594" s="136"/>
      <c r="Z594" s="136"/>
      <c r="AA594" s="97"/>
      <c r="AB594" s="136"/>
      <c r="AC594" s="136"/>
      <c r="AD594" s="136"/>
      <c r="AE594" s="136"/>
      <c r="AF594" s="97"/>
      <c r="AG594" s="136"/>
      <c r="AH594" s="136"/>
      <c r="AI594" s="136"/>
    </row>
    <row r="595" spans="2:49">
      <c r="B595" s="12" t="s">
        <v>320</v>
      </c>
    </row>
    <row r="596" spans="2:49">
      <c r="B596" s="146" t="s">
        <v>316</v>
      </c>
      <c r="C596" s="117" t="s">
        <v>212</v>
      </c>
      <c r="D596" s="85" t="s">
        <v>212</v>
      </c>
      <c r="E596" s="85" t="s">
        <v>212</v>
      </c>
      <c r="F596" s="85" t="s">
        <v>212</v>
      </c>
      <c r="G596" s="118" t="s">
        <v>212</v>
      </c>
      <c r="H596" s="82">
        <f t="shared" ref="H596:AF596" si="2620">H582/C582-1</f>
        <v>-4.9615800964475487E-2</v>
      </c>
      <c r="I596" s="82">
        <f t="shared" si="2620"/>
        <v>-3.511602360339583E-2</v>
      </c>
      <c r="J596" s="82">
        <f t="shared" si="2620"/>
        <v>-1.0032821096385702E-2</v>
      </c>
      <c r="K596" s="82">
        <f t="shared" si="2620"/>
        <v>3.7047285195335178E-4</v>
      </c>
      <c r="L596" s="73">
        <f t="shared" si="2620"/>
        <v>3.7047285195335178E-4</v>
      </c>
      <c r="M596" s="82">
        <f t="shared" si="2620"/>
        <v>-8.7329159339065709E-3</v>
      </c>
      <c r="N596" s="82">
        <f t="shared" si="2620"/>
        <v>-3.4588872685772598E-2</v>
      </c>
      <c r="O596" s="82">
        <f t="shared" si="2620"/>
        <v>-9.3195233814321599E-3</v>
      </c>
      <c r="P596" s="82">
        <f t="shared" si="2620"/>
        <v>1.3017602403878836E-2</v>
      </c>
      <c r="Q596" s="73">
        <f t="shared" si="2620"/>
        <v>1.3017602403878836E-2</v>
      </c>
      <c r="R596" s="82">
        <f t="shared" si="2620"/>
        <v>5.9788342261918981E-2</v>
      </c>
      <c r="S596" s="82">
        <f t="shared" si="2620"/>
        <v>0.12809979454781106</v>
      </c>
      <c r="T596" s="82">
        <f t="shared" si="2620"/>
        <v>5.8039669676277494E-2</v>
      </c>
      <c r="U596" s="82">
        <f t="shared" si="2620"/>
        <v>3.3776690406812415E-2</v>
      </c>
      <c r="V596" s="73">
        <f t="shared" si="2620"/>
        <v>3.3776690406812415E-2</v>
      </c>
      <c r="W596" s="82">
        <f t="shared" si="2620"/>
        <v>-6.6500355439869097E-5</v>
      </c>
      <c r="X596" s="82">
        <f t="shared" si="2620"/>
        <v>-3.7345398610664438E-2</v>
      </c>
      <c r="Y596" s="82">
        <f t="shared" si="2620"/>
        <v>-3.5074621867888345E-2</v>
      </c>
      <c r="Z596" s="82">
        <f t="shared" si="2620"/>
        <v>-7.1652401921272646E-2</v>
      </c>
      <c r="AA596" s="73">
        <f t="shared" si="2620"/>
        <v>-7.1652401921272646E-2</v>
      </c>
      <c r="AB596" s="82">
        <f t="shared" si="2620"/>
        <v>-6.3576342609208192E-2</v>
      </c>
      <c r="AC596" s="82">
        <f t="shared" si="2620"/>
        <v>-4.9956922698980888E-2</v>
      </c>
      <c r="AD596" s="82">
        <f t="shared" si="2620"/>
        <v>-2.6368428999489657E-2</v>
      </c>
      <c r="AE596" s="82">
        <f t="shared" si="2620"/>
        <v>-2.4788596532751006E-3</v>
      </c>
      <c r="AF596" s="73">
        <f t="shared" si="2620"/>
        <v>-2.4788596532751006E-3</v>
      </c>
      <c r="AG596" s="82">
        <f t="shared" ref="AG596:AG607" si="2621">AG582/AB582-1</f>
        <v>3.53778655346626E-3</v>
      </c>
      <c r="AH596" s="82">
        <f t="shared" ref="AH596:AH607" si="2622">AH582/AC582-1</f>
        <v>-1.8179475905905185E-2</v>
      </c>
      <c r="AI596" s="82">
        <f t="shared" ref="AI596:AI607" si="2623">AI582/AD582-1</f>
        <v>-1.6968226164109201E-2</v>
      </c>
      <c r="AJ596" s="82">
        <f t="shared" ref="AJ596:AJ607" si="2624">AJ582/AE582-1</f>
        <v>-2.6342276210391091E-2</v>
      </c>
      <c r="AK596" s="73">
        <f t="shared" ref="AK596:AK607" si="2625">AK582/AF582-1</f>
        <v>-2.6342276210391091E-2</v>
      </c>
      <c r="AL596" s="82">
        <f t="shared" ref="AL596:AL607" si="2626">AL582/AG582-1</f>
        <v>-6.0762492777532207E-2</v>
      </c>
      <c r="AM596" s="82">
        <f t="shared" ref="AM596:AM607" si="2627">AM582/AH582-1</f>
        <v>-1.1952729781881444E-2</v>
      </c>
      <c r="AN596" s="82">
        <f t="shared" ref="AN596:AN607" si="2628">AN582/AI582-1</f>
        <v>-9.5407422878112103E-3</v>
      </c>
      <c r="AO596" s="82">
        <f t="shared" ref="AO596:AO607" si="2629">AO582/AJ582-1</f>
        <v>2.9682530164389931E-3</v>
      </c>
      <c r="AP596" s="73">
        <f t="shared" ref="AP596:AP607" si="2630">AP582/AK582-1</f>
        <v>2.9682530164389931E-3</v>
      </c>
      <c r="AQ596" s="82">
        <f t="shared" ref="AQ596:AQ607" si="2631">AQ582/AL582-1</f>
        <v>4.6151022230561889E-2</v>
      </c>
      <c r="AR596" s="82">
        <f t="shared" ref="AR596:AR607" si="2632">AR582/AM582-1</f>
        <v>9.5580109224979726E-3</v>
      </c>
      <c r="AS596" s="82">
        <f t="shared" ref="AS596:AS607" si="2633">AS582/AN582-1</f>
        <v>4.1034312503849257E-3</v>
      </c>
      <c r="AT596" s="82">
        <f t="shared" ref="AT596:AT607" si="2634">AT582/AO582-1</f>
        <v>1.6280555935274998E-2</v>
      </c>
      <c r="AU596" s="73">
        <f t="shared" ref="AU596:AU607" si="2635">AU582/AP582-1</f>
        <v>1.6280555935274998E-2</v>
      </c>
      <c r="AV596" s="73">
        <f t="shared" ref="AV596:AW607" si="2636">AV582/AU582-1</f>
        <v>0</v>
      </c>
      <c r="AW596" s="73">
        <f t="shared" si="2636"/>
        <v>0</v>
      </c>
    </row>
    <row r="597" spans="2:49">
      <c r="B597" s="146" t="s">
        <v>326</v>
      </c>
      <c r="C597" s="117" t="s">
        <v>212</v>
      </c>
      <c r="D597" s="85" t="s">
        <v>212</v>
      </c>
      <c r="E597" s="85" t="s">
        <v>212</v>
      </c>
      <c r="F597" s="85" t="s">
        <v>212</v>
      </c>
      <c r="G597" s="118" t="s">
        <v>212</v>
      </c>
      <c r="H597" s="82">
        <f t="shared" ref="H597:H607" si="2637">H583/C583-1</f>
        <v>-2.453846121739145E-2</v>
      </c>
      <c r="I597" s="82">
        <f t="shared" ref="I597:I607" si="2638">I583/D583-1</f>
        <v>1.315021585317333E-2</v>
      </c>
      <c r="J597" s="82">
        <f t="shared" ref="J597:J607" si="2639">J583/E583-1</f>
        <v>-2.3693288176172111E-2</v>
      </c>
      <c r="K597" s="82">
        <f t="shared" ref="K597:K607" si="2640">K583/F583-1</f>
        <v>2.7857816744135899E-2</v>
      </c>
      <c r="L597" s="73">
        <f t="shared" ref="L597:L607" si="2641">L583/G583-1</f>
        <v>2.7857816744135899E-2</v>
      </c>
      <c r="M597" s="82">
        <f t="shared" ref="M597:M607" si="2642">M583/H583-1</f>
        <v>-3.1189881419256382E-2</v>
      </c>
      <c r="N597" s="82">
        <f t="shared" ref="N597:N607" si="2643">N583/I583-1</f>
        <v>-0.17870708265102409</v>
      </c>
      <c r="O597" s="82">
        <f t="shared" ref="O597:O607" si="2644">O583/J583-1</f>
        <v>-0.12090832020659559</v>
      </c>
      <c r="P597" s="82">
        <f t="shared" ref="P597:P607" si="2645">P583/K583-1</f>
        <v>-6.3084513617637339E-2</v>
      </c>
      <c r="Q597" s="73">
        <f t="shared" ref="Q597:Q607" si="2646">Q583/L583-1</f>
        <v>-6.3084513617637339E-2</v>
      </c>
      <c r="R597" s="82">
        <f t="shared" ref="R597:R607" si="2647">R583/M583-1</f>
        <v>-2.4611950524316972E-2</v>
      </c>
      <c r="S597" s="82">
        <f t="shared" ref="S597:S607" si="2648">S583/N583-1</f>
        <v>0.16282398327032221</v>
      </c>
      <c r="T597" s="82">
        <f t="shared" ref="T597:T607" si="2649">T583/O583-1</f>
        <v>0.10307786487430226</v>
      </c>
      <c r="U597" s="82">
        <f t="shared" ref="U597:U607" si="2650">U583/P583-1</f>
        <v>-9.555083555183308E-3</v>
      </c>
      <c r="V597" s="73">
        <f t="shared" ref="V597:V607" si="2651">V583/Q583-1</f>
        <v>-9.555083555183308E-3</v>
      </c>
      <c r="W597" s="82">
        <f t="shared" ref="W597:W607" si="2652">W583/R583-1</f>
        <v>-8.1130057994821536E-3</v>
      </c>
      <c r="X597" s="82">
        <f t="shared" ref="X597:X607" si="2653">X583/S583-1</f>
        <v>-1.6437044552363167E-3</v>
      </c>
      <c r="Y597" s="82">
        <f t="shared" ref="Y597:Y607" si="2654">Y583/T583-1</f>
        <v>-1.0431910198124394E-2</v>
      </c>
      <c r="Z597" s="82">
        <f t="shared" ref="Z597:Z607" si="2655">Z583/U583-1</f>
        <v>5.4183917712917085E-2</v>
      </c>
      <c r="AA597" s="73">
        <f t="shared" ref="AA597:AA607" si="2656">AA583/V583-1</f>
        <v>5.4183917712917085E-2</v>
      </c>
      <c r="AB597" s="82">
        <f t="shared" ref="AB597:AB607" si="2657">AB583/W583-1</f>
        <v>9.7807294115837218E-2</v>
      </c>
      <c r="AC597" s="82">
        <f t="shared" ref="AC597:AC607" si="2658">AC583/X583-1</f>
        <v>0.13316389835754272</v>
      </c>
      <c r="AD597" s="82">
        <f t="shared" ref="AD597:AD607" si="2659">AD583/Y583-1</f>
        <v>0.18634819444339801</v>
      </c>
      <c r="AE597" s="82">
        <f t="shared" ref="AE597:AE607" si="2660">AE583/Z583-1</f>
        <v>0.12182475437615392</v>
      </c>
      <c r="AF597" s="73">
        <f t="shared" ref="AF597:AF607" si="2661">AF583/AA583-1</f>
        <v>0.12182475437615392</v>
      </c>
      <c r="AG597" s="82">
        <f t="shared" si="2621"/>
        <v>9.9562066879493871E-2</v>
      </c>
      <c r="AH597" s="82">
        <f t="shared" si="2622"/>
        <v>2.7818695168044583E-2</v>
      </c>
      <c r="AI597" s="82">
        <f t="shared" si="2623"/>
        <v>-9.7024973987299923E-2</v>
      </c>
      <c r="AJ597" s="82">
        <f t="shared" si="2624"/>
        <v>-0.12642376106086484</v>
      </c>
      <c r="AK597" s="73">
        <f t="shared" si="2625"/>
        <v>-0.12642376106086484</v>
      </c>
      <c r="AL597" s="82">
        <f t="shared" si="2626"/>
        <v>-0.16826523680298411</v>
      </c>
      <c r="AM597" s="82">
        <f t="shared" si="2627"/>
        <v>-0.11803725760151562</v>
      </c>
      <c r="AN597" s="82">
        <f t="shared" si="2628"/>
        <v>1.4119555289025643E-2</v>
      </c>
      <c r="AO597" s="82">
        <f t="shared" si="2629"/>
        <v>9.7700273126220871E-2</v>
      </c>
      <c r="AP597" s="73">
        <f t="shared" si="2630"/>
        <v>9.7700273126220871E-2</v>
      </c>
      <c r="AQ597" s="82">
        <f t="shared" si="2631"/>
        <v>0.16793311973119107</v>
      </c>
      <c r="AR597" s="82">
        <f t="shared" si="2632"/>
        <v>0.13237358492819618</v>
      </c>
      <c r="AS597" s="82">
        <f t="shared" si="2633"/>
        <v>8.0908242880217474E-2</v>
      </c>
      <c r="AT597" s="82">
        <f t="shared" si="2634"/>
        <v>6.1425456829168334E-2</v>
      </c>
      <c r="AU597" s="73">
        <f t="shared" si="2635"/>
        <v>6.1425456829168334E-2</v>
      </c>
      <c r="AV597" s="73">
        <f t="shared" si="2636"/>
        <v>0</v>
      </c>
      <c r="AW597" s="73">
        <f t="shared" si="2636"/>
        <v>0</v>
      </c>
    </row>
    <row r="598" spans="2:49">
      <c r="B598" s="146" t="s">
        <v>327</v>
      </c>
      <c r="C598" s="117" t="s">
        <v>212</v>
      </c>
      <c r="D598" s="85" t="s">
        <v>212</v>
      </c>
      <c r="E598" s="85" t="s">
        <v>212</v>
      </c>
      <c r="F598" s="85" t="s">
        <v>212</v>
      </c>
      <c r="G598" s="118" t="s">
        <v>212</v>
      </c>
      <c r="H598" s="82">
        <f t="shared" si="2637"/>
        <v>-0.13807849153288509</v>
      </c>
      <c r="I598" s="82">
        <f t="shared" si="2638"/>
        <v>-8.2367874661060991E-2</v>
      </c>
      <c r="J598" s="82">
        <f t="shared" si="2639"/>
        <v>-4.4360174363385907E-3</v>
      </c>
      <c r="K598" s="82">
        <f t="shared" si="2640"/>
        <v>-7.4255203090862865E-2</v>
      </c>
      <c r="L598" s="73">
        <f t="shared" si="2641"/>
        <v>-7.4255203090862865E-2</v>
      </c>
      <c r="M598" s="82">
        <f t="shared" si="2642"/>
        <v>-0.14809479909327194</v>
      </c>
      <c r="N598" s="82">
        <f t="shared" si="2643"/>
        <v>-0.2691068305862907</v>
      </c>
      <c r="O598" s="82">
        <f t="shared" si="2644"/>
        <v>-0.26319306617873639</v>
      </c>
      <c r="P598" s="82">
        <f t="shared" si="2645"/>
        <v>-0.23664762440957698</v>
      </c>
      <c r="Q598" s="73">
        <f t="shared" si="2646"/>
        <v>-0.23664762440957698</v>
      </c>
      <c r="R598" s="82">
        <f t="shared" si="2647"/>
        <v>-0.1904915974733975</v>
      </c>
      <c r="S598" s="82">
        <f t="shared" si="2648"/>
        <v>1.3514666730323421E-2</v>
      </c>
      <c r="T598" s="82">
        <f t="shared" si="2649"/>
        <v>2.873759009614929E-2</v>
      </c>
      <c r="U598" s="82">
        <f t="shared" si="2650"/>
        <v>-3.4407095402708698E-2</v>
      </c>
      <c r="V598" s="73">
        <f t="shared" si="2651"/>
        <v>-3.4407095402708698E-2</v>
      </c>
      <c r="W598" s="82">
        <f t="shared" si="2652"/>
        <v>4.7389735334717464E-2</v>
      </c>
      <c r="X598" s="82">
        <f t="shared" si="2653"/>
        <v>7.6490468148009416E-2</v>
      </c>
      <c r="Y598" s="82">
        <f t="shared" si="2654"/>
        <v>-3.3734559986160484E-3</v>
      </c>
      <c r="Z598" s="82">
        <f t="shared" si="2655"/>
        <v>6.2419961124498657E-2</v>
      </c>
      <c r="AA598" s="73">
        <f t="shared" si="2656"/>
        <v>6.2419961124498657E-2</v>
      </c>
      <c r="AB598" s="82">
        <f t="shared" si="2657"/>
        <v>4.9052015245802938E-3</v>
      </c>
      <c r="AC598" s="82">
        <f t="shared" si="2658"/>
        <v>-7.6875450828175484E-3</v>
      </c>
      <c r="AD598" s="82">
        <f t="shared" si="2659"/>
        <v>7.4290320014087641E-2</v>
      </c>
      <c r="AE598" s="82">
        <f t="shared" si="2660"/>
        <v>6.0862250954553554E-2</v>
      </c>
      <c r="AF598" s="73">
        <f t="shared" si="2661"/>
        <v>6.0862250954553554E-2</v>
      </c>
      <c r="AG598" s="82">
        <f t="shared" si="2621"/>
        <v>4.9364482807579879E-2</v>
      </c>
      <c r="AH598" s="82">
        <f t="shared" si="2622"/>
        <v>-4.8744599719200643E-2</v>
      </c>
      <c r="AI598" s="82">
        <f t="shared" si="2623"/>
        <v>-0.11975953011384521</v>
      </c>
      <c r="AJ598" s="82">
        <f t="shared" si="2624"/>
        <v>-0.15017111784916526</v>
      </c>
      <c r="AK598" s="73">
        <f t="shared" si="2625"/>
        <v>-0.15017111784916526</v>
      </c>
      <c r="AL598" s="82">
        <f t="shared" si="2626"/>
        <v>-0.15459074347042134</v>
      </c>
      <c r="AM598" s="82">
        <f t="shared" si="2627"/>
        <v>-8.1460077076715987E-2</v>
      </c>
      <c r="AN598" s="82">
        <f t="shared" si="2628"/>
        <v>1.777826656232917E-2</v>
      </c>
      <c r="AO598" s="82">
        <f t="shared" si="2629"/>
        <v>8.0459296578729411E-2</v>
      </c>
      <c r="AP598" s="73">
        <f t="shared" si="2630"/>
        <v>8.0459296578729411E-2</v>
      </c>
      <c r="AQ598" s="82">
        <f t="shared" si="2631"/>
        <v>0.10715585062110433</v>
      </c>
      <c r="AR598" s="82">
        <f t="shared" si="2632"/>
        <v>0.10006390667595921</v>
      </c>
      <c r="AS598" s="82">
        <f t="shared" si="2633"/>
        <v>5.7275162916995193E-2</v>
      </c>
      <c r="AT598" s="82">
        <f t="shared" si="2634"/>
        <v>4.7072688809612684E-2</v>
      </c>
      <c r="AU598" s="73">
        <f t="shared" si="2635"/>
        <v>4.7072688809612684E-2</v>
      </c>
      <c r="AV598" s="73">
        <f t="shared" si="2636"/>
        <v>0</v>
      </c>
      <c r="AW598" s="73">
        <f t="shared" si="2636"/>
        <v>0</v>
      </c>
    </row>
    <row r="599" spans="2:49">
      <c r="B599" s="146" t="s">
        <v>328</v>
      </c>
      <c r="C599" s="117" t="s">
        <v>212</v>
      </c>
      <c r="D599" s="85" t="s">
        <v>212</v>
      </c>
      <c r="E599" s="85" t="s">
        <v>212</v>
      </c>
      <c r="F599" s="85" t="s">
        <v>212</v>
      </c>
      <c r="G599" s="118" t="s">
        <v>212</v>
      </c>
      <c r="H599" s="82">
        <f t="shared" si="2637"/>
        <v>-0.49430161536700123</v>
      </c>
      <c r="I599" s="82">
        <f t="shared" si="2638"/>
        <v>-0.47377710190635147</v>
      </c>
      <c r="J599" s="82">
        <f t="shared" si="2639"/>
        <v>-0.3688075677380197</v>
      </c>
      <c r="K599" s="82">
        <f t="shared" si="2640"/>
        <v>-0.37345766266792213</v>
      </c>
      <c r="L599" s="73">
        <f t="shared" si="2641"/>
        <v>-0.37345766266792213</v>
      </c>
      <c r="M599" s="82">
        <f t="shared" si="2642"/>
        <v>-0.36736706834174115</v>
      </c>
      <c r="N599" s="82">
        <f t="shared" si="2643"/>
        <v>-0.35016197954020745</v>
      </c>
      <c r="O599" s="82">
        <f t="shared" si="2644"/>
        <v>-0.3256056415104539</v>
      </c>
      <c r="P599" s="82">
        <f t="shared" si="2645"/>
        <v>-0.25826325711600484</v>
      </c>
      <c r="Q599" s="73">
        <f t="shared" si="2646"/>
        <v>-0.25826325711600484</v>
      </c>
      <c r="R599" s="82">
        <f t="shared" si="2647"/>
        <v>-0.30533700298263811</v>
      </c>
      <c r="S599" s="82">
        <f t="shared" si="2648"/>
        <v>-0.28152714273990576</v>
      </c>
      <c r="T599" s="82">
        <f t="shared" si="2649"/>
        <v>-0.24707145178355783</v>
      </c>
      <c r="U599" s="82">
        <f t="shared" si="2650"/>
        <v>-0.2043031806919916</v>
      </c>
      <c r="V599" s="73">
        <f t="shared" si="2651"/>
        <v>-0.2043031806919916</v>
      </c>
      <c r="W599" s="82">
        <f t="shared" si="2652"/>
        <v>-0.16969625196219329</v>
      </c>
      <c r="X599" s="82">
        <f t="shared" si="2653"/>
        <v>-0.20191577109531678</v>
      </c>
      <c r="Y599" s="82">
        <f t="shared" si="2654"/>
        <v>-0.28173588717578513</v>
      </c>
      <c r="Z599" s="82">
        <f t="shared" si="2655"/>
        <v>-0.37889943702630691</v>
      </c>
      <c r="AA599" s="73">
        <f t="shared" si="2656"/>
        <v>-0.37889943702630691</v>
      </c>
      <c r="AB599" s="82">
        <f t="shared" si="2657"/>
        <v>-0.44485073711332257</v>
      </c>
      <c r="AC599" s="82">
        <f t="shared" si="2658"/>
        <v>-0.49069279422117873</v>
      </c>
      <c r="AD599" s="82">
        <f t="shared" si="2659"/>
        <v>-0.55981899141129854</v>
      </c>
      <c r="AE599" s="82">
        <f t="shared" si="2660"/>
        <v>-0.59290740300613454</v>
      </c>
      <c r="AF599" s="73">
        <f t="shared" si="2661"/>
        <v>-0.59290740300613454</v>
      </c>
      <c r="AG599" s="82">
        <f t="shared" si="2621"/>
        <v>-0.76966977615781573</v>
      </c>
      <c r="AH599" s="82">
        <f t="shared" si="2622"/>
        <v>-0.73862836661024511</v>
      </c>
      <c r="AI599" s="82">
        <f t="shared" si="2623"/>
        <v>-0.6729839877279038</v>
      </c>
      <c r="AJ599" s="82">
        <f t="shared" si="2624"/>
        <v>-0.6021904553436872</v>
      </c>
      <c r="AK599" s="73">
        <f t="shared" si="2625"/>
        <v>-0.6021904553436872</v>
      </c>
      <c r="AL599" s="82">
        <f t="shared" si="2626"/>
        <v>-0.20983591030860194</v>
      </c>
      <c r="AM599" s="82">
        <f t="shared" si="2627"/>
        <v>-0.22863937929521649</v>
      </c>
      <c r="AN599" s="82">
        <f t="shared" si="2628"/>
        <v>-0.29046594957242367</v>
      </c>
      <c r="AO599" s="82">
        <f t="shared" si="2629"/>
        <v>-0.30418747826249493</v>
      </c>
      <c r="AP599" s="73">
        <f t="shared" si="2630"/>
        <v>-0.30418747826249493</v>
      </c>
      <c r="AQ599" s="82">
        <f t="shared" si="2631"/>
        <v>-0.26351351509821541</v>
      </c>
      <c r="AR599" s="82">
        <f t="shared" si="2632"/>
        <v>-0.16638539531003049</v>
      </c>
      <c r="AS599" s="82">
        <f t="shared" si="2633"/>
        <v>-3.7009651606403349E-2</v>
      </c>
      <c r="AT599" s="82">
        <f t="shared" si="2634"/>
        <v>4.3394789975359727E-2</v>
      </c>
      <c r="AU599" s="73">
        <f t="shared" si="2635"/>
        <v>4.3394789975359727E-2</v>
      </c>
      <c r="AV599" s="73">
        <f t="shared" si="2636"/>
        <v>0</v>
      </c>
      <c r="AW599" s="73">
        <f t="shared" si="2636"/>
        <v>0</v>
      </c>
    </row>
    <row r="600" spans="2:49">
      <c r="B600" s="146" t="s">
        <v>315</v>
      </c>
      <c r="C600" s="117" t="s">
        <v>212</v>
      </c>
      <c r="D600" s="85" t="s">
        <v>212</v>
      </c>
      <c r="E600" s="85" t="s">
        <v>212</v>
      </c>
      <c r="F600" s="85" t="s">
        <v>212</v>
      </c>
      <c r="G600" s="118" t="s">
        <v>212</v>
      </c>
      <c r="H600" s="82">
        <f t="shared" si="2637"/>
        <v>-7.5350837695625006E-2</v>
      </c>
      <c r="I600" s="82">
        <f t="shared" si="2638"/>
        <v>-5.7360387931788326E-2</v>
      </c>
      <c r="J600" s="82">
        <f t="shared" si="2639"/>
        <v>-4.3805196704371219E-2</v>
      </c>
      <c r="K600" s="82">
        <f t="shared" si="2640"/>
        <v>-3.0209478113724653E-2</v>
      </c>
      <c r="L600" s="73">
        <f t="shared" si="2641"/>
        <v>-3.0209478113724653E-2</v>
      </c>
      <c r="M600" s="82">
        <f t="shared" si="2642"/>
        <v>-2.9263018307363886E-2</v>
      </c>
      <c r="N600" s="82">
        <f t="shared" si="2643"/>
        <v>-1.9827058178672474E-2</v>
      </c>
      <c r="O600" s="82">
        <f t="shared" si="2644"/>
        <v>5.0474966942359201E-2</v>
      </c>
      <c r="P600" s="82">
        <f t="shared" si="2645"/>
        <v>7.7346442126213333E-2</v>
      </c>
      <c r="Q600" s="73">
        <f t="shared" si="2646"/>
        <v>7.7346442126213333E-2</v>
      </c>
      <c r="R600" s="82">
        <f t="shared" si="2647"/>
        <v>9.316695547027587E-2</v>
      </c>
      <c r="S600" s="82">
        <f t="shared" si="2648"/>
        <v>9.3913773296007363E-2</v>
      </c>
      <c r="T600" s="82">
        <f t="shared" si="2649"/>
        <v>8.8934757055605385E-3</v>
      </c>
      <c r="U600" s="82">
        <f t="shared" si="2650"/>
        <v>-4.1192855446385623E-2</v>
      </c>
      <c r="V600" s="73">
        <f t="shared" si="2651"/>
        <v>-4.1192855446385623E-2</v>
      </c>
      <c r="W600" s="82">
        <f t="shared" si="2652"/>
        <v>-6.8787599127442589E-2</v>
      </c>
      <c r="X600" s="82">
        <f t="shared" si="2653"/>
        <v>-0.11571748722514286</v>
      </c>
      <c r="Y600" s="82">
        <f t="shared" si="2654"/>
        <v>-0.1452832170379823</v>
      </c>
      <c r="Z600" s="82">
        <f t="shared" si="2655"/>
        <v>-0.10698222205456243</v>
      </c>
      <c r="AA600" s="73">
        <f t="shared" si="2656"/>
        <v>-0.10698222205456243</v>
      </c>
      <c r="AB600" s="82">
        <f t="shared" si="2657"/>
        <v>-4.4051271957024629E-2</v>
      </c>
      <c r="AC600" s="82">
        <f t="shared" si="2658"/>
        <v>2.1635406453168526E-2</v>
      </c>
      <c r="AD600" s="82">
        <f t="shared" si="2659"/>
        <v>7.9968232992459587E-2</v>
      </c>
      <c r="AE600" s="82">
        <f t="shared" si="2660"/>
        <v>5.359997313661391E-2</v>
      </c>
      <c r="AF600" s="73">
        <f t="shared" si="2661"/>
        <v>5.359997313661391E-2</v>
      </c>
      <c r="AG600" s="82">
        <f t="shared" si="2621"/>
        <v>1.2128955603905034E-2</v>
      </c>
      <c r="AH600" s="82">
        <f t="shared" si="2622"/>
        <v>-1.0869969349132869E-2</v>
      </c>
      <c r="AI600" s="82">
        <f t="shared" si="2623"/>
        <v>9.3060114634637703E-3</v>
      </c>
      <c r="AJ600" s="82">
        <f t="shared" si="2624"/>
        <v>-7.8521036089306273E-3</v>
      </c>
      <c r="AK600" s="73">
        <f t="shared" si="2625"/>
        <v>-7.8521036089306273E-3</v>
      </c>
      <c r="AL600" s="82">
        <f t="shared" si="2626"/>
        <v>-3.0864198629745099E-2</v>
      </c>
      <c r="AM600" s="82">
        <f t="shared" si="2627"/>
        <v>5.3121268808801858E-2</v>
      </c>
      <c r="AN600" s="82">
        <f t="shared" si="2628"/>
        <v>6.4080803413684606E-2</v>
      </c>
      <c r="AO600" s="82">
        <f t="shared" si="2629"/>
        <v>9.0835903106035731E-2</v>
      </c>
      <c r="AP600" s="73">
        <f t="shared" si="2630"/>
        <v>9.0835903106035731E-2</v>
      </c>
      <c r="AQ600" s="82">
        <f t="shared" si="2631"/>
        <v>0.11900480155969606</v>
      </c>
      <c r="AR600" s="82">
        <f t="shared" si="2632"/>
        <v>3.837593927475158E-2</v>
      </c>
      <c r="AS600" s="82">
        <f t="shared" si="2633"/>
        <v>7.419955824577551E-3</v>
      </c>
      <c r="AT600" s="82">
        <f t="shared" si="2634"/>
        <v>1.1156503783945393E-2</v>
      </c>
      <c r="AU600" s="73">
        <f t="shared" si="2635"/>
        <v>1.1156503783945393E-2</v>
      </c>
      <c r="AV600" s="73">
        <f t="shared" si="2636"/>
        <v>0</v>
      </c>
      <c r="AW600" s="73">
        <f t="shared" si="2636"/>
        <v>0</v>
      </c>
    </row>
    <row r="601" spans="2:49">
      <c r="B601" s="146" t="s">
        <v>329</v>
      </c>
      <c r="C601" s="117" t="s">
        <v>212</v>
      </c>
      <c r="D601" s="85" t="s">
        <v>212</v>
      </c>
      <c r="E601" s="85" t="s">
        <v>212</v>
      </c>
      <c r="F601" s="85" t="s">
        <v>212</v>
      </c>
      <c r="G601" s="118" t="s">
        <v>212</v>
      </c>
      <c r="H601" s="82">
        <f t="shared" si="2637"/>
        <v>-6.4084618627690437E-2</v>
      </c>
      <c r="I601" s="82">
        <f t="shared" si="2638"/>
        <v>-5.5130946238320044E-2</v>
      </c>
      <c r="J601" s="82">
        <f t="shared" si="2639"/>
        <v>-5.3862042236395902E-2</v>
      </c>
      <c r="K601" s="82">
        <f t="shared" si="2640"/>
        <v>-2.1109999629953524E-4</v>
      </c>
      <c r="L601" s="73">
        <f t="shared" si="2641"/>
        <v>-2.1109999629953524E-4</v>
      </c>
      <c r="M601" s="82">
        <f t="shared" si="2642"/>
        <v>-1.621481276954595E-2</v>
      </c>
      <c r="N601" s="82">
        <f t="shared" si="2643"/>
        <v>-3.4525463264116429E-2</v>
      </c>
      <c r="O601" s="82">
        <f t="shared" si="2644"/>
        <v>4.6875169525702143E-2</v>
      </c>
      <c r="P601" s="82">
        <f t="shared" si="2645"/>
        <v>2.6720099063749281E-2</v>
      </c>
      <c r="Q601" s="73">
        <f t="shared" si="2646"/>
        <v>2.6720099063749281E-2</v>
      </c>
      <c r="R601" s="82">
        <f t="shared" si="2647"/>
        <v>7.6600115167141825E-2</v>
      </c>
      <c r="S601" s="82">
        <f t="shared" si="2648"/>
        <v>0.1261030055121537</v>
      </c>
      <c r="T601" s="82">
        <f t="shared" si="2649"/>
        <v>6.7175963816521245E-2</v>
      </c>
      <c r="U601" s="82">
        <f t="shared" si="2650"/>
        <v>2.0566306089256026E-2</v>
      </c>
      <c r="V601" s="73">
        <f t="shared" si="2651"/>
        <v>2.0566306089256026E-2</v>
      </c>
      <c r="W601" s="82">
        <f t="shared" si="2652"/>
        <v>-2.6960379643274579E-2</v>
      </c>
      <c r="X601" s="82">
        <f t="shared" si="2653"/>
        <v>-0.1011332372548327</v>
      </c>
      <c r="Y601" s="82">
        <f t="shared" si="2654"/>
        <v>-0.14554736652883504</v>
      </c>
      <c r="Z601" s="82">
        <f t="shared" si="2655"/>
        <v>-0.12915374798628343</v>
      </c>
      <c r="AA601" s="73">
        <f t="shared" si="2656"/>
        <v>-0.12915374798628343</v>
      </c>
      <c r="AB601" s="82">
        <f t="shared" si="2657"/>
        <v>-9.441826539999687E-2</v>
      </c>
      <c r="AC601" s="82">
        <f t="shared" si="2658"/>
        <v>-4.1062205985491484E-3</v>
      </c>
      <c r="AD601" s="82">
        <f t="shared" si="2659"/>
        <v>7.5218568361746563E-2</v>
      </c>
      <c r="AE601" s="82">
        <f t="shared" si="2660"/>
        <v>5.7297527863035436E-2</v>
      </c>
      <c r="AF601" s="73">
        <f t="shared" si="2661"/>
        <v>5.7297527863035436E-2</v>
      </c>
      <c r="AG601" s="82">
        <f t="shared" si="2621"/>
        <v>4.3839858445299473E-2</v>
      </c>
      <c r="AH601" s="82">
        <f t="shared" si="2622"/>
        <v>8.1894146274319457E-3</v>
      </c>
      <c r="AI601" s="82">
        <f t="shared" si="2623"/>
        <v>2.6718636727323331E-2</v>
      </c>
      <c r="AJ601" s="82">
        <f t="shared" si="2624"/>
        <v>3.3209200393640392E-2</v>
      </c>
      <c r="AK601" s="73">
        <f t="shared" si="2625"/>
        <v>3.3209200393640392E-2</v>
      </c>
      <c r="AL601" s="82">
        <f t="shared" si="2626"/>
        <v>-6.7184706137224381E-3</v>
      </c>
      <c r="AM601" s="82">
        <f t="shared" si="2627"/>
        <v>5.8136042075930261E-2</v>
      </c>
      <c r="AN601" s="82">
        <f t="shared" si="2628"/>
        <v>3.7639059557358134E-2</v>
      </c>
      <c r="AO601" s="82">
        <f t="shared" si="2629"/>
        <v>3.7573836783161729E-2</v>
      </c>
      <c r="AP601" s="73">
        <f t="shared" si="2630"/>
        <v>3.7573836783161729E-2</v>
      </c>
      <c r="AQ601" s="82">
        <f t="shared" si="2631"/>
        <v>7.5760797069096109E-2</v>
      </c>
      <c r="AR601" s="82">
        <f t="shared" si="2632"/>
        <v>1.2226407235502945E-2</v>
      </c>
      <c r="AS601" s="82">
        <f t="shared" si="2633"/>
        <v>2.098171559779205E-3</v>
      </c>
      <c r="AT601" s="82">
        <f t="shared" si="2634"/>
        <v>1.5764147479505608E-2</v>
      </c>
      <c r="AU601" s="73">
        <f t="shared" si="2635"/>
        <v>1.5764147479505608E-2</v>
      </c>
      <c r="AV601" s="73">
        <f t="shared" si="2636"/>
        <v>0</v>
      </c>
      <c r="AW601" s="73">
        <f t="shared" si="2636"/>
        <v>0</v>
      </c>
    </row>
    <row r="602" spans="2:49">
      <c r="B602" s="146" t="s">
        <v>330</v>
      </c>
      <c r="C602" s="117" t="s">
        <v>212</v>
      </c>
      <c r="D602" s="85" t="s">
        <v>212</v>
      </c>
      <c r="E602" s="85" t="s">
        <v>212</v>
      </c>
      <c r="F602" s="85" t="s">
        <v>212</v>
      </c>
      <c r="G602" s="118" t="s">
        <v>212</v>
      </c>
      <c r="H602" s="82">
        <f t="shared" si="2637"/>
        <v>-4.7815926748037807E-2</v>
      </c>
      <c r="I602" s="82">
        <f t="shared" si="2638"/>
        <v>-1.7595910677316473E-2</v>
      </c>
      <c r="J602" s="82">
        <f t="shared" si="2639"/>
        <v>-1.7698772104854932E-3</v>
      </c>
      <c r="K602" s="82">
        <f t="shared" si="2640"/>
        <v>5.7058111663597089E-3</v>
      </c>
      <c r="L602" s="73">
        <f t="shared" si="2641"/>
        <v>5.7058111663597089E-3</v>
      </c>
      <c r="M602" s="82">
        <f t="shared" si="2642"/>
        <v>2.9283399534358878E-2</v>
      </c>
      <c r="N602" s="82">
        <f t="shared" si="2643"/>
        <v>4.0600914835964064E-2</v>
      </c>
      <c r="O602" s="82">
        <f t="shared" si="2644"/>
        <v>7.1333504658325664E-2</v>
      </c>
      <c r="P602" s="82">
        <f t="shared" si="2645"/>
        <v>9.5229991202040232E-2</v>
      </c>
      <c r="Q602" s="73">
        <f t="shared" si="2646"/>
        <v>9.5229991202040232E-2</v>
      </c>
      <c r="R602" s="82">
        <f t="shared" si="2647"/>
        <v>6.9885355433541685E-2</v>
      </c>
      <c r="S602" s="82">
        <f t="shared" si="2648"/>
        <v>5.7392816513476497E-2</v>
      </c>
      <c r="T602" s="82">
        <f t="shared" si="2649"/>
        <v>1.992050201346629E-3</v>
      </c>
      <c r="U602" s="82">
        <f t="shared" si="2650"/>
        <v>-1.9825811669227811E-2</v>
      </c>
      <c r="V602" s="73">
        <f t="shared" si="2651"/>
        <v>-1.9825811669227811E-2</v>
      </c>
      <c r="W602" s="82">
        <f t="shared" si="2652"/>
        <v>-2.0198149029202694E-2</v>
      </c>
      <c r="X602" s="82">
        <f t="shared" si="2653"/>
        <v>-5.4497330336265359E-2</v>
      </c>
      <c r="Y602" s="82">
        <f t="shared" si="2654"/>
        <v>-4.9864606933005429E-2</v>
      </c>
      <c r="Z602" s="82">
        <f t="shared" si="2655"/>
        <v>-4.2566009622550305E-2</v>
      </c>
      <c r="AA602" s="73">
        <f t="shared" si="2656"/>
        <v>-4.2566009622550305E-2</v>
      </c>
      <c r="AB602" s="82">
        <f t="shared" si="2657"/>
        <v>-1.6841454080291918E-3</v>
      </c>
      <c r="AC602" s="82">
        <f t="shared" si="2658"/>
        <v>7.1854940923547828E-2</v>
      </c>
      <c r="AD602" s="82">
        <f t="shared" si="2659"/>
        <v>9.3988427663349139E-2</v>
      </c>
      <c r="AE602" s="82">
        <f t="shared" si="2660"/>
        <v>8.6025300947031091E-2</v>
      </c>
      <c r="AF602" s="73">
        <f t="shared" si="2661"/>
        <v>8.6025300947031091E-2</v>
      </c>
      <c r="AG602" s="82">
        <f t="shared" si="2621"/>
        <v>5.9158315490410285E-2</v>
      </c>
      <c r="AH602" s="82">
        <f t="shared" si="2622"/>
        <v>-5.7720700016347104E-3</v>
      </c>
      <c r="AI602" s="82">
        <f t="shared" si="2623"/>
        <v>1.9616953288023042E-2</v>
      </c>
      <c r="AJ602" s="82">
        <f t="shared" si="2624"/>
        <v>1.1100562621001453E-2</v>
      </c>
      <c r="AK602" s="73">
        <f t="shared" si="2625"/>
        <v>1.1100562621001453E-2</v>
      </c>
      <c r="AL602" s="82">
        <f t="shared" si="2626"/>
        <v>-2.8425101418625198E-2</v>
      </c>
      <c r="AM602" s="82">
        <f t="shared" si="2627"/>
        <v>9.4330358978605089E-2</v>
      </c>
      <c r="AN602" s="82">
        <f t="shared" si="2628"/>
        <v>8.2815203804605275E-2</v>
      </c>
      <c r="AO602" s="82">
        <f t="shared" si="2629"/>
        <v>9.763251287122654E-2</v>
      </c>
      <c r="AP602" s="73">
        <f t="shared" si="2630"/>
        <v>9.763251287122654E-2</v>
      </c>
      <c r="AQ602" s="82">
        <f t="shared" si="2631"/>
        <v>0.14872541199595402</v>
      </c>
      <c r="AR602" s="82">
        <f t="shared" si="2632"/>
        <v>6.6594848530843631E-2</v>
      </c>
      <c r="AS602" s="82">
        <f t="shared" si="2633"/>
        <v>3.2750139913261256E-2</v>
      </c>
      <c r="AT602" s="82">
        <f t="shared" si="2634"/>
        <v>3.1195226873470983E-2</v>
      </c>
      <c r="AU602" s="73">
        <f t="shared" si="2635"/>
        <v>3.1195226873470983E-2</v>
      </c>
      <c r="AV602" s="73">
        <f t="shared" si="2636"/>
        <v>0</v>
      </c>
      <c r="AW602" s="73">
        <f t="shared" si="2636"/>
        <v>0</v>
      </c>
    </row>
    <row r="603" spans="2:49">
      <c r="B603" s="146" t="s">
        <v>331</v>
      </c>
      <c r="C603" s="117" t="s">
        <v>212</v>
      </c>
      <c r="D603" s="85" t="s">
        <v>212</v>
      </c>
      <c r="E603" s="85" t="s">
        <v>212</v>
      </c>
      <c r="F603" s="85" t="s">
        <v>212</v>
      </c>
      <c r="G603" s="118" t="s">
        <v>212</v>
      </c>
      <c r="H603" s="82">
        <f t="shared" si="2637"/>
        <v>-0.10154428158921447</v>
      </c>
      <c r="I603" s="82">
        <f t="shared" si="2638"/>
        <v>-6.2077171140269338E-2</v>
      </c>
      <c r="J603" s="82">
        <f t="shared" si="2639"/>
        <v>-4.7009752754463729E-2</v>
      </c>
      <c r="K603" s="82">
        <f t="shared" si="2640"/>
        <v>-2.7435263643340368E-2</v>
      </c>
      <c r="L603" s="73">
        <f t="shared" si="2641"/>
        <v>-2.7435263643340368E-2</v>
      </c>
      <c r="M603" s="82">
        <f t="shared" si="2642"/>
        <v>-3.3433786603386473E-2</v>
      </c>
      <c r="N603" s="82">
        <f t="shared" si="2643"/>
        <v>-6.840941966494285E-2</v>
      </c>
      <c r="O603" s="82">
        <f t="shared" si="2644"/>
        <v>2.1185579911164654E-2</v>
      </c>
      <c r="P603" s="82">
        <f t="shared" si="2645"/>
        <v>2.5194124083989022E-2</v>
      </c>
      <c r="Q603" s="73">
        <f t="shared" si="2646"/>
        <v>2.5194124083989022E-2</v>
      </c>
      <c r="R603" s="82">
        <f t="shared" si="2647"/>
        <v>3.9036490616056074E-2</v>
      </c>
      <c r="S603" s="82">
        <f t="shared" si="2648"/>
        <v>8.7763610883179188E-2</v>
      </c>
      <c r="T603" s="82">
        <f t="shared" si="2649"/>
        <v>-1.8445712242193602E-2</v>
      </c>
      <c r="U603" s="82">
        <f t="shared" si="2650"/>
        <v>-6.4614240833261727E-2</v>
      </c>
      <c r="V603" s="73">
        <f t="shared" si="2651"/>
        <v>-6.4614240833261727E-2</v>
      </c>
      <c r="W603" s="82">
        <f t="shared" si="2652"/>
        <v>-8.3328125334371728E-2</v>
      </c>
      <c r="X603" s="82">
        <f t="shared" si="2653"/>
        <v>-0.13815757884985824</v>
      </c>
      <c r="Y603" s="82">
        <f t="shared" si="2654"/>
        <v>-0.17697885923645462</v>
      </c>
      <c r="Z603" s="82">
        <f t="shared" si="2655"/>
        <v>-0.12706156467088392</v>
      </c>
      <c r="AA603" s="73">
        <f t="shared" si="2656"/>
        <v>-0.12706156467088392</v>
      </c>
      <c r="AB603" s="82">
        <f t="shared" si="2657"/>
        <v>-6.2621618950419955E-2</v>
      </c>
      <c r="AC603" s="82">
        <f t="shared" si="2658"/>
        <v>4.5463509917562428E-2</v>
      </c>
      <c r="AD603" s="82">
        <f t="shared" si="2659"/>
        <v>0.13834377321176849</v>
      </c>
      <c r="AE603" s="82">
        <f t="shared" si="2660"/>
        <v>0.12676936016466889</v>
      </c>
      <c r="AF603" s="73">
        <f t="shared" si="2661"/>
        <v>0.12676936016466889</v>
      </c>
      <c r="AG603" s="82">
        <f t="shared" si="2621"/>
        <v>0.10008596626222266</v>
      </c>
      <c r="AH603" s="82">
        <f t="shared" si="2622"/>
        <v>4.4687403146038251E-2</v>
      </c>
      <c r="AI603" s="82">
        <f t="shared" si="2623"/>
        <v>5.9903577389939899E-2</v>
      </c>
      <c r="AJ603" s="82">
        <f t="shared" si="2624"/>
        <v>1.7548727421822452E-2</v>
      </c>
      <c r="AK603" s="73">
        <f t="shared" si="2625"/>
        <v>1.7548727421822452E-2</v>
      </c>
      <c r="AL603" s="82">
        <f t="shared" si="2626"/>
        <v>-1.0142489211084627E-3</v>
      </c>
      <c r="AM603" s="82">
        <f t="shared" si="2627"/>
        <v>6.3060013073326093E-2</v>
      </c>
      <c r="AN603" s="82">
        <f t="shared" si="2628"/>
        <v>7.0443402610024686E-2</v>
      </c>
      <c r="AO603" s="82">
        <f t="shared" si="2629"/>
        <v>0.10861651965186736</v>
      </c>
      <c r="AP603" s="73">
        <f t="shared" si="2630"/>
        <v>0.10861651965186736</v>
      </c>
      <c r="AQ603" s="82">
        <f t="shared" si="2631"/>
        <v>0.11582949000967258</v>
      </c>
      <c r="AR603" s="82">
        <f t="shared" si="2632"/>
        <v>4.9390439459871871E-2</v>
      </c>
      <c r="AS603" s="82">
        <f t="shared" si="2633"/>
        <v>1.7390412448861303E-2</v>
      </c>
      <c r="AT603" s="82">
        <f t="shared" si="2634"/>
        <v>1.6003424406140221E-2</v>
      </c>
      <c r="AU603" s="73">
        <f t="shared" si="2635"/>
        <v>1.6003424406140221E-2</v>
      </c>
      <c r="AV603" s="73">
        <f t="shared" si="2636"/>
        <v>0</v>
      </c>
      <c r="AW603" s="73">
        <f t="shared" si="2636"/>
        <v>0</v>
      </c>
    </row>
    <row r="604" spans="2:49">
      <c r="B604" s="1" t="s">
        <v>332</v>
      </c>
      <c r="C604" s="117" t="s">
        <v>212</v>
      </c>
      <c r="D604" s="85" t="s">
        <v>212</v>
      </c>
      <c r="E604" s="85" t="s">
        <v>212</v>
      </c>
      <c r="F604" s="85" t="s">
        <v>212</v>
      </c>
      <c r="G604" s="118" t="s">
        <v>212</v>
      </c>
      <c r="H604" s="82">
        <f t="shared" si="2637"/>
        <v>-1.6127858092762404E-2</v>
      </c>
      <c r="I604" s="82">
        <f t="shared" si="2638"/>
        <v>-7.6507205543979717E-3</v>
      </c>
      <c r="J604" s="82">
        <f t="shared" si="2639"/>
        <v>3.8417036292306861E-2</v>
      </c>
      <c r="K604" s="82">
        <f t="shared" si="2640"/>
        <v>3.7137488810999209E-2</v>
      </c>
      <c r="L604" s="73">
        <f t="shared" si="2641"/>
        <v>3.7137488810999209E-2</v>
      </c>
      <c r="M604" s="82">
        <f t="shared" si="2642"/>
        <v>1.089658963236273E-2</v>
      </c>
      <c r="N604" s="82">
        <f t="shared" si="2643"/>
        <v>2.2322541566059506E-2</v>
      </c>
      <c r="O604" s="82">
        <f t="shared" si="2644"/>
        <v>1.1066925415823325E-2</v>
      </c>
      <c r="P604" s="82">
        <f t="shared" si="2645"/>
        <v>4.0409563895065448E-2</v>
      </c>
      <c r="Q604" s="73">
        <f t="shared" si="2646"/>
        <v>4.0409563895065448E-2</v>
      </c>
      <c r="R604" s="82">
        <f t="shared" si="2647"/>
        <v>2.8035318854641389E-2</v>
      </c>
      <c r="S604" s="82">
        <f t="shared" si="2648"/>
        <v>-1.7228010311883479E-2</v>
      </c>
      <c r="T604" s="82">
        <f t="shared" si="2649"/>
        <v>-3.5744276412583709E-2</v>
      </c>
      <c r="U604" s="82">
        <f t="shared" si="2650"/>
        <v>-8.0929780739067647E-2</v>
      </c>
      <c r="V604" s="73">
        <f t="shared" si="2651"/>
        <v>-8.0929780739067647E-2</v>
      </c>
      <c r="W604" s="82">
        <f t="shared" si="2652"/>
        <v>-8.8431991276731181E-2</v>
      </c>
      <c r="X604" s="82">
        <f t="shared" si="2653"/>
        <v>-0.15524084316547127</v>
      </c>
      <c r="Y604" s="82">
        <f t="shared" si="2654"/>
        <v>-0.20329385109879805</v>
      </c>
      <c r="Z604" s="82">
        <f t="shared" si="2655"/>
        <v>-0.1943806543470511</v>
      </c>
      <c r="AA604" s="73">
        <f t="shared" si="2656"/>
        <v>-0.1943806543470511</v>
      </c>
      <c r="AB604" s="82">
        <f t="shared" si="2657"/>
        <v>-0.12160565453860928</v>
      </c>
      <c r="AC604" s="82">
        <f t="shared" si="2658"/>
        <v>-5.6406861896949545E-2</v>
      </c>
      <c r="AD604" s="82">
        <f t="shared" si="2659"/>
        <v>-4.3643641615230044E-2</v>
      </c>
      <c r="AE604" s="82">
        <f t="shared" si="2660"/>
        <v>-4.506041650904713E-2</v>
      </c>
      <c r="AF604" s="73">
        <f t="shared" si="2661"/>
        <v>-4.506041650904713E-2</v>
      </c>
      <c r="AG604" s="82">
        <f t="shared" si="2621"/>
        <v>-0.10730702147413318</v>
      </c>
      <c r="AH604" s="82">
        <f t="shared" si="2622"/>
        <v>-0.11844323013785985</v>
      </c>
      <c r="AI604" s="82">
        <f t="shared" si="2623"/>
        <v>-3.0945111642966094E-2</v>
      </c>
      <c r="AJ604" s="82">
        <f t="shared" si="2624"/>
        <v>-2.9386202342337908E-2</v>
      </c>
      <c r="AK604" s="73">
        <f t="shared" si="2625"/>
        <v>-2.9386202342337908E-2</v>
      </c>
      <c r="AL604" s="82">
        <f t="shared" si="2626"/>
        <v>-2.7726114323231577E-2</v>
      </c>
      <c r="AM604" s="82">
        <f t="shared" si="2627"/>
        <v>7.7610932138534316E-2</v>
      </c>
      <c r="AN604" s="82">
        <f t="shared" si="2628"/>
        <v>1.1477051782774472E-2</v>
      </c>
      <c r="AO604" s="82">
        <f t="shared" si="2629"/>
        <v>-1.1126223831631643E-2</v>
      </c>
      <c r="AP604" s="73">
        <f t="shared" si="2630"/>
        <v>-1.1126223831631643E-2</v>
      </c>
      <c r="AQ604" s="82">
        <f t="shared" si="2631"/>
        <v>-2.2098225079414502E-2</v>
      </c>
      <c r="AR604" s="82">
        <f t="shared" si="2632"/>
        <v>-7.3269598849258988E-2</v>
      </c>
      <c r="AS604" s="82">
        <f t="shared" si="2633"/>
        <v>-5.4627416307430288E-2</v>
      </c>
      <c r="AT604" s="82">
        <f t="shared" si="2634"/>
        <v>-1.2673384037994895E-2</v>
      </c>
      <c r="AU604" s="73">
        <f t="shared" si="2635"/>
        <v>-1.2673384037994895E-2</v>
      </c>
      <c r="AV604" s="73">
        <f t="shared" si="2636"/>
        <v>0</v>
      </c>
      <c r="AW604" s="73">
        <f t="shared" si="2636"/>
        <v>0</v>
      </c>
    </row>
    <row r="605" spans="2:49">
      <c r="B605" s="1" t="s">
        <v>333</v>
      </c>
      <c r="C605" s="117" t="s">
        <v>212</v>
      </c>
      <c r="D605" s="85" t="s">
        <v>212</v>
      </c>
      <c r="E605" s="85" t="s">
        <v>212</v>
      </c>
      <c r="F605" s="85" t="s">
        <v>212</v>
      </c>
      <c r="G605" s="118" t="s">
        <v>212</v>
      </c>
      <c r="H605" s="82">
        <f t="shared" si="2637"/>
        <v>-9.3824961449041844E-2</v>
      </c>
      <c r="I605" s="82">
        <f t="shared" si="2638"/>
        <v>-7.46310529342189E-2</v>
      </c>
      <c r="J605" s="82">
        <f t="shared" si="2639"/>
        <v>-6.2404834019405886E-2</v>
      </c>
      <c r="K605" s="82">
        <f t="shared" si="2640"/>
        <v>-4.7161753073704182E-2</v>
      </c>
      <c r="L605" s="73">
        <f t="shared" si="2641"/>
        <v>-4.7161753073704182E-2</v>
      </c>
      <c r="M605" s="82">
        <f t="shared" si="2642"/>
        <v>-7.4715461035948505E-2</v>
      </c>
      <c r="N605" s="82">
        <f t="shared" si="2643"/>
        <v>-6.1823422985829768E-2</v>
      </c>
      <c r="O605" s="82">
        <f t="shared" si="2644"/>
        <v>4.2056442954102602E-2</v>
      </c>
      <c r="P605" s="82">
        <f t="shared" si="2645"/>
        <v>7.0289931797101746E-2</v>
      </c>
      <c r="Q605" s="73">
        <f t="shared" si="2646"/>
        <v>7.0289931797101746E-2</v>
      </c>
      <c r="R605" s="82">
        <f t="shared" si="2647"/>
        <v>0.17246505418085389</v>
      </c>
      <c r="S605" s="82">
        <f t="shared" si="2648"/>
        <v>0.1720135742430815</v>
      </c>
      <c r="T605" s="82">
        <f t="shared" si="2649"/>
        <v>2.8049867163318254E-2</v>
      </c>
      <c r="U605" s="82">
        <f t="shared" si="2650"/>
        <v>-3.8195879422440182E-3</v>
      </c>
      <c r="V605" s="73">
        <f t="shared" si="2651"/>
        <v>-3.8195879422440182E-3</v>
      </c>
      <c r="W605" s="82">
        <f t="shared" si="2652"/>
        <v>-6.2194719548664179E-2</v>
      </c>
      <c r="X605" s="82">
        <f t="shared" si="2653"/>
        <v>-7.181468613052977E-2</v>
      </c>
      <c r="Y605" s="82">
        <f t="shared" si="2654"/>
        <v>-7.0201156116540098E-2</v>
      </c>
      <c r="Z605" s="82">
        <f t="shared" si="2655"/>
        <v>-9.79166973948562E-2</v>
      </c>
      <c r="AA605" s="73">
        <f t="shared" si="2656"/>
        <v>-9.79166973948562E-2</v>
      </c>
      <c r="AB605" s="82">
        <f t="shared" si="2657"/>
        <v>-5.6701803982232457E-2</v>
      </c>
      <c r="AC605" s="82">
        <f t="shared" si="2658"/>
        <v>-6.5390307899165889E-2</v>
      </c>
      <c r="AD605" s="82">
        <f t="shared" si="2659"/>
        <v>-4.1423429437618897E-2</v>
      </c>
      <c r="AE605" s="82">
        <f t="shared" si="2660"/>
        <v>-9.4260833372878938E-3</v>
      </c>
      <c r="AF605" s="73">
        <f t="shared" si="2661"/>
        <v>-9.4260833372878938E-3</v>
      </c>
      <c r="AG605" s="82">
        <f t="shared" si="2621"/>
        <v>-3.7159375294046448E-2</v>
      </c>
      <c r="AH605" s="82">
        <f t="shared" si="2622"/>
        <v>-1.3671751665852327E-2</v>
      </c>
      <c r="AI605" s="82">
        <f t="shared" si="2623"/>
        <v>2.2832015499719693E-2</v>
      </c>
      <c r="AJ605" s="82">
        <f t="shared" si="2624"/>
        <v>2.7159538567127495E-3</v>
      </c>
      <c r="AK605" s="73">
        <f t="shared" si="2625"/>
        <v>2.7159538567127495E-3</v>
      </c>
      <c r="AL605" s="82">
        <f t="shared" si="2626"/>
        <v>-4.6565975353450528E-2</v>
      </c>
      <c r="AM605" s="82">
        <f t="shared" si="2627"/>
        <v>-2.7173350736815483E-2</v>
      </c>
      <c r="AN605" s="82">
        <f t="shared" si="2628"/>
        <v>-2.3582317845213474E-2</v>
      </c>
      <c r="AO605" s="82">
        <f t="shared" si="2629"/>
        <v>5.9888577601456827E-3</v>
      </c>
      <c r="AP605" s="73">
        <f t="shared" si="2630"/>
        <v>5.9888577601456827E-3</v>
      </c>
      <c r="AQ605" s="82">
        <f t="shared" si="2631"/>
        <v>9.8375600754763148E-2</v>
      </c>
      <c r="AR605" s="82">
        <f t="shared" si="2632"/>
        <v>0.10023655750020599</v>
      </c>
      <c r="AS605" s="82">
        <f t="shared" si="2633"/>
        <v>7.809568131355582E-2</v>
      </c>
      <c r="AT605" s="82">
        <f t="shared" si="2634"/>
        <v>7.3691339384116095E-2</v>
      </c>
      <c r="AU605" s="73">
        <f t="shared" si="2635"/>
        <v>7.3691339384116095E-2</v>
      </c>
      <c r="AV605" s="73">
        <f t="shared" si="2636"/>
        <v>0</v>
      </c>
      <c r="AW605" s="73">
        <f t="shared" si="2636"/>
        <v>0</v>
      </c>
    </row>
    <row r="606" spans="2:49">
      <c r="B606" s="1" t="s">
        <v>334</v>
      </c>
      <c r="C606" s="117" t="s">
        <v>212</v>
      </c>
      <c r="D606" s="85" t="s">
        <v>212</v>
      </c>
      <c r="E606" s="85" t="s">
        <v>212</v>
      </c>
      <c r="F606" s="85" t="s">
        <v>212</v>
      </c>
      <c r="G606" s="118" t="s">
        <v>212</v>
      </c>
      <c r="H606" s="82">
        <f t="shared" si="2637"/>
        <v>-6.2994139972075369E-2</v>
      </c>
      <c r="I606" s="82">
        <f t="shared" si="2638"/>
        <v>-5.9253547277080543E-2</v>
      </c>
      <c r="J606" s="82">
        <f t="shared" si="2639"/>
        <v>-2.9089557982565073E-2</v>
      </c>
      <c r="K606" s="82">
        <f t="shared" si="2640"/>
        <v>-3.9150845766815268E-2</v>
      </c>
      <c r="L606" s="73">
        <f t="shared" si="2641"/>
        <v>-3.9150845766815268E-2</v>
      </c>
      <c r="M606" s="82">
        <f t="shared" si="2642"/>
        <v>-6.6407424841422813E-2</v>
      </c>
      <c r="N606" s="82">
        <f t="shared" si="2643"/>
        <v>-6.7496091929294399E-2</v>
      </c>
      <c r="O606" s="82">
        <f t="shared" si="2644"/>
        <v>1.8636714697646495E-2</v>
      </c>
      <c r="P606" s="82">
        <f t="shared" si="2645"/>
        <v>6.6174314981802151E-2</v>
      </c>
      <c r="Q606" s="73">
        <f t="shared" si="2646"/>
        <v>6.6174314981802151E-2</v>
      </c>
      <c r="R606" s="82">
        <f t="shared" si="2647"/>
        <v>0.12997571604652358</v>
      </c>
      <c r="S606" s="82">
        <f t="shared" si="2648"/>
        <v>0.15685428656598588</v>
      </c>
      <c r="T606" s="82">
        <f t="shared" si="2649"/>
        <v>5.8613185987631322E-2</v>
      </c>
      <c r="U606" s="82">
        <f t="shared" si="2650"/>
        <v>1.2029050302499789E-2</v>
      </c>
      <c r="V606" s="73">
        <f t="shared" si="2651"/>
        <v>1.2029050302499789E-2</v>
      </c>
      <c r="W606" s="82">
        <f t="shared" si="2652"/>
        <v>-5.8070597958802983E-2</v>
      </c>
      <c r="X606" s="82">
        <f t="shared" si="2653"/>
        <v>-9.0140095115745944E-2</v>
      </c>
      <c r="Y606" s="82">
        <f t="shared" si="2654"/>
        <v>-0.12434226772786094</v>
      </c>
      <c r="Z606" s="82">
        <f t="shared" si="2655"/>
        <v>-0.13113619705712565</v>
      </c>
      <c r="AA606" s="73">
        <f t="shared" si="2656"/>
        <v>-0.13113619705712565</v>
      </c>
      <c r="AB606" s="82">
        <f t="shared" si="2657"/>
        <v>-6.9702461317272091E-2</v>
      </c>
      <c r="AC606" s="82">
        <f t="shared" si="2658"/>
        <v>-4.9458956987669778E-2</v>
      </c>
      <c r="AD606" s="82">
        <f t="shared" si="2659"/>
        <v>-1.3285936062902182E-2</v>
      </c>
      <c r="AE606" s="82">
        <f t="shared" si="2660"/>
        <v>-1.0795331747182058E-4</v>
      </c>
      <c r="AF606" s="73">
        <f t="shared" si="2661"/>
        <v>-1.0795331747182058E-4</v>
      </c>
      <c r="AG606" s="82">
        <f t="shared" si="2621"/>
        <v>-2.6515859625102833E-2</v>
      </c>
      <c r="AH606" s="82">
        <f t="shared" si="2622"/>
        <v>-2.1785016250928546E-2</v>
      </c>
      <c r="AI606" s="82">
        <f t="shared" si="2623"/>
        <v>1.0154693717315366E-2</v>
      </c>
      <c r="AJ606" s="82">
        <f t="shared" si="2624"/>
        <v>-1.9433503492239934E-2</v>
      </c>
      <c r="AK606" s="73">
        <f t="shared" si="2625"/>
        <v>-1.9433503492239934E-2</v>
      </c>
      <c r="AL606" s="82">
        <f t="shared" si="2626"/>
        <v>-7.3927404973255118E-2</v>
      </c>
      <c r="AM606" s="82">
        <f t="shared" si="2627"/>
        <v>-1.9308985527841216E-2</v>
      </c>
      <c r="AN606" s="82">
        <f t="shared" si="2628"/>
        <v>-2.9894617817038727E-2</v>
      </c>
      <c r="AO606" s="82">
        <f t="shared" si="2629"/>
        <v>-3.0424896170866078E-2</v>
      </c>
      <c r="AP606" s="73">
        <f t="shared" si="2630"/>
        <v>-3.0424896170866078E-2</v>
      </c>
      <c r="AQ606" s="82">
        <f t="shared" si="2631"/>
        <v>4.1328346419838846E-2</v>
      </c>
      <c r="AR606" s="82">
        <f t="shared" si="2632"/>
        <v>4.7326331191268611E-3</v>
      </c>
      <c r="AS606" s="82">
        <f t="shared" si="2633"/>
        <v>5.1800188793384994E-3</v>
      </c>
      <c r="AT606" s="82">
        <f t="shared" si="2634"/>
        <v>3.848633420455827E-2</v>
      </c>
      <c r="AU606" s="73">
        <f t="shared" si="2635"/>
        <v>3.848633420455827E-2</v>
      </c>
      <c r="AV606" s="73">
        <f t="shared" si="2636"/>
        <v>0</v>
      </c>
      <c r="AW606" s="73">
        <f t="shared" si="2636"/>
        <v>0</v>
      </c>
    </row>
    <row r="607" spans="2:49">
      <c r="B607" s="1" t="s">
        <v>317</v>
      </c>
      <c r="C607" s="117" t="s">
        <v>212</v>
      </c>
      <c r="D607" s="85" t="s">
        <v>212</v>
      </c>
      <c r="E607" s="85" t="s">
        <v>212</v>
      </c>
      <c r="F607" s="85" t="s">
        <v>212</v>
      </c>
      <c r="G607" s="118" t="s">
        <v>212</v>
      </c>
      <c r="H607" s="82">
        <f t="shared" si="2637"/>
        <v>-8.6904834453983559E-2</v>
      </c>
      <c r="I607" s="82">
        <f t="shared" si="2638"/>
        <v>-3.698271317637658E-2</v>
      </c>
      <c r="J607" s="82">
        <f t="shared" si="2639"/>
        <v>-3.8861890776220598E-3</v>
      </c>
      <c r="K607" s="82">
        <f t="shared" si="2640"/>
        <v>1.2016680556029558E-2</v>
      </c>
      <c r="L607" s="73">
        <f t="shared" si="2641"/>
        <v>1.2016680556029558E-2</v>
      </c>
      <c r="M607" s="82">
        <f t="shared" si="2642"/>
        <v>-2.6496332665539857E-2</v>
      </c>
      <c r="N607" s="82">
        <f t="shared" si="2643"/>
        <v>-8.3242259989317891E-2</v>
      </c>
      <c r="O607" s="82">
        <f t="shared" si="2644"/>
        <v>-5.4338744883822843E-2</v>
      </c>
      <c r="P607" s="82">
        <f t="shared" si="2645"/>
        <v>-3.4675280060353586E-2</v>
      </c>
      <c r="Q607" s="73">
        <f t="shared" si="2646"/>
        <v>-3.4675280060353586E-2</v>
      </c>
      <c r="R607" s="82">
        <f t="shared" si="2647"/>
        <v>-6.9620205189470097E-3</v>
      </c>
      <c r="S607" s="82">
        <f t="shared" si="2648"/>
        <v>2.8992506612506519E-2</v>
      </c>
      <c r="T607" s="82">
        <f t="shared" si="2649"/>
        <v>3.9555370089148223E-3</v>
      </c>
      <c r="U607" s="82">
        <f t="shared" si="2650"/>
        <v>-1.5377918018217529E-2</v>
      </c>
      <c r="V607" s="73">
        <f t="shared" si="2651"/>
        <v>-1.5377918018217529E-2</v>
      </c>
      <c r="W607" s="82">
        <f t="shared" si="2652"/>
        <v>-3.084723223254493E-2</v>
      </c>
      <c r="X607" s="82">
        <f t="shared" si="2653"/>
        <v>-4.4485296494172322E-2</v>
      </c>
      <c r="Y607" s="82">
        <f t="shared" si="2654"/>
        <v>-7.1427123647314295E-2</v>
      </c>
      <c r="Z607" s="82">
        <f t="shared" si="2655"/>
        <v>-8.8492472250748078E-2</v>
      </c>
      <c r="AA607" s="73">
        <f t="shared" si="2656"/>
        <v>-8.8492472250748078E-2</v>
      </c>
      <c r="AB607" s="82">
        <f t="shared" si="2657"/>
        <v>-8.5595554058492285E-2</v>
      </c>
      <c r="AC607" s="82">
        <f t="shared" si="2658"/>
        <v>-6.1146678437245194E-2</v>
      </c>
      <c r="AD607" s="82">
        <f t="shared" si="2659"/>
        <v>-3.4749967192217124E-2</v>
      </c>
      <c r="AE607" s="82">
        <f t="shared" si="2660"/>
        <v>-1.2638256725733488E-2</v>
      </c>
      <c r="AF607" s="73">
        <f t="shared" si="2661"/>
        <v>-1.2638256725733488E-2</v>
      </c>
      <c r="AG607" s="82">
        <f t="shared" si="2621"/>
        <v>-9.5011442795398526E-3</v>
      </c>
      <c r="AH607" s="82">
        <f t="shared" si="2622"/>
        <v>-1.4764288085965638E-2</v>
      </c>
      <c r="AI607" s="82">
        <f t="shared" si="2623"/>
        <v>-1.3190758406870673E-2</v>
      </c>
      <c r="AJ607" s="82">
        <f t="shared" si="2624"/>
        <v>-1.398043450779074E-2</v>
      </c>
      <c r="AK607" s="73">
        <f t="shared" si="2625"/>
        <v>-1.398043450779074E-2</v>
      </c>
      <c r="AL607" s="82">
        <f t="shared" si="2626"/>
        <v>-4.0916351861293054E-2</v>
      </c>
      <c r="AM607" s="82">
        <f t="shared" si="2627"/>
        <v>-2.5233888130439364E-2</v>
      </c>
      <c r="AN607" s="82">
        <f t="shared" si="2628"/>
        <v>-4.0319838862436064E-2</v>
      </c>
      <c r="AO607" s="82">
        <f t="shared" si="2629"/>
        <v>-5.2170157211803181E-2</v>
      </c>
      <c r="AP607" s="73">
        <f t="shared" si="2630"/>
        <v>-5.2170157211803181E-2</v>
      </c>
      <c r="AQ607" s="82">
        <f t="shared" si="2631"/>
        <v>-4.6044368159798288E-2</v>
      </c>
      <c r="AR607" s="82">
        <f t="shared" si="2632"/>
        <v>-5.9101019838751045E-2</v>
      </c>
      <c r="AS607" s="82">
        <f t="shared" si="2633"/>
        <v>-4.031022295593123E-2</v>
      </c>
      <c r="AT607" s="82">
        <f t="shared" si="2634"/>
        <v>-2.0483460213493121E-2</v>
      </c>
      <c r="AU607" s="73">
        <f t="shared" si="2635"/>
        <v>-2.0483460213493121E-2</v>
      </c>
      <c r="AV607" s="73">
        <f t="shared" si="2636"/>
        <v>0</v>
      </c>
      <c r="AW607" s="73">
        <f t="shared" si="2636"/>
        <v>0</v>
      </c>
    </row>
    <row r="608" spans="2:49">
      <c r="B608" s="54"/>
      <c r="C608" s="117"/>
      <c r="D608" s="85"/>
      <c r="E608" s="85"/>
      <c r="F608" s="85"/>
      <c r="G608" s="118"/>
      <c r="H608" s="82"/>
      <c r="I608" s="82"/>
      <c r="J608" s="82"/>
      <c r="K608" s="82"/>
      <c r="L608" s="73"/>
      <c r="M608" s="82"/>
      <c r="N608" s="82"/>
      <c r="O608" s="82"/>
      <c r="P608" s="82"/>
      <c r="Q608" s="73"/>
      <c r="R608" s="82"/>
      <c r="S608" s="82"/>
      <c r="T608" s="82"/>
      <c r="U608" s="82"/>
      <c r="V608" s="73"/>
      <c r="W608" s="82"/>
      <c r="X608" s="82"/>
      <c r="Y608" s="82"/>
      <c r="Z608" s="82"/>
      <c r="AA608" s="73"/>
      <c r="AB608" s="82"/>
      <c r="AC608" s="82"/>
      <c r="AD608" s="82"/>
      <c r="AE608" s="82"/>
      <c r="AF608" s="73"/>
      <c r="AG608" s="82"/>
      <c r="AH608" s="82"/>
    </row>
    <row r="609" spans="2:49">
      <c r="B609" s="12" t="s">
        <v>337</v>
      </c>
      <c r="C609" s="117"/>
      <c r="D609" s="85"/>
      <c r="E609" s="85"/>
      <c r="F609" s="85"/>
      <c r="G609" s="118"/>
      <c r="H609" s="82"/>
      <c r="I609" s="82"/>
      <c r="J609" s="82"/>
      <c r="K609" s="82"/>
      <c r="L609" s="73"/>
      <c r="M609" s="82"/>
      <c r="N609" s="82"/>
      <c r="O609" s="82"/>
      <c r="P609" s="82"/>
      <c r="Q609" s="73"/>
      <c r="R609" s="82"/>
      <c r="S609" s="82"/>
      <c r="T609" s="82"/>
      <c r="U609" s="82"/>
      <c r="V609" s="73"/>
      <c r="W609" s="82"/>
      <c r="X609" s="82"/>
      <c r="Y609" s="82"/>
      <c r="Z609" s="82"/>
      <c r="AA609" s="73"/>
      <c r="AB609" s="82"/>
      <c r="AC609" s="82"/>
      <c r="AD609" s="82"/>
      <c r="AE609" s="82"/>
      <c r="AF609" s="73"/>
      <c r="AG609" s="82"/>
      <c r="AH609" s="82"/>
    </row>
    <row r="610" spans="2:49">
      <c r="B610" s="146" t="s">
        <v>316</v>
      </c>
      <c r="C610" s="117" t="s">
        <v>212</v>
      </c>
      <c r="D610" s="43">
        <f>D582/C582-1</f>
        <v>-2.048514959349701E-2</v>
      </c>
      <c r="E610" s="43">
        <f t="shared" ref="E610:F610" si="2662">E582/D582-1</f>
        <v>-1.2442342862260758E-2</v>
      </c>
      <c r="F610" s="43">
        <f t="shared" si="2662"/>
        <v>-1.0119164312435647E-2</v>
      </c>
      <c r="G610" s="118" t="s">
        <v>212</v>
      </c>
      <c r="H610" s="43">
        <f>H582/G582-1</f>
        <v>-7.4719130008241708E-3</v>
      </c>
      <c r="I610" s="43">
        <f>I582/H582-1</f>
        <v>-5.5409330680340485E-3</v>
      </c>
      <c r="J610" s="43">
        <f t="shared" ref="J610:K610" si="2663">J582/I582-1</f>
        <v>1.3230286497637023E-2</v>
      </c>
      <c r="K610" s="43">
        <f t="shared" si="2663"/>
        <v>2.8322227869392869E-4</v>
      </c>
      <c r="L610" s="118" t="s">
        <v>212</v>
      </c>
      <c r="M610" s="43">
        <f>M582/L582-1</f>
        <v>-1.6503935938366965E-2</v>
      </c>
      <c r="N610" s="43">
        <f>N582/M582-1</f>
        <v>-3.1480148683489251E-2</v>
      </c>
      <c r="O610" s="43">
        <f t="shared" ref="O610:P610" si="2664">O582/N582-1</f>
        <v>3.9751288080118519E-2</v>
      </c>
      <c r="P610" s="43">
        <f t="shared" si="2664"/>
        <v>2.2836863623518777E-2</v>
      </c>
      <c r="Q610" s="118" t="s">
        <v>212</v>
      </c>
      <c r="R610" s="43">
        <f>R582/Q582-1</f>
        <v>2.8903802737129114E-2</v>
      </c>
      <c r="S610" s="43">
        <f>S582/R582-1</f>
        <v>3.0948352341478635E-2</v>
      </c>
      <c r="T610" s="43">
        <f t="shared" ref="T610:U610" si="2665">T582/S582-1</f>
        <v>-2.4821992963187101E-2</v>
      </c>
      <c r="U610" s="43">
        <f t="shared" si="2665"/>
        <v>-6.188444462316145E-4</v>
      </c>
      <c r="V610" s="118" t="s">
        <v>212</v>
      </c>
      <c r="W610" s="43">
        <f>W582/V582-1</f>
        <v>-4.7798622121517642E-3</v>
      </c>
      <c r="X610" s="43">
        <f>X582/W582-1</f>
        <v>-7.4868223446288296E-3</v>
      </c>
      <c r="Y610" s="43">
        <f t="shared" ref="Y610:Z610" si="2666">Y582/X582-1</f>
        <v>-2.2521675138652664E-2</v>
      </c>
      <c r="Z610" s="43">
        <f t="shared" si="2666"/>
        <v>-3.8502752285929809E-2</v>
      </c>
      <c r="AA610" s="118" t="s">
        <v>212</v>
      </c>
      <c r="AB610" s="43">
        <f>AB582/AA582-1</f>
        <v>3.8779475112424855E-3</v>
      </c>
      <c r="AC610" s="43">
        <f>AC582/AB582-1</f>
        <v>6.9483679949520205E-3</v>
      </c>
      <c r="AD610" s="43">
        <f t="shared" ref="AD610:AE610" si="2667">AD582/AC582-1</f>
        <v>1.7480046877449418E-3</v>
      </c>
      <c r="AE610" s="43">
        <f t="shared" si="2667"/>
        <v>-1.4910917489677433E-2</v>
      </c>
      <c r="AF610" s="118" t="s">
        <v>212</v>
      </c>
      <c r="AG610" s="43">
        <f>AG582/AF582-1</f>
        <v>9.9329354213988363E-3</v>
      </c>
      <c r="AH610" s="43">
        <f>AH582/AG582-1</f>
        <v>-1.4842701841975336E-2</v>
      </c>
      <c r="AI610" s="43">
        <f t="shared" ref="AI610" si="2668">AI582/AH582-1</f>
        <v>2.9838385109808296E-3</v>
      </c>
      <c r="AJ610" s="43">
        <f t="shared" ref="AJ610:AJ621" si="2669">AJ582/AI582-1</f>
        <v>-2.4304585736497741E-2</v>
      </c>
      <c r="AK610" s="118" t="s">
        <v>212</v>
      </c>
      <c r="AL610" s="43">
        <f>AL582/AK582-1</f>
        <v>-2.5769662633484569E-2</v>
      </c>
      <c r="AM610" s="43">
        <f>AM582/AL582-1</f>
        <v>3.6353394850039855E-2</v>
      </c>
      <c r="AN610" s="43">
        <f t="shared" ref="AN610:AO610" si="2670">AN582/AM582-1</f>
        <v>5.4322886491091626E-3</v>
      </c>
      <c r="AO610" s="43">
        <f t="shared" si="2670"/>
        <v>-1.198205024564658E-2</v>
      </c>
      <c r="AP610" s="118" t="s">
        <v>212</v>
      </c>
      <c r="AQ610" s="43">
        <f>AQ582/AP582-1</f>
        <v>1.6175796450957458E-2</v>
      </c>
      <c r="AR610" s="43">
        <f>AR582/AQ582-1</f>
        <v>1.0309189087487347E-4</v>
      </c>
      <c r="AS610" s="43">
        <f t="shared" ref="AS610:AS621" si="2671">AS582/AR582-1</f>
        <v>0</v>
      </c>
      <c r="AT610" s="43">
        <f t="shared" ref="AT610:AT621" si="2672">AT582/AS582-1</f>
        <v>0</v>
      </c>
      <c r="AU610" s="118" t="s">
        <v>212</v>
      </c>
      <c r="AV610" s="118" t="s">
        <v>212</v>
      </c>
      <c r="AW610" s="118" t="s">
        <v>212</v>
      </c>
    </row>
    <row r="611" spans="2:49">
      <c r="B611" s="146" t="s">
        <v>326</v>
      </c>
      <c r="C611" s="117" t="s">
        <v>212</v>
      </c>
      <c r="D611" s="43">
        <f t="shared" ref="D611:F611" si="2673">D583/C583-1</f>
        <v>-3.2191111453790722E-2</v>
      </c>
      <c r="E611" s="43">
        <f t="shared" si="2673"/>
        <v>2.1368540025860305E-2</v>
      </c>
      <c r="F611" s="43">
        <f t="shared" si="2673"/>
        <v>-4.179392983560426E-2</v>
      </c>
      <c r="G611" s="118" t="s">
        <v>212</v>
      </c>
      <c r="H611" s="43">
        <f t="shared" ref="H611" si="2674">H583/G583-1</f>
        <v>2.9862274446952997E-2</v>
      </c>
      <c r="I611" s="43">
        <f t="shared" ref="I611:K611" si="2675">I583/H583-1</f>
        <v>5.2018919771412708E-3</v>
      </c>
      <c r="J611" s="43">
        <f t="shared" si="2675"/>
        <v>-1.5773825766561389E-2</v>
      </c>
      <c r="K611" s="43">
        <f t="shared" si="2675"/>
        <v>8.8014220759313755E-3</v>
      </c>
      <c r="L611" s="118" t="s">
        <v>212</v>
      </c>
      <c r="M611" s="43">
        <f t="shared" ref="M611:P621" si="2676">M583/L583-1</f>
        <v>-2.9300574480960573E-2</v>
      </c>
      <c r="N611" s="43">
        <f t="shared" si="2676"/>
        <v>-0.14785655253474583</v>
      </c>
      <c r="O611" s="43">
        <f t="shared" si="2676"/>
        <v>5.3491418867145146E-2</v>
      </c>
      <c r="P611" s="43">
        <f t="shared" si="2676"/>
        <v>7.5157115864881385E-2</v>
      </c>
      <c r="Q611" s="118" t="s">
        <v>212</v>
      </c>
      <c r="R611" s="43">
        <f t="shared" ref="R611:U621" si="2677">R583/Q583-1</f>
        <v>1.0559258594410537E-2</v>
      </c>
      <c r="S611" s="43">
        <f t="shared" si="2677"/>
        <v>1.5896020493487706E-2</v>
      </c>
      <c r="T611" s="43">
        <f t="shared" si="2677"/>
        <v>-6.3717148391517764E-4</v>
      </c>
      <c r="U611" s="43">
        <f t="shared" si="2677"/>
        <v>-3.4624903919010408E-2</v>
      </c>
      <c r="V611" s="118" t="s">
        <v>212</v>
      </c>
      <c r="W611" s="43">
        <f t="shared" ref="W611:Z621" si="2678">W583/V583-1</f>
        <v>1.2030622628331544E-2</v>
      </c>
      <c r="X611" s="43">
        <f t="shared" si="2678"/>
        <v>2.2521913896082157E-2</v>
      </c>
      <c r="Y611" s="43">
        <f t="shared" si="2678"/>
        <v>-9.4342374091636039E-3</v>
      </c>
      <c r="Z611" s="43">
        <f t="shared" si="2678"/>
        <v>2.8411194072451185E-2</v>
      </c>
      <c r="AA611" s="118" t="s">
        <v>212</v>
      </c>
      <c r="AB611" s="43">
        <f t="shared" ref="AB611:AE621" si="2679">AB583/AA583-1</f>
        <v>5.3909645861752065E-2</v>
      </c>
      <c r="AC611" s="43">
        <f t="shared" si="2679"/>
        <v>5.5453834490772902E-2</v>
      </c>
      <c r="AD611" s="43">
        <f t="shared" si="2679"/>
        <v>3.7057309741696631E-2</v>
      </c>
      <c r="AE611" s="43">
        <f t="shared" si="2679"/>
        <v>-2.7522323891344902E-2</v>
      </c>
      <c r="AF611" s="118" t="s">
        <v>212</v>
      </c>
      <c r="AG611" s="43">
        <f t="shared" ref="AG611:AI611" si="2680">AG583/AF583-1</f>
        <v>3.2994738248945943E-2</v>
      </c>
      <c r="AH611" s="43">
        <f t="shared" si="2680"/>
        <v>-1.3411597532578812E-2</v>
      </c>
      <c r="AI611" s="43">
        <f t="shared" si="2680"/>
        <v>-8.8908524778715803E-2</v>
      </c>
      <c r="AJ611" s="43">
        <f t="shared" si="2669"/>
        <v>-5.9183957170349299E-2</v>
      </c>
      <c r="AK611" s="118" t="s">
        <v>212</v>
      </c>
      <c r="AL611" s="43">
        <f t="shared" ref="AL611:AO611" si="2681">AL583/AK583-1</f>
        <v>-1.6482367875951143E-2</v>
      </c>
      <c r="AM611" s="43">
        <f t="shared" si="2681"/>
        <v>4.6167902991202325E-2</v>
      </c>
      <c r="AN611" s="43">
        <f t="shared" si="2681"/>
        <v>4.7613053547304496E-2</v>
      </c>
      <c r="AO611" s="43">
        <f t="shared" si="2681"/>
        <v>1.8355303168675396E-2</v>
      </c>
      <c r="AP611" s="118" t="s">
        <v>212</v>
      </c>
      <c r="AQ611" s="43">
        <f t="shared" ref="AQ611:AQ621" si="2682">AQ583/AP583-1</f>
        <v>4.6444867072735985E-2</v>
      </c>
      <c r="AR611" s="43">
        <f t="shared" ref="AR611:AR621" si="2683">AR583/AQ583-1</f>
        <v>1.4315699018466299E-2</v>
      </c>
      <c r="AS611" s="43">
        <f t="shared" si="2671"/>
        <v>0</v>
      </c>
      <c r="AT611" s="43">
        <f t="shared" si="2672"/>
        <v>0</v>
      </c>
      <c r="AU611" s="118" t="s">
        <v>212</v>
      </c>
      <c r="AV611" s="118" t="s">
        <v>212</v>
      </c>
      <c r="AW611" s="118" t="s">
        <v>212</v>
      </c>
    </row>
    <row r="612" spans="2:49">
      <c r="B612" s="146" t="s">
        <v>327</v>
      </c>
      <c r="C612" s="117" t="s">
        <v>212</v>
      </c>
      <c r="D612" s="43">
        <f t="shared" ref="D612:F612" si="2684">D584/C584-1</f>
        <v>-9.6474836726383795E-2</v>
      </c>
      <c r="E612" s="43">
        <f t="shared" si="2684"/>
        <v>-8.7988882439399951E-2</v>
      </c>
      <c r="F612" s="43">
        <f t="shared" si="2684"/>
        <v>3.5003414603076655E-2</v>
      </c>
      <c r="G612" s="118" t="s">
        <v>212</v>
      </c>
      <c r="H612" s="43">
        <f t="shared" ref="H612" si="2685">H584/G584-1</f>
        <v>1.0614560304238019E-2</v>
      </c>
      <c r="I612" s="43">
        <f t="shared" ref="I612:K612" si="2686">I584/H584-1</f>
        <v>-3.8075152171918147E-2</v>
      </c>
      <c r="J612" s="43">
        <f t="shared" si="2686"/>
        <v>-1.0534401238842639E-2</v>
      </c>
      <c r="K612" s="43">
        <f t="shared" si="2686"/>
        <v>-3.7581669653542593E-2</v>
      </c>
      <c r="L612" s="118" t="s">
        <v>212</v>
      </c>
      <c r="M612" s="43">
        <f t="shared" si="2676"/>
        <v>-6.9994448891566918E-2</v>
      </c>
      <c r="N612" s="43">
        <f t="shared" si="2676"/>
        <v>-0.17471533215367374</v>
      </c>
      <c r="O612" s="43">
        <f t="shared" si="2676"/>
        <v>-2.5284891776491403E-3</v>
      </c>
      <c r="P612" s="43">
        <f t="shared" si="2676"/>
        <v>-2.9079735018435748E-3</v>
      </c>
      <c r="Q612" s="118" t="s">
        <v>212</v>
      </c>
      <c r="R612" s="43">
        <f t="shared" si="2677"/>
        <v>-1.3761753952278633E-2</v>
      </c>
      <c r="S612" s="43">
        <f t="shared" si="2677"/>
        <v>3.3266748657902134E-2</v>
      </c>
      <c r="T612" s="43">
        <f t="shared" si="2677"/>
        <v>1.2453467045864919E-2</v>
      </c>
      <c r="U612" s="43">
        <f t="shared" si="2677"/>
        <v>-6.4110230552410163E-2</v>
      </c>
      <c r="V612" s="118" t="s">
        <v>212</v>
      </c>
      <c r="W612" s="43">
        <f t="shared" si="2678"/>
        <v>6.9783974785637248E-2</v>
      </c>
      <c r="X612" s="43">
        <f t="shared" si="2678"/>
        <v>6.1975087648777683E-2</v>
      </c>
      <c r="Y612" s="43">
        <f t="shared" si="2678"/>
        <v>-6.2659605746361202E-2</v>
      </c>
      <c r="Z612" s="43">
        <f t="shared" si="2678"/>
        <v>-2.3264196022219075E-3</v>
      </c>
      <c r="AA612" s="118" t="s">
        <v>212</v>
      </c>
      <c r="AB612" s="43">
        <f t="shared" si="2679"/>
        <v>1.1870559766102406E-2</v>
      </c>
      <c r="AC612" s="43">
        <f t="shared" si="2679"/>
        <v>4.8667182423646871E-2</v>
      </c>
      <c r="AD612" s="43">
        <f t="shared" si="2679"/>
        <v>1.4776854926117133E-2</v>
      </c>
      <c r="AE612" s="43">
        <f t="shared" si="2679"/>
        <v>-1.4796819350660795E-2</v>
      </c>
      <c r="AF612" s="118" t="s">
        <v>212</v>
      </c>
      <c r="AG612" s="43">
        <f t="shared" ref="AG612:AI612" si="2687">AG584/AF584-1</f>
        <v>9.0377017539844395E-4</v>
      </c>
      <c r="AH612" s="43">
        <f t="shared" si="2687"/>
        <v>-4.9376706834222794E-2</v>
      </c>
      <c r="AI612" s="43">
        <f t="shared" si="2687"/>
        <v>-6.0980200116516059E-2</v>
      </c>
      <c r="AJ612" s="43">
        <f t="shared" si="2669"/>
        <v>-4.883478282819631E-2</v>
      </c>
      <c r="AK612" s="118" t="s">
        <v>212</v>
      </c>
      <c r="AL612" s="43">
        <f t="shared" ref="AL612:AO612" si="2688">AL584/AK584-1</f>
        <v>-4.3015364927901922E-3</v>
      </c>
      <c r="AM612" s="43">
        <f t="shared" si="2688"/>
        <v>3.2855317929702643E-2</v>
      </c>
      <c r="AN612" s="43">
        <f t="shared" si="2688"/>
        <v>4.0470773607232946E-2</v>
      </c>
      <c r="AO612" s="43">
        <f t="shared" si="2688"/>
        <v>9.7438069165773911E-3</v>
      </c>
      <c r="AP612" s="118" t="s">
        <v>212</v>
      </c>
      <c r="AQ612" s="43">
        <f t="shared" si="2682"/>
        <v>2.0300702504181478E-2</v>
      </c>
      <c r="AR612" s="43">
        <f t="shared" si="2683"/>
        <v>2.6239309881609607E-2</v>
      </c>
      <c r="AS612" s="43">
        <f t="shared" si="2671"/>
        <v>0</v>
      </c>
      <c r="AT612" s="43">
        <f t="shared" si="2672"/>
        <v>0</v>
      </c>
      <c r="AU612" s="118" t="s">
        <v>212</v>
      </c>
      <c r="AV612" s="118" t="s">
        <v>212</v>
      </c>
      <c r="AW612" s="118" t="s">
        <v>212</v>
      </c>
    </row>
    <row r="613" spans="2:49">
      <c r="B613" s="146" t="s">
        <v>328</v>
      </c>
      <c r="C613" s="117" t="s">
        <v>212</v>
      </c>
      <c r="D613" s="43">
        <f t="shared" ref="D613:F613" si="2689">D585/C585-1</f>
        <v>-0.14862264860890761</v>
      </c>
      <c r="E613" s="43">
        <f t="shared" si="2689"/>
        <v>-0.25871388604513523</v>
      </c>
      <c r="F613" s="43">
        <f t="shared" si="2689"/>
        <v>-0.16152508954531275</v>
      </c>
      <c r="G613" s="118" t="s">
        <v>212</v>
      </c>
      <c r="H613" s="43">
        <f t="shared" ref="H613" si="2690">H585/G585-1</f>
        <v>-4.4361722218393629E-2</v>
      </c>
      <c r="I613" s="43">
        <f t="shared" ref="I613:K613" si="2691">I585/H585-1</f>
        <v>-0.11406824535250748</v>
      </c>
      <c r="J613" s="43">
        <f t="shared" si="2691"/>
        <v>-0.11084411764625546</v>
      </c>
      <c r="K613" s="43">
        <f t="shared" si="2691"/>
        <v>-0.1677022674243045</v>
      </c>
      <c r="L613" s="118" t="s">
        <v>212</v>
      </c>
      <c r="M613" s="43">
        <f t="shared" si="2676"/>
        <v>-3.5071998722097764E-2</v>
      </c>
      <c r="N613" s="43">
        <f t="shared" si="2676"/>
        <v>-8.9974440322701521E-2</v>
      </c>
      <c r="O613" s="43">
        <f t="shared" si="2676"/>
        <v>-7.7244340900700537E-2</v>
      </c>
      <c r="P613" s="43">
        <f t="shared" si="2676"/>
        <v>-8.4592269346511317E-2</v>
      </c>
      <c r="Q613" s="118" t="s">
        <v>212</v>
      </c>
      <c r="R613" s="43">
        <f t="shared" si="2677"/>
        <v>-9.6310404325604781E-2</v>
      </c>
      <c r="S613" s="43">
        <f t="shared" si="2677"/>
        <v>-5.8782939571598192E-2</v>
      </c>
      <c r="T613" s="43">
        <f t="shared" si="2677"/>
        <v>-3.2991891421406239E-2</v>
      </c>
      <c r="U613" s="43">
        <f t="shared" si="2677"/>
        <v>-3.2594764302182111E-2</v>
      </c>
      <c r="V613" s="118" t="s">
        <v>212</v>
      </c>
      <c r="W613" s="43">
        <f t="shared" si="2678"/>
        <v>-5.7006588258372015E-2</v>
      </c>
      <c r="X613" s="43">
        <f t="shared" si="2678"/>
        <v>-9.5306393980374771E-2</v>
      </c>
      <c r="Y613" s="43">
        <f t="shared" si="2678"/>
        <v>-0.12970687046995977</v>
      </c>
      <c r="Z613" s="43">
        <f t="shared" si="2678"/>
        <v>-0.16346100857935519</v>
      </c>
      <c r="AA613" s="118" t="s">
        <v>212</v>
      </c>
      <c r="AB613" s="43">
        <f t="shared" si="2679"/>
        <v>-0.157137944089207</v>
      </c>
      <c r="AC613" s="43">
        <f t="shared" si="2679"/>
        <v>-0.17001245724093217</v>
      </c>
      <c r="AD613" s="43">
        <f t="shared" si="2679"/>
        <v>-0.24782822002578375</v>
      </c>
      <c r="AE613" s="43">
        <f t="shared" si="2679"/>
        <v>-0.22634365440726434</v>
      </c>
      <c r="AF613" s="118" t="s">
        <v>212</v>
      </c>
      <c r="AG613" s="43">
        <f t="shared" ref="AG613:AI613" si="2692">AG585/AF585-1</f>
        <v>-0.52311437879342737</v>
      </c>
      <c r="AH613" s="43">
        <f t="shared" si="2692"/>
        <v>-5.815573776924543E-2</v>
      </c>
      <c r="AI613" s="43">
        <f t="shared" si="2692"/>
        <v>-5.8917707171453726E-2</v>
      </c>
      <c r="AJ613" s="43">
        <f t="shared" si="2669"/>
        <v>-5.8859912019743943E-2</v>
      </c>
      <c r="AK613" s="118" t="s">
        <v>212</v>
      </c>
      <c r="AL613" s="43">
        <f t="shared" ref="AL613:AO613" si="2693">AL585/AK585-1</f>
        <v>-5.2768095111544122E-2</v>
      </c>
      <c r="AM613" s="43">
        <f t="shared" si="2693"/>
        <v>-8.0568727180082234E-2</v>
      </c>
      <c r="AN613" s="43">
        <f t="shared" si="2693"/>
        <v>-0.13434791316386929</v>
      </c>
      <c r="AO613" s="43">
        <f t="shared" si="2693"/>
        <v>-7.70604208054958E-2</v>
      </c>
      <c r="AP613" s="118" t="s">
        <v>212</v>
      </c>
      <c r="AQ613" s="43">
        <f t="shared" si="2682"/>
        <v>2.6026756116619421E-3</v>
      </c>
      <c r="AR613" s="43">
        <f t="shared" si="2683"/>
        <v>4.0686221327717487E-2</v>
      </c>
      <c r="AS613" s="43">
        <f t="shared" si="2671"/>
        <v>0</v>
      </c>
      <c r="AT613" s="43">
        <f t="shared" si="2672"/>
        <v>0</v>
      </c>
      <c r="AU613" s="118" t="s">
        <v>212</v>
      </c>
      <c r="AV613" s="118" t="s">
        <v>212</v>
      </c>
      <c r="AW613" s="118" t="s">
        <v>212</v>
      </c>
    </row>
    <row r="614" spans="2:49">
      <c r="B614" s="146" t="s">
        <v>315</v>
      </c>
      <c r="C614" s="117" t="s">
        <v>212</v>
      </c>
      <c r="D614" s="43">
        <f t="shared" ref="D614:F614" si="2694">D586/C586-1</f>
        <v>-2.9496274110516474E-2</v>
      </c>
      <c r="E614" s="43">
        <f t="shared" si="2694"/>
        <v>-2.4142924625768836E-2</v>
      </c>
      <c r="F614" s="43">
        <f t="shared" si="2694"/>
        <v>-1.87854550473463E-2</v>
      </c>
      <c r="G614" s="118" t="s">
        <v>212</v>
      </c>
      <c r="H614" s="43">
        <f t="shared" ref="H614" si="2695">H586/G586-1</f>
        <v>-4.9851075473438256E-3</v>
      </c>
      <c r="I614" s="43">
        <f t="shared" ref="I614:K614" si="2696">I586/H586-1</f>
        <v>-1.0613654368863967E-2</v>
      </c>
      <c r="J614" s="43">
        <f t="shared" si="2696"/>
        <v>-1.0110065091781251E-2</v>
      </c>
      <c r="K614" s="43">
        <f t="shared" si="2696"/>
        <v>-4.8339916172516206E-3</v>
      </c>
      <c r="L614" s="118" t="s">
        <v>212</v>
      </c>
      <c r="M614" s="43">
        <f t="shared" si="2676"/>
        <v>-4.0140302051925314E-3</v>
      </c>
      <c r="N614" s="43">
        <f t="shared" si="2676"/>
        <v>-9.9641480210865829E-4</v>
      </c>
      <c r="O614" s="43">
        <f t="shared" si="2676"/>
        <v>6.0888902643097653E-2</v>
      </c>
      <c r="P614" s="43">
        <f t="shared" si="2676"/>
        <v>2.0622663267071406E-2</v>
      </c>
      <c r="Q614" s="118" t="s">
        <v>212</v>
      </c>
      <c r="R614" s="43">
        <f t="shared" si="2677"/>
        <v>1.0611728705321122E-2</v>
      </c>
      <c r="S614" s="43">
        <f t="shared" si="2677"/>
        <v>-3.1392647618344593E-4</v>
      </c>
      <c r="T614" s="43">
        <f t="shared" si="2677"/>
        <v>-2.1564662176139726E-2</v>
      </c>
      <c r="U614" s="43">
        <f t="shared" si="2677"/>
        <v>-3.0045961245368735E-2</v>
      </c>
      <c r="V614" s="118" t="s">
        <v>212</v>
      </c>
      <c r="W614" s="43">
        <f t="shared" si="2678"/>
        <v>-1.8473965715193996E-2</v>
      </c>
      <c r="X614" s="43">
        <f t="shared" si="2678"/>
        <v>-5.0694651130775759E-2</v>
      </c>
      <c r="Y614" s="43">
        <f t="shared" si="2678"/>
        <v>-5.4278364437036708E-2</v>
      </c>
      <c r="Z614" s="43">
        <f t="shared" si="2678"/>
        <v>1.3418968323166247E-2</v>
      </c>
      <c r="AA614" s="118" t="s">
        <v>212</v>
      </c>
      <c r="AB614" s="43">
        <f t="shared" si="2679"/>
        <v>5.0694159946448991E-2</v>
      </c>
      <c r="AC614" s="43">
        <f t="shared" si="2679"/>
        <v>1.453553678098185E-2</v>
      </c>
      <c r="AD614" s="43">
        <f t="shared" si="2679"/>
        <v>-2.8002435084883981E-4</v>
      </c>
      <c r="AE614" s="43">
        <f t="shared" si="2679"/>
        <v>-1.1324439754258897E-2</v>
      </c>
      <c r="AF614" s="118" t="s">
        <v>212</v>
      </c>
      <c r="AG614" s="43">
        <f t="shared" ref="AG614:AI614" si="2697">AG586/AF586-1</f>
        <v>9.3375188685889121E-3</v>
      </c>
      <c r="AH614" s="43">
        <f t="shared" si="2697"/>
        <v>-8.5180736739167706E-3</v>
      </c>
      <c r="AI614" s="43">
        <f t="shared" si="2697"/>
        <v>2.0111967016953836E-2</v>
      </c>
      <c r="AJ614" s="43">
        <f t="shared" si="2669"/>
        <v>-2.8131838936756082E-2</v>
      </c>
      <c r="AK614" s="118" t="s">
        <v>212</v>
      </c>
      <c r="AL614" s="43">
        <f t="shared" ref="AL614:AO614" si="2698">AL586/AK586-1</f>
        <v>-1.407327601064734E-2</v>
      </c>
      <c r="AM614" s="43">
        <f t="shared" si="2698"/>
        <v>7.7403912616995418E-2</v>
      </c>
      <c r="AN614" s="43">
        <f t="shared" si="2698"/>
        <v>3.0727983172456064E-2</v>
      </c>
      <c r="AO614" s="43">
        <f t="shared" si="2698"/>
        <v>-3.695321095582238E-3</v>
      </c>
      <c r="AP614" s="118" t="s">
        <v>212</v>
      </c>
      <c r="AQ614" s="43">
        <f t="shared" si="2682"/>
        <v>1.1386529347543473E-2</v>
      </c>
      <c r="AR614" s="43">
        <f t="shared" si="2683"/>
        <v>-2.2743585852025294E-4</v>
      </c>
      <c r="AS614" s="43">
        <f t="shared" si="2671"/>
        <v>0</v>
      </c>
      <c r="AT614" s="43">
        <f t="shared" si="2672"/>
        <v>0</v>
      </c>
      <c r="AU614" s="118" t="s">
        <v>212</v>
      </c>
      <c r="AV614" s="118" t="s">
        <v>212</v>
      </c>
      <c r="AW614" s="118" t="s">
        <v>212</v>
      </c>
    </row>
    <row r="615" spans="2:49">
      <c r="B615" s="146" t="s">
        <v>329</v>
      </c>
      <c r="C615" s="117" t="s">
        <v>212</v>
      </c>
      <c r="D615" s="43">
        <f t="shared" ref="D615:F615" si="2699">D587/C587-1</f>
        <v>-2.1418925797424437E-2</v>
      </c>
      <c r="E615" s="43">
        <f t="shared" si="2699"/>
        <v>-4.218411011606682E-2</v>
      </c>
      <c r="F615" s="43">
        <f t="shared" si="2699"/>
        <v>-1.295327066226637E-2</v>
      </c>
      <c r="G615" s="118" t="s">
        <v>212</v>
      </c>
      <c r="H615" s="43">
        <f t="shared" ref="H615" si="2700">H587/G587-1</f>
        <v>1.1626089639809489E-2</v>
      </c>
      <c r="I615" s="43">
        <f t="shared" ref="I615:K615" si="2701">I587/H587-1</f>
        <v>-1.2057081212713538E-2</v>
      </c>
      <c r="J615" s="43">
        <f t="shared" si="2701"/>
        <v>-4.0897819268735591E-2</v>
      </c>
      <c r="K615" s="43">
        <f t="shared" si="2701"/>
        <v>4.3017411656776527E-2</v>
      </c>
      <c r="L615" s="118" t="s">
        <v>212</v>
      </c>
      <c r="M615" s="43">
        <f t="shared" si="2676"/>
        <v>-4.5671021154279901E-3</v>
      </c>
      <c r="N615" s="43">
        <f t="shared" si="2676"/>
        <v>-3.0445117269066846E-2</v>
      </c>
      <c r="O615" s="43">
        <f t="shared" si="2676"/>
        <v>3.9965550453647136E-2</v>
      </c>
      <c r="P615" s="43">
        <f t="shared" si="2676"/>
        <v>2.293661306976813E-2</v>
      </c>
      <c r="Q615" s="118" t="s">
        <v>212</v>
      </c>
      <c r="R615" s="43">
        <f t="shared" si="2677"/>
        <v>4.3792922219934916E-2</v>
      </c>
      <c r="S615" s="43">
        <f t="shared" si="2677"/>
        <v>1.4135752050131511E-2</v>
      </c>
      <c r="T615" s="43">
        <f t="shared" si="2677"/>
        <v>-1.4454065739218258E-2</v>
      </c>
      <c r="U615" s="43">
        <f t="shared" si="2677"/>
        <v>-2.1740860026006392E-2</v>
      </c>
      <c r="V615" s="118" t="s">
        <v>212</v>
      </c>
      <c r="W615" s="43">
        <f t="shared" si="2678"/>
        <v>-4.8154022840173338E-3</v>
      </c>
      <c r="X615" s="43">
        <f t="shared" si="2678"/>
        <v>-6.3169781210711373E-2</v>
      </c>
      <c r="Y615" s="43">
        <f t="shared" si="2678"/>
        <v>-6.3151121124873089E-2</v>
      </c>
      <c r="Z615" s="43">
        <f t="shared" si="2678"/>
        <v>-2.9718767631801146E-3</v>
      </c>
      <c r="AA615" s="118" t="s">
        <v>212</v>
      </c>
      <c r="AB615" s="43">
        <f t="shared" si="2679"/>
        <v>3.4879569341765837E-2</v>
      </c>
      <c r="AC615" s="43">
        <f t="shared" si="2679"/>
        <v>3.025861896348081E-2</v>
      </c>
      <c r="AD615" s="43">
        <f t="shared" si="2679"/>
        <v>1.1470631858787383E-2</v>
      </c>
      <c r="AE615" s="43">
        <f t="shared" si="2679"/>
        <v>-1.9589690015889394E-2</v>
      </c>
      <c r="AF615" s="118" t="s">
        <v>212</v>
      </c>
      <c r="AG615" s="43">
        <f t="shared" ref="AG615:AI615" si="2702">AG587/AF587-1</f>
        <v>2.1707243894718564E-2</v>
      </c>
      <c r="AH615" s="43">
        <f t="shared" si="2702"/>
        <v>-4.9279824256784899E-3</v>
      </c>
      <c r="AI615" s="43">
        <f t="shared" si="2702"/>
        <v>3.0060158502602352E-2</v>
      </c>
      <c r="AJ615" s="43">
        <f t="shared" si="2669"/>
        <v>-1.3391871734973582E-2</v>
      </c>
      <c r="AK615" s="118" t="s">
        <v>212</v>
      </c>
      <c r="AL615" s="43">
        <f t="shared" ref="AL615:AO615" si="2703">AL587/AK587-1</f>
        <v>-1.7775941780095006E-2</v>
      </c>
      <c r="AM615" s="43">
        <f t="shared" si="2703"/>
        <v>6.004343693693337E-2</v>
      </c>
      <c r="AN615" s="43">
        <f t="shared" si="2703"/>
        <v>1.0107029394095246E-2</v>
      </c>
      <c r="AO615" s="43">
        <f t="shared" si="2703"/>
        <v>-1.3453886863044828E-2</v>
      </c>
      <c r="AP615" s="118" t="s">
        <v>212</v>
      </c>
      <c r="AQ615" s="43">
        <f t="shared" si="2682"/>
        <v>1.8373920305307267E-2</v>
      </c>
      <c r="AR615" s="43">
        <f t="shared" si="2683"/>
        <v>-2.5626862331855627E-3</v>
      </c>
      <c r="AS615" s="43">
        <f t="shared" si="2671"/>
        <v>0</v>
      </c>
      <c r="AT615" s="43">
        <f t="shared" si="2672"/>
        <v>0</v>
      </c>
      <c r="AU615" s="118" t="s">
        <v>212</v>
      </c>
      <c r="AV615" s="118" t="s">
        <v>212</v>
      </c>
      <c r="AW615" s="118" t="s">
        <v>212</v>
      </c>
    </row>
    <row r="616" spans="2:49">
      <c r="B616" s="146" t="s">
        <v>330</v>
      </c>
      <c r="C616" s="117" t="s">
        <v>212</v>
      </c>
      <c r="D616" s="43">
        <f t="shared" ref="D616:F616" si="2704">D588/C588-1</f>
        <v>-3.6656225281588628E-2</v>
      </c>
      <c r="E616" s="43">
        <f t="shared" si="2704"/>
        <v>1.0110445652740108E-3</v>
      </c>
      <c r="F616" s="43">
        <f t="shared" si="2704"/>
        <v>-1.1483390118052439E-2</v>
      </c>
      <c r="G616" s="118" t="s">
        <v>212</v>
      </c>
      <c r="H616" s="43">
        <f t="shared" ref="H616" si="2705">H588/G588-1</f>
        <v>-1.1120424616887226E-3</v>
      </c>
      <c r="I616" s="43">
        <f t="shared" ref="I616:K616" si="2706">I588/H588-1</f>
        <v>-6.0820273177499828E-3</v>
      </c>
      <c r="J616" s="43">
        <f t="shared" si="2706"/>
        <v>1.7136826678904704E-2</v>
      </c>
      <c r="K616" s="43">
        <f t="shared" si="2706"/>
        <v>-4.0804456845962012E-3</v>
      </c>
      <c r="L616" s="118" t="s">
        <v>212</v>
      </c>
      <c r="M616" s="43">
        <f t="shared" si="2676"/>
        <v>2.2305709357082426E-2</v>
      </c>
      <c r="N616" s="43">
        <f t="shared" si="2676"/>
        <v>4.8466264130500036E-3</v>
      </c>
      <c r="O616" s="43">
        <f t="shared" si="2676"/>
        <v>4.7176439792707248E-2</v>
      </c>
      <c r="P616" s="43">
        <f t="shared" si="2676"/>
        <v>1.8133905051975319E-2</v>
      </c>
      <c r="Q616" s="118" t="s">
        <v>212</v>
      </c>
      <c r="R616" s="43">
        <f t="shared" si="2677"/>
        <v>-1.3513910289972841E-3</v>
      </c>
      <c r="S616" s="43">
        <f t="shared" si="2677"/>
        <v>-6.8864864157300865E-3</v>
      </c>
      <c r="T616" s="43">
        <f t="shared" si="2677"/>
        <v>-7.6890523143925416E-3</v>
      </c>
      <c r="U616" s="43">
        <f t="shared" si="2677"/>
        <v>-4.0354374110799229E-3</v>
      </c>
      <c r="V616" s="118" t="s">
        <v>212</v>
      </c>
      <c r="W616" s="43">
        <f t="shared" si="2678"/>
        <v>-1.7307462405846685E-3</v>
      </c>
      <c r="X616" s="43">
        <f t="shared" si="2678"/>
        <v>-4.1651659013813069E-2</v>
      </c>
      <c r="Y616" s="43">
        <f t="shared" si="2678"/>
        <v>-2.8269802143855438E-3</v>
      </c>
      <c r="Z616" s="43">
        <f t="shared" si="2678"/>
        <v>3.6152030459140061E-3</v>
      </c>
      <c r="AA616" s="118" t="s">
        <v>212</v>
      </c>
      <c r="AB616" s="43">
        <f t="shared" si="2679"/>
        <v>4.0894759529932934E-2</v>
      </c>
      <c r="AC616" s="43">
        <f t="shared" si="2679"/>
        <v>2.8943294536545761E-2</v>
      </c>
      <c r="AD616" s="43">
        <f t="shared" si="2679"/>
        <v>1.7764346996081315E-2</v>
      </c>
      <c r="AE616" s="43">
        <f t="shared" si="2679"/>
        <v>-3.690098211566295E-3</v>
      </c>
      <c r="AF616" s="118" t="s">
        <v>212</v>
      </c>
      <c r="AG616" s="43">
        <f t="shared" ref="AG616:AI616" si="2707">AG588/AF588-1</f>
        <v>1.5144250456362585E-2</v>
      </c>
      <c r="AH616" s="43">
        <f t="shared" si="2707"/>
        <v>-3.4134796610553964E-2</v>
      </c>
      <c r="AI616" s="43">
        <f t="shared" si="2707"/>
        <v>4.3754406146108815E-2</v>
      </c>
      <c r="AJ616" s="43">
        <f t="shared" si="2669"/>
        <v>-1.2011815815113791E-2</v>
      </c>
      <c r="AK616" s="118" t="s">
        <v>212</v>
      </c>
      <c r="AL616" s="43">
        <f t="shared" ref="AL616:AO616" si="2708">AL588/AK588-1</f>
        <v>-2.4539488311703828E-2</v>
      </c>
      <c r="AM616" s="43">
        <f t="shared" si="2708"/>
        <v>8.7899261594177824E-2</v>
      </c>
      <c r="AN616" s="43">
        <f t="shared" si="2708"/>
        <v>3.2771439392324853E-2</v>
      </c>
      <c r="AO616" s="43">
        <f t="shared" si="2708"/>
        <v>1.5078745510728186E-3</v>
      </c>
      <c r="AP616" s="118" t="s">
        <v>212</v>
      </c>
      <c r="AQ616" s="43">
        <f t="shared" si="2682"/>
        <v>2.0866515008546083E-2</v>
      </c>
      <c r="AR616" s="43">
        <f t="shared" si="2683"/>
        <v>1.0117592959583366E-2</v>
      </c>
      <c r="AS616" s="43">
        <f t="shared" si="2671"/>
        <v>0</v>
      </c>
      <c r="AT616" s="43">
        <f t="shared" si="2672"/>
        <v>0</v>
      </c>
      <c r="AU616" s="118" t="s">
        <v>212</v>
      </c>
      <c r="AV616" s="118" t="s">
        <v>212</v>
      </c>
      <c r="AW616" s="118" t="s">
        <v>212</v>
      </c>
    </row>
    <row r="617" spans="2:49">
      <c r="B617" s="146" t="s">
        <v>331</v>
      </c>
      <c r="C617" s="117" t="s">
        <v>212</v>
      </c>
      <c r="D617" s="43">
        <f t="shared" ref="D617:F617" si="2709">D589/C589-1</f>
        <v>-4.8004525623787764E-2</v>
      </c>
      <c r="E617" s="43">
        <f t="shared" si="2709"/>
        <v>-3.3870993876838451E-2</v>
      </c>
      <c r="F617" s="43">
        <f t="shared" si="2709"/>
        <v>-1.7474497910643816E-2</v>
      </c>
      <c r="G617" s="118" t="s">
        <v>212</v>
      </c>
      <c r="H617" s="43">
        <f t="shared" ref="H617" si="2710">H589/G589-1</f>
        <v>-5.7792093934833089E-3</v>
      </c>
      <c r="I617" s="43">
        <f t="shared" ref="I617:K617" si="2711">I589/H589-1</f>
        <v>-6.1855358125133542E-3</v>
      </c>
      <c r="J617" s="43">
        <f t="shared" si="2711"/>
        <v>-1.83504526318643E-2</v>
      </c>
      <c r="K617" s="43">
        <f t="shared" si="2711"/>
        <v>2.7066474868429058E-3</v>
      </c>
      <c r="L617" s="118" t="s">
        <v>212</v>
      </c>
      <c r="M617" s="43">
        <f t="shared" si="2676"/>
        <v>-1.1911301188369583E-2</v>
      </c>
      <c r="N617" s="43">
        <f t="shared" si="2676"/>
        <v>-4.2147159081488472E-2</v>
      </c>
      <c r="O617" s="43">
        <f t="shared" si="2676"/>
        <v>7.6058929168348444E-2</v>
      </c>
      <c r="P617" s="43">
        <f t="shared" si="2676"/>
        <v>6.6426547786668788E-3</v>
      </c>
      <c r="Q617" s="118" t="s">
        <v>212</v>
      </c>
      <c r="R617" s="43">
        <f t="shared" si="2677"/>
        <v>1.4300608169623974E-3</v>
      </c>
      <c r="S617" s="43">
        <f t="shared" si="2677"/>
        <v>2.7727364170506696E-3</v>
      </c>
      <c r="T617" s="43">
        <f t="shared" si="2677"/>
        <v>-2.900754792881366E-2</v>
      </c>
      <c r="U617" s="43">
        <f t="shared" si="2677"/>
        <v>-4.0705933850396336E-2</v>
      </c>
      <c r="V617" s="118" t="s">
        <v>212</v>
      </c>
      <c r="W617" s="43">
        <f t="shared" si="2678"/>
        <v>-1.8605145311002103E-2</v>
      </c>
      <c r="X617" s="43">
        <f t="shared" si="2678"/>
        <v>-5.7206720417524282E-2</v>
      </c>
      <c r="Y617" s="43">
        <f t="shared" si="2678"/>
        <v>-7.2745439346155849E-2</v>
      </c>
      <c r="Z617" s="43">
        <f t="shared" si="2678"/>
        <v>1.7476489544668405E-2</v>
      </c>
      <c r="AA617" s="118" t="s">
        <v>212</v>
      </c>
      <c r="AB617" s="43">
        <f t="shared" si="2679"/>
        <v>5.384100736946551E-2</v>
      </c>
      <c r="AC617" s="43">
        <f t="shared" si="2679"/>
        <v>5.1502777454018656E-2</v>
      </c>
      <c r="AD617" s="43">
        <f t="shared" si="2679"/>
        <v>9.6329955942213719E-3</v>
      </c>
      <c r="AE617" s="43">
        <f t="shared" si="2679"/>
        <v>7.1310267478932321E-3</v>
      </c>
      <c r="AF617" s="118" t="s">
        <v>212</v>
      </c>
      <c r="AG617" s="43">
        <f t="shared" ref="AG617:AI617" si="2712">AG589/AF589-1</f>
        <v>2.88846536520726E-2</v>
      </c>
      <c r="AH617" s="43">
        <f t="shared" si="2712"/>
        <v>-1.4492142721848067E-3</v>
      </c>
      <c r="AI617" s="43">
        <f t="shared" si="2712"/>
        <v>2.4338592251259339E-2</v>
      </c>
      <c r="AJ617" s="43">
        <f t="shared" si="2669"/>
        <v>-3.3114977177471139E-2</v>
      </c>
      <c r="AK617" s="118" t="s">
        <v>212</v>
      </c>
      <c r="AL617" s="43">
        <f t="shared" ref="AL617:AO617" si="2713">AL589/AK589-1</f>
        <v>1.011487784611198E-2</v>
      </c>
      <c r="AM617" s="43">
        <f t="shared" si="2713"/>
        <v>6.2597149342484837E-2</v>
      </c>
      <c r="AN617" s="43">
        <f t="shared" si="2713"/>
        <v>3.1453045575676741E-2</v>
      </c>
      <c r="AO617" s="43">
        <f t="shared" si="2713"/>
        <v>1.3651411101609501E-3</v>
      </c>
      <c r="AP617" s="118" t="s">
        <v>212</v>
      </c>
      <c r="AQ617" s="43">
        <f t="shared" si="2682"/>
        <v>1.6686968864717988E-2</v>
      </c>
      <c r="AR617" s="43">
        <f t="shared" si="2683"/>
        <v>-6.7232538579786727E-4</v>
      </c>
      <c r="AS617" s="43">
        <f t="shared" si="2671"/>
        <v>0</v>
      </c>
      <c r="AT617" s="43">
        <f t="shared" si="2672"/>
        <v>0</v>
      </c>
      <c r="AU617" s="118" t="s">
        <v>212</v>
      </c>
      <c r="AV617" s="118" t="s">
        <v>212</v>
      </c>
      <c r="AW617" s="118" t="s">
        <v>212</v>
      </c>
    </row>
    <row r="618" spans="2:49">
      <c r="B618" s="1" t="s">
        <v>332</v>
      </c>
      <c r="C618" s="117" t="s">
        <v>212</v>
      </c>
      <c r="D618" s="43">
        <f t="shared" ref="D618:F618" si="2714">D590/C590-1</f>
        <v>-6.911621641991883E-3</v>
      </c>
      <c r="E618" s="43">
        <f t="shared" si="2714"/>
        <v>-2.1142743354320315E-2</v>
      </c>
      <c r="F618" s="43">
        <f t="shared" si="2714"/>
        <v>-1.1387821070761528E-2</v>
      </c>
      <c r="G618" s="118" t="s">
        <v>212</v>
      </c>
      <c r="H618" s="43">
        <f t="shared" ref="H618" si="2715">H590/G590-1</f>
        <v>2.3777175853870514E-2</v>
      </c>
      <c r="I618" s="43">
        <f t="shared" ref="I618:K618" si="2716">I590/H590-1</f>
        <v>1.6449238810603006E-3</v>
      </c>
      <c r="J618" s="43">
        <f t="shared" si="2716"/>
        <v>2.429867432069277E-2</v>
      </c>
      <c r="K618" s="43">
        <f t="shared" si="2716"/>
        <v>-1.2605998526762918E-2</v>
      </c>
      <c r="L618" s="118" t="s">
        <v>212</v>
      </c>
      <c r="M618" s="43">
        <f t="shared" si="2676"/>
        <v>-2.1256903936593963E-3</v>
      </c>
      <c r="N618" s="43">
        <f t="shared" si="2676"/>
        <v>1.2966306178985088E-2</v>
      </c>
      <c r="O618" s="43">
        <f t="shared" si="2676"/>
        <v>1.3021301248502981E-2</v>
      </c>
      <c r="P618" s="43">
        <f t="shared" si="2676"/>
        <v>1.6049617133778726E-2</v>
      </c>
      <c r="Q618" s="118" t="s">
        <v>212</v>
      </c>
      <c r="R618" s="43">
        <f t="shared" si="2677"/>
        <v>-1.3994036913259733E-2</v>
      </c>
      <c r="S618" s="43">
        <f t="shared" si="2677"/>
        <v>-3.1633549983798193E-2</v>
      </c>
      <c r="T618" s="43">
        <f t="shared" si="2677"/>
        <v>-6.0648877927083067E-3</v>
      </c>
      <c r="U618" s="43">
        <f t="shared" si="2677"/>
        <v>-3.1562974887054174E-2</v>
      </c>
      <c r="V618" s="118" t="s">
        <v>212</v>
      </c>
      <c r="W618" s="43">
        <f t="shared" si="2678"/>
        <v>-2.204263229960246E-2</v>
      </c>
      <c r="X618" s="43">
        <f t="shared" si="2678"/>
        <v>-0.10260516166175637</v>
      </c>
      <c r="Y618" s="43">
        <f t="shared" si="2678"/>
        <v>-6.2603572748880509E-2</v>
      </c>
      <c r="Z618" s="43">
        <f t="shared" si="2678"/>
        <v>-2.0728528889099929E-2</v>
      </c>
      <c r="AA618" s="118" t="s">
        <v>212</v>
      </c>
      <c r="AB618" s="43">
        <f t="shared" si="2679"/>
        <v>6.6300389291291895E-2</v>
      </c>
      <c r="AC618" s="43">
        <f t="shared" si="2679"/>
        <v>-3.5996058034412193E-2</v>
      </c>
      <c r="AD618" s="43">
        <f t="shared" si="2679"/>
        <v>-4.9924170356918429E-2</v>
      </c>
      <c r="AE618" s="43">
        <f t="shared" si="2679"/>
        <v>-2.2179250915818627E-2</v>
      </c>
      <c r="AF618" s="118" t="s">
        <v>212</v>
      </c>
      <c r="AG618" s="43">
        <f t="shared" ref="AG618:AI618" si="2717">AG590/AF590-1</f>
        <v>-3.2051378161842559E-3</v>
      </c>
      <c r="AH618" s="43">
        <f t="shared" si="2717"/>
        <v>-4.8021860083523604E-2</v>
      </c>
      <c r="AI618" s="43">
        <f t="shared" si="2717"/>
        <v>4.4374745337694144E-2</v>
      </c>
      <c r="AJ618" s="43">
        <f t="shared" si="2669"/>
        <v>-2.0606240059148906E-2</v>
      </c>
      <c r="AK618" s="118" t="s">
        <v>212</v>
      </c>
      <c r="AL618" s="43">
        <f t="shared" ref="AL618:AO618" si="2718">AL590/AK590-1</f>
        <v>-1.5002710481540893E-3</v>
      </c>
      <c r="AM618" s="43">
        <f t="shared" si="2718"/>
        <v>5.5116326627278278E-2</v>
      </c>
      <c r="AN618" s="43">
        <f t="shared" si="2718"/>
        <v>-1.9719402554507548E-2</v>
      </c>
      <c r="AO618" s="43">
        <f t="shared" si="2718"/>
        <v>-4.2492556760011291E-2</v>
      </c>
      <c r="AP618" s="118" t="s">
        <v>212</v>
      </c>
      <c r="AQ618" s="43">
        <f t="shared" si="2682"/>
        <v>-1.2579076590374494E-2</v>
      </c>
      <c r="AR618" s="43">
        <f t="shared" si="2683"/>
        <v>-9.550886089670918E-5</v>
      </c>
      <c r="AS618" s="43">
        <f t="shared" si="2671"/>
        <v>0</v>
      </c>
      <c r="AT618" s="43">
        <f t="shared" si="2672"/>
        <v>0</v>
      </c>
      <c r="AU618" s="118" t="s">
        <v>212</v>
      </c>
      <c r="AV618" s="118" t="s">
        <v>212</v>
      </c>
      <c r="AW618" s="118" t="s">
        <v>212</v>
      </c>
    </row>
    <row r="619" spans="2:49">
      <c r="B619" s="1" t="s">
        <v>333</v>
      </c>
      <c r="C619" s="117" t="s">
        <v>212</v>
      </c>
      <c r="D619" s="43">
        <f t="shared" ref="D619:F619" si="2719">D591/C591-1</f>
        <v>-3.7056256994070558E-2</v>
      </c>
      <c r="E619" s="43">
        <f t="shared" si="2719"/>
        <v>-3.3267602752428904E-2</v>
      </c>
      <c r="F619" s="43">
        <f t="shared" si="2719"/>
        <v>-1.9627425149780997E-2</v>
      </c>
      <c r="G619" s="118" t="s">
        <v>212</v>
      </c>
      <c r="H619" s="43">
        <f t="shared" ref="H619" si="2720">H591/G591-1</f>
        <v>-7.0811565870269044E-3</v>
      </c>
      <c r="I619" s="43">
        <f t="shared" ref="I619:K619" si="2721">I591/H591-1</f>
        <v>-1.6659917079729025E-2</v>
      </c>
      <c r="J619" s="43">
        <f t="shared" si="2721"/>
        <v>-2.0494879009894884E-2</v>
      </c>
      <c r="K619" s="43">
        <f t="shared" si="2721"/>
        <v>-3.6888846606577541E-3</v>
      </c>
      <c r="L619" s="118" t="s">
        <v>212</v>
      </c>
      <c r="M619" s="43">
        <f t="shared" si="2676"/>
        <v>-3.5793895532871045E-2</v>
      </c>
      <c r="N619" s="43">
        <f t="shared" si="2676"/>
        <v>-2.9589880882985309E-3</v>
      </c>
      <c r="O619" s="43">
        <f t="shared" si="2676"/>
        <v>8.7961101611323089E-2</v>
      </c>
      <c r="P619" s="43">
        <f t="shared" si="2676"/>
        <v>2.3305179767700857E-2</v>
      </c>
      <c r="Q619" s="118" t="s">
        <v>212</v>
      </c>
      <c r="R619" s="43">
        <f t="shared" si="2677"/>
        <v>5.6253944776782694E-2</v>
      </c>
      <c r="S619" s="43">
        <f t="shared" si="2677"/>
        <v>-3.3429176667615357E-3</v>
      </c>
      <c r="T619" s="43">
        <f t="shared" si="2677"/>
        <v>-4.5678061610573084E-2</v>
      </c>
      <c r="U619" s="43">
        <f t="shared" si="2677"/>
        <v>-8.4171904475518478E-3</v>
      </c>
      <c r="V619" s="118" t="s">
        <v>212</v>
      </c>
      <c r="W619" s="43">
        <f t="shared" si="2678"/>
        <v>-5.6414330983750594E-3</v>
      </c>
      <c r="X619" s="43">
        <f t="shared" si="2678"/>
        <v>-1.3566583523079934E-2</v>
      </c>
      <c r="Y619" s="43">
        <f t="shared" si="2678"/>
        <v>-4.4019096458257967E-2</v>
      </c>
      <c r="Z619" s="43">
        <f t="shared" si="2678"/>
        <v>-3.7974394642639187E-2</v>
      </c>
      <c r="AA619" s="118" t="s">
        <v>212</v>
      </c>
      <c r="AB619" s="43">
        <f t="shared" si="2679"/>
        <v>3.978938490970263E-2</v>
      </c>
      <c r="AC619" s="43">
        <f t="shared" si="2679"/>
        <v>-2.2652396089069771E-2</v>
      </c>
      <c r="AD619" s="43">
        <f t="shared" si="2679"/>
        <v>-1.9504180423904671E-2</v>
      </c>
      <c r="AE619" s="43">
        <f t="shared" si="2679"/>
        <v>-5.8619195443374572E-3</v>
      </c>
      <c r="AF619" s="118" t="s">
        <v>212</v>
      </c>
      <c r="AG619" s="43">
        <f t="shared" ref="AG619:AI619" si="2722">AG591/AF591-1</f>
        <v>1.0678197849183446E-2</v>
      </c>
      <c r="AH619" s="43">
        <f t="shared" si="2722"/>
        <v>1.189112137266024E-3</v>
      </c>
      <c r="AI619" s="43">
        <f t="shared" si="2722"/>
        <v>1.6783729980236028E-2</v>
      </c>
      <c r="AJ619" s="43">
        <f t="shared" si="2669"/>
        <v>-2.5413656882493085E-2</v>
      </c>
      <c r="AK619" s="118" t="s">
        <v>212</v>
      </c>
      <c r="AL619" s="43">
        <f t="shared" ref="AL619:AO619" si="2723">AL591/AK591-1</f>
        <v>-3.899506326637292E-2</v>
      </c>
      <c r="AM619" s="43">
        <f t="shared" si="2723"/>
        <v>2.155306404168611E-2</v>
      </c>
      <c r="AN619" s="43">
        <f t="shared" si="2723"/>
        <v>2.0537023355546413E-2</v>
      </c>
      <c r="AO619" s="43">
        <f t="shared" si="2723"/>
        <v>4.1020559334736806E-3</v>
      </c>
      <c r="AP619" s="118" t="s">
        <v>212</v>
      </c>
      <c r="AQ619" s="43">
        <f t="shared" si="2682"/>
        <v>4.9260502808432305E-2</v>
      </c>
      <c r="AR619" s="43">
        <f t="shared" si="2683"/>
        <v>2.3283861834399122E-2</v>
      </c>
      <c r="AS619" s="43">
        <f t="shared" si="2671"/>
        <v>0</v>
      </c>
      <c r="AT619" s="43">
        <f t="shared" si="2672"/>
        <v>0</v>
      </c>
      <c r="AU619" s="118" t="s">
        <v>212</v>
      </c>
      <c r="AV619" s="118" t="s">
        <v>212</v>
      </c>
      <c r="AW619" s="118" t="s">
        <v>212</v>
      </c>
    </row>
    <row r="620" spans="2:49">
      <c r="B620" s="1" t="s">
        <v>334</v>
      </c>
      <c r="C620" s="117" t="s">
        <v>212</v>
      </c>
      <c r="D620" s="43">
        <f t="shared" ref="D620:F620" si="2724">D592/C592-1</f>
        <v>-3.0875589474948395E-2</v>
      </c>
      <c r="E620" s="43">
        <f t="shared" si="2724"/>
        <v>-5.059355154552192E-2</v>
      </c>
      <c r="F620" s="43">
        <f t="shared" si="2724"/>
        <v>2.0090211665504398E-3</v>
      </c>
      <c r="G620" s="118" t="s">
        <v>212</v>
      </c>
      <c r="H620" s="43">
        <f t="shared" ref="H620" si="2725">H592/G592-1</f>
        <v>1.6339876099515704E-2</v>
      </c>
      <c r="I620" s="43">
        <f t="shared" ref="I620:K620" si="2726">I592/H592-1</f>
        <v>-2.7006777287964634E-2</v>
      </c>
      <c r="J620" s="43">
        <f t="shared" si="2726"/>
        <v>-2.0151889114125354E-2</v>
      </c>
      <c r="K620" s="43">
        <f t="shared" si="2726"/>
        <v>-8.3745329575801719E-3</v>
      </c>
      <c r="L620" s="118" t="s">
        <v>212</v>
      </c>
      <c r="M620" s="43">
        <f t="shared" si="2676"/>
        <v>-1.249081816455011E-2</v>
      </c>
      <c r="N620" s="43">
        <f t="shared" si="2676"/>
        <v>-2.8141389672932227E-2</v>
      </c>
      <c r="O620" s="43">
        <f t="shared" si="2676"/>
        <v>7.0353970569957625E-2</v>
      </c>
      <c r="P620" s="43">
        <f t="shared" si="2676"/>
        <v>3.7902510078163587E-2</v>
      </c>
      <c r="Q620" s="118" t="s">
        <v>212</v>
      </c>
      <c r="R620" s="43">
        <f t="shared" si="2677"/>
        <v>4.660314844113933E-2</v>
      </c>
      <c r="S620" s="43">
        <f t="shared" si="2677"/>
        <v>-5.0239281012649517E-3</v>
      </c>
      <c r="T620" s="43">
        <f t="shared" si="2677"/>
        <v>-2.0541445817650161E-2</v>
      </c>
      <c r="U620" s="43">
        <f t="shared" si="2677"/>
        <v>-7.7702550048747154E-3</v>
      </c>
      <c r="V620" s="118" t="s">
        <v>212</v>
      </c>
      <c r="W620" s="43">
        <f t="shared" si="2678"/>
        <v>-2.5891324472426036E-2</v>
      </c>
      <c r="X620" s="43">
        <f t="shared" si="2678"/>
        <v>-3.8899484209648505E-2</v>
      </c>
      <c r="Y620" s="43">
        <f t="shared" si="2678"/>
        <v>-5.7359872870789586E-2</v>
      </c>
      <c r="Z620" s="43">
        <f t="shared" si="2678"/>
        <v>-1.5468626774400973E-2</v>
      </c>
      <c r="AA620" s="118" t="s">
        <v>212</v>
      </c>
      <c r="AB620" s="43">
        <f t="shared" si="2679"/>
        <v>4.298383726358912E-2</v>
      </c>
      <c r="AC620" s="43">
        <f t="shared" si="2679"/>
        <v>-1.7985699486393059E-2</v>
      </c>
      <c r="AD620" s="43">
        <f t="shared" si="2679"/>
        <v>-2.1487522808859461E-2</v>
      </c>
      <c r="AE620" s="43">
        <f t="shared" si="2679"/>
        <v>-2.3197947845804423E-3</v>
      </c>
      <c r="AF620" s="118" t="s">
        <v>212</v>
      </c>
      <c r="AG620" s="43">
        <f t="shared" ref="AG620:AI620" si="2727">AG592/AF592-1</f>
        <v>1.5437844127416778E-2</v>
      </c>
      <c r="AH620" s="43">
        <f t="shared" si="2727"/>
        <v>-1.3213402071110991E-2</v>
      </c>
      <c r="AI620" s="43">
        <f t="shared" si="2727"/>
        <v>1.0461900621573372E-2</v>
      </c>
      <c r="AJ620" s="43">
        <f t="shared" si="2669"/>
        <v>-3.1542604763667104E-2</v>
      </c>
      <c r="AK620" s="118" t="s">
        <v>212</v>
      </c>
      <c r="AL620" s="43">
        <f t="shared" ref="AL620:AO620" si="2728">AL592/AK592-1</f>
        <v>-4.0993994034551284E-2</v>
      </c>
      <c r="AM620" s="43">
        <f t="shared" si="2728"/>
        <v>4.4985841269241211E-2</v>
      </c>
      <c r="AN620" s="43">
        <f t="shared" si="2728"/>
        <v>-4.4508023618516912E-4</v>
      </c>
      <c r="AO620" s="43">
        <f t="shared" si="2728"/>
        <v>-3.20719822959743E-2</v>
      </c>
      <c r="AP620" s="118" t="s">
        <v>212</v>
      </c>
      <c r="AQ620" s="43">
        <f t="shared" si="2682"/>
        <v>2.9977084245227159E-2</v>
      </c>
      <c r="AR620" s="43">
        <f t="shared" si="2683"/>
        <v>8.2615915339190327E-3</v>
      </c>
      <c r="AS620" s="43">
        <f t="shared" si="2671"/>
        <v>0</v>
      </c>
      <c r="AT620" s="43">
        <f t="shared" si="2672"/>
        <v>0</v>
      </c>
      <c r="AU620" s="118" t="s">
        <v>212</v>
      </c>
      <c r="AV620" s="118" t="s">
        <v>212</v>
      </c>
      <c r="AW620" s="118" t="s">
        <v>212</v>
      </c>
    </row>
    <row r="621" spans="2:49">
      <c r="B621" s="1" t="s">
        <v>317</v>
      </c>
      <c r="C621" s="117" t="s">
        <v>212</v>
      </c>
      <c r="D621" s="43">
        <f t="shared" ref="D621:F621" si="2729">D593/C593-1</f>
        <v>-3.929132422566417E-2</v>
      </c>
      <c r="E621" s="43">
        <f t="shared" si="2729"/>
        <v>-4.4096353288939016E-2</v>
      </c>
      <c r="F621" s="43">
        <f t="shared" si="2729"/>
        <v>-2.7900905197773773E-2</v>
      </c>
      <c r="G621" s="118" t="s">
        <v>212</v>
      </c>
      <c r="H621" s="43">
        <f t="shared" ref="H621" si="2730">H593/G593-1</f>
        <v>2.2821088175335014E-2</v>
      </c>
      <c r="I621" s="43">
        <f t="shared" ref="I621:K621" si="2731">I593/H593-1</f>
        <v>1.3233994967955631E-2</v>
      </c>
      <c r="J621" s="43">
        <f t="shared" si="2731"/>
        <v>-1.1244307419845168E-2</v>
      </c>
      <c r="K621" s="43">
        <f t="shared" si="2731"/>
        <v>-1.2381428400924932E-2</v>
      </c>
      <c r="L621" s="118" t="s">
        <v>212</v>
      </c>
      <c r="M621" s="43">
        <f t="shared" si="2676"/>
        <v>-1.6103094448367883E-2</v>
      </c>
      <c r="N621" s="43">
        <f t="shared" si="2676"/>
        <v>-4.5827829419275212E-2</v>
      </c>
      <c r="O621" s="43">
        <f t="shared" si="2676"/>
        <v>1.9929157334105829E-2</v>
      </c>
      <c r="P621" s="43">
        <f t="shared" si="2676"/>
        <v>8.154469561033606E-3</v>
      </c>
      <c r="Q621" s="118" t="s">
        <v>212</v>
      </c>
      <c r="R621" s="43">
        <f t="shared" si="2677"/>
        <v>1.2143349201437115E-2</v>
      </c>
      <c r="S621" s="43">
        <f t="shared" si="2677"/>
        <v>-1.1280501014826028E-2</v>
      </c>
      <c r="T621" s="43">
        <f t="shared" si="2677"/>
        <v>-4.8872870480368702E-3</v>
      </c>
      <c r="U621" s="43">
        <f t="shared" si="2677"/>
        <v>-1.1259845494920651E-2</v>
      </c>
      <c r="V621" s="118" t="s">
        <v>212</v>
      </c>
      <c r="W621" s="43">
        <f t="shared" si="2678"/>
        <v>-3.758349313413234E-3</v>
      </c>
      <c r="X621" s="43">
        <f t="shared" si="2678"/>
        <v>-2.5193911276188863E-2</v>
      </c>
      <c r="Y621" s="43">
        <f t="shared" si="2678"/>
        <v>-3.2945625252439492E-2</v>
      </c>
      <c r="Z621" s="43">
        <f t="shared" si="2678"/>
        <v>-2.9430950687135526E-2</v>
      </c>
      <c r="AA621" s="118" t="s">
        <v>212</v>
      </c>
      <c r="AB621" s="43">
        <f t="shared" si="2679"/>
        <v>-5.9213238826794079E-4</v>
      </c>
      <c r="AC621" s="43">
        <f t="shared" si="2679"/>
        <v>8.6995239357201548E-4</v>
      </c>
      <c r="AD621" s="43">
        <f t="shared" si="2679"/>
        <v>-5.7560158617394608E-3</v>
      </c>
      <c r="AE621" s="43">
        <f t="shared" si="2679"/>
        <v>-7.197393498114435E-3</v>
      </c>
      <c r="AF621" s="118" t="s">
        <v>212</v>
      </c>
      <c r="AG621" s="43">
        <f t="shared" ref="AG621:AI621" si="2732">AG593/AF593-1</f>
        <v>2.5832538181203013E-3</v>
      </c>
      <c r="AH621" s="43">
        <f t="shared" si="2732"/>
        <v>-4.44829957669024E-3</v>
      </c>
      <c r="AI621" s="43">
        <f t="shared" si="2732"/>
        <v>-4.1680989821697434E-3</v>
      </c>
      <c r="AJ621" s="43">
        <f t="shared" si="2669"/>
        <v>-7.9918656800125332E-3</v>
      </c>
      <c r="AK621" s="118" t="s">
        <v>212</v>
      </c>
      <c r="AL621" s="43">
        <f t="shared" ref="AL621:AO621" si="2733">AL593/AK593-1</f>
        <v>-2.480514759901542E-2</v>
      </c>
      <c r="AM621" s="43">
        <f t="shared" si="2733"/>
        <v>1.1830471794689101E-2</v>
      </c>
      <c r="AN621" s="43">
        <f t="shared" si="2733"/>
        <v>-1.958007403256623E-2</v>
      </c>
      <c r="AO621" s="43">
        <f t="shared" si="2733"/>
        <v>-2.0241376165796576E-2</v>
      </c>
      <c r="AP621" s="118" t="s">
        <v>212</v>
      </c>
      <c r="AQ621" s="43">
        <f t="shared" si="2682"/>
        <v>-1.850249950678351E-2</v>
      </c>
      <c r="AR621" s="43">
        <f t="shared" si="2683"/>
        <v>-2.0183043825522384E-3</v>
      </c>
      <c r="AS621" s="43">
        <f t="shared" si="2671"/>
        <v>0</v>
      </c>
      <c r="AT621" s="43">
        <f t="shared" si="2672"/>
        <v>0</v>
      </c>
      <c r="AU621" s="118" t="s">
        <v>212</v>
      </c>
      <c r="AV621" s="118" t="s">
        <v>212</v>
      </c>
      <c r="AW621" s="118" t="s">
        <v>212</v>
      </c>
    </row>
    <row r="622" spans="2:49">
      <c r="B622" s="54"/>
      <c r="C622" s="117"/>
      <c r="D622" s="85"/>
      <c r="E622" s="85"/>
      <c r="F622" s="85"/>
      <c r="G622" s="118"/>
      <c r="H622" s="82"/>
      <c r="I622" s="82"/>
      <c r="J622" s="82"/>
      <c r="K622" s="82"/>
      <c r="L622" s="73"/>
      <c r="M622" s="82"/>
      <c r="N622" s="82"/>
      <c r="O622" s="82"/>
      <c r="P622" s="82"/>
      <c r="Q622" s="73"/>
      <c r="R622" s="82"/>
      <c r="S622" s="82"/>
      <c r="T622" s="82"/>
      <c r="U622" s="82"/>
      <c r="V622" s="73"/>
      <c r="W622" s="82"/>
      <c r="X622" s="82"/>
      <c r="Y622" s="82"/>
      <c r="Z622" s="82"/>
      <c r="AA622" s="73"/>
      <c r="AB622" s="82"/>
      <c r="AC622" s="82"/>
      <c r="AD622" s="82"/>
      <c r="AE622" s="82"/>
      <c r="AF622" s="73"/>
      <c r="AG622" s="82"/>
      <c r="AH622" s="82"/>
    </row>
    <row r="623" spans="2:49">
      <c r="B623" s="12" t="s">
        <v>321</v>
      </c>
    </row>
    <row r="624" spans="2:49">
      <c r="B624" s="1" t="s">
        <v>323</v>
      </c>
      <c r="C624" s="117" t="s">
        <v>212</v>
      </c>
      <c r="D624" s="85" t="s">
        <v>212</v>
      </c>
      <c r="E624" s="85" t="s">
        <v>212</v>
      </c>
      <c r="F624" s="85" t="s">
        <v>212</v>
      </c>
      <c r="G624" s="118" t="s">
        <v>212</v>
      </c>
      <c r="H624" s="53">
        <f>H39-(C39*(1+H41))</f>
        <v>-9.3152000000001181</v>
      </c>
      <c r="I624" s="53">
        <f>I39-(D39*(1+I41))</f>
        <v>-12.139999999999873</v>
      </c>
      <c r="J624" s="53">
        <f>J39-(E39*(1+J41))</f>
        <v>-9.3735000000000355</v>
      </c>
      <c r="K624" s="53">
        <f>K39-(F39*(1+K41))</f>
        <v>-5.8539999999998145</v>
      </c>
      <c r="L624" s="51">
        <f>SUM(H624:K624)</f>
        <v>-36.682699999999841</v>
      </c>
      <c r="M624" s="53">
        <f>M39-(H39*(1+M41))</f>
        <v>-5.3300000000001546</v>
      </c>
      <c r="N624" s="53">
        <f>N39-(I39*(1+N41))</f>
        <v>-5.9944000000001552</v>
      </c>
      <c r="O624" s="53">
        <f>O39-(J39*(1+O41))</f>
        <v>-1.2760000000000673</v>
      </c>
      <c r="P624" s="53">
        <f>P39-(K39*(1+P41))</f>
        <v>-0.14800000000025193</v>
      </c>
      <c r="Q624" s="51">
        <f>SUM(M624:P624)</f>
        <v>-12.748400000000629</v>
      </c>
      <c r="R624" s="53">
        <f>R39-(M39*(1+R41))</f>
        <v>2.9720000000002074</v>
      </c>
      <c r="S624" s="53">
        <f>S39-(N39*(1+S41))</f>
        <v>12.003999999999905</v>
      </c>
      <c r="T624" s="53">
        <f>T39-(O39*(1+T41))</f>
        <v>9.8280000000000882</v>
      </c>
      <c r="U624" s="53">
        <f>U39-(P39*(1+U41))</f>
        <v>5.5760000000000218</v>
      </c>
      <c r="V624" s="51">
        <f>SUM(R624:U624)</f>
        <v>30.380000000000223</v>
      </c>
      <c r="W624" s="53">
        <f>W39-(R39*(1+W41))</f>
        <v>-6.5320000000000391</v>
      </c>
      <c r="X624" s="53">
        <f>X39-(S39*(1+X41))</f>
        <v>-8.9300000000000637</v>
      </c>
      <c r="Y624" s="53">
        <f>Y39-(T39*(1+Y41))</f>
        <v>-15.632000000000062</v>
      </c>
      <c r="Z624" s="53">
        <f>Z39-(U39*(1+Z41))</f>
        <v>-16.09479999999985</v>
      </c>
      <c r="AA624" s="51">
        <f>SUM(W624:Z624)</f>
        <v>-47.188800000000015</v>
      </c>
      <c r="AB624" s="53">
        <f>AB39-(W39*(1+AB41))</f>
        <v>-13.826900000000023</v>
      </c>
      <c r="AC624" s="53">
        <f>AC39-(X39*(1+AC41))</f>
        <v>-9.0354999999999563</v>
      </c>
      <c r="AD624" s="53">
        <f>AD39-(Y39*(1+AD41))</f>
        <v>-2.761600000000044</v>
      </c>
      <c r="AE624" s="53">
        <f>AE39-(Z39*(1+AE41))</f>
        <v>-1.9940000000001419</v>
      </c>
      <c r="AF624" s="51">
        <f>SUM(AB624:AE624)</f>
        <v>-27.618000000000166</v>
      </c>
      <c r="AG624" s="53">
        <f>AG39-(AB39*(1+AG41))</f>
        <v>-1.999999999998181E-2</v>
      </c>
      <c r="AH624" s="53">
        <f>AH39-(AC39*(1+AH41))</f>
        <v>3.0330000000001291</v>
      </c>
      <c r="AI624" s="53">
        <f>AI39-(AD39*(1+AI41))</f>
        <v>-0.18810000000007676</v>
      </c>
      <c r="AJ624" s="53">
        <f>AJ39-(AE39*(1+AJ41))</f>
        <v>-0.12520000000017717</v>
      </c>
      <c r="AK624" s="51">
        <f>SUM(AG624:AJ624)</f>
        <v>2.6996999999998934</v>
      </c>
      <c r="AL624" s="53">
        <f>AL39-(AG39*(1+AL41))</f>
        <v>-2.8800000000001091</v>
      </c>
      <c r="AM624" s="53">
        <f>AM39-(AH39*(1+AM41))</f>
        <v>-1.3580000000001746</v>
      </c>
      <c r="AN624" s="53">
        <f>AN39-(AI39*(1+AN41))</f>
        <v>-0.50279999999997926</v>
      </c>
      <c r="AO624" s="53">
        <f>AO39-(AJ39*(1+AO41))</f>
        <v>1.3958000000002357</v>
      </c>
      <c r="AP624" s="51">
        <f>SUM(AL624:AO624)</f>
        <v>-3.3450000000000273</v>
      </c>
      <c r="AQ624" s="53">
        <f t="shared" ref="AQ624:AT624" si="2734">AQ625-AQ626</f>
        <v>18.915642934091331</v>
      </c>
      <c r="AR624" s="53">
        <f t="shared" si="2734"/>
        <v>6.9872469483710713</v>
      </c>
      <c r="AS624" s="53">
        <f t="shared" si="2734"/>
        <v>6.2187376613576815</v>
      </c>
      <c r="AT624" s="53">
        <f t="shared" si="2734"/>
        <v>9.3970249453419115</v>
      </c>
      <c r="AU624" s="51">
        <f>SUM(AQ624:AT624)</f>
        <v>41.518652489161994</v>
      </c>
      <c r="AV624" s="14">
        <f t="shared" ref="AV624:AW624" ca="1" si="2735">AV625-AV626</f>
        <v>0</v>
      </c>
      <c r="AW624" s="14">
        <f t="shared" ca="1" si="2735"/>
        <v>0</v>
      </c>
    </row>
    <row r="625" spans="2:49">
      <c r="B625" s="1" t="s">
        <v>324</v>
      </c>
      <c r="C625" s="68" t="s">
        <v>212</v>
      </c>
      <c r="D625" s="68" t="s">
        <v>212</v>
      </c>
      <c r="E625" s="68" t="s">
        <v>212</v>
      </c>
      <c r="F625" s="68" t="s">
        <v>212</v>
      </c>
      <c r="G625" s="87" t="s">
        <v>212</v>
      </c>
      <c r="H625" s="15">
        <f>SUMPRODUCT(H596:H607,H567:H578)*C556</f>
        <v>-16.261897543348944</v>
      </c>
      <c r="I625" s="15">
        <f t="shared" ref="I625:K625" si="2736">SUMPRODUCT(I596:I607,I567:I578)*D556</f>
        <v>-11.414407077187269</v>
      </c>
      <c r="J625" s="15">
        <f t="shared" si="2736"/>
        <v>-7.1899165475624969</v>
      </c>
      <c r="K625" s="15">
        <f t="shared" si="2736"/>
        <v>-3.0208084705584239</v>
      </c>
      <c r="L625" s="51">
        <f t="shared" ref="L625" si="2737">SUM(H625:K625)</f>
        <v>-37.887029638657133</v>
      </c>
      <c r="M625" s="15">
        <f>SUMPRODUCT(M596:M607,M567:M578)*H556</f>
        <v>-7.2660969336494334</v>
      </c>
      <c r="N625" s="15">
        <f t="shared" ref="N625" si="2738">SUMPRODUCT(N596:N607,N567:N578)*I556</f>
        <v>-12.239729973611936</v>
      </c>
      <c r="O625" s="15">
        <f t="shared" ref="O625" si="2739">SUMPRODUCT(O596:O607,O567:O578)*J556</f>
        <v>1.8544591300126696</v>
      </c>
      <c r="P625" s="15">
        <f t="shared" ref="P625" si="2740">SUMPRODUCT(P596:P607,P567:P578)*K556</f>
        <v>6.7800106381629046</v>
      </c>
      <c r="Q625" s="51">
        <f t="shared" ref="Q625" si="2741">SUM(M625:P625)</f>
        <v>-10.871357139085793</v>
      </c>
      <c r="R625" s="15">
        <f>SUMPRODUCT(R596:R607,R567:R578)*M556</f>
        <v>17.155405988255936</v>
      </c>
      <c r="S625" s="15">
        <f t="shared" ref="S625" si="2742">SUMPRODUCT(S596:S607,S567:S578)*N556</f>
        <v>27.011576923101174</v>
      </c>
      <c r="T625" s="15">
        <f t="shared" ref="T625" si="2743">SUMPRODUCT(T596:T607,T567:T578)*O556</f>
        <v>8.8590082845504323</v>
      </c>
      <c r="U625" s="15">
        <f t="shared" ref="U625" si="2744">SUMPRODUCT(U596:U607,U567:U578)*P556</f>
        <v>-2.0142696169331562</v>
      </c>
      <c r="V625" s="51">
        <f t="shared" ref="V625" si="2745">SUM(R625:U625)</f>
        <v>51.011721578974388</v>
      </c>
      <c r="W625" s="15">
        <f>SUMPRODUCT(W596:W607,W567:W578)*R556</f>
        <v>-11.315248438707602</v>
      </c>
      <c r="X625" s="15">
        <f t="shared" ref="X625" si="2746">SUMPRODUCT(X596:X607,X567:X578)*S556</f>
        <v>-23.436550671646543</v>
      </c>
      <c r="Y625" s="15">
        <f t="shared" ref="Y625" si="2747">SUMPRODUCT(Y596:Y607,Y567:Y578)*T556</f>
        <v>-30.80723482609752</v>
      </c>
      <c r="Z625" s="15">
        <f t="shared" ref="Z625" si="2748">SUMPRODUCT(Z596:Z607,Z567:Z578)*U556</f>
        <v>-30.906769051631528</v>
      </c>
      <c r="AA625" s="51">
        <f t="shared" ref="AA625" si="2749">SUM(W625:Z625)</f>
        <v>-96.465802988083198</v>
      </c>
      <c r="AB625" s="15">
        <f>SUMPRODUCT(AB596:AB607,AB567:AB578)*W556</f>
        <v>-19.481703520728917</v>
      </c>
      <c r="AC625" s="15">
        <f t="shared" ref="AC625" si="2750">SUMPRODUCT(AC596:AC607,AC567:AC578)*X556</f>
        <v>-6.607246509176016</v>
      </c>
      <c r="AD625" s="15">
        <f t="shared" ref="AD625" si="2751">SUMPRODUCT(AD596:AD607,AD567:AD578)*Y556</f>
        <v>8.1340449011285187</v>
      </c>
      <c r="AE625" s="15">
        <f t="shared" ref="AE625" si="2752">SUMPRODUCT(AE596:AE607,AE567:AE578)*Z556</f>
        <v>8.7307226243653169</v>
      </c>
      <c r="AF625" s="51">
        <f t="shared" ref="AF625" si="2753">SUM(AB625:AE625)</f>
        <v>-9.2241825044110968</v>
      </c>
      <c r="AG625" s="15">
        <f>SUMPRODUCT(AG596:AG607,AG567:AG578)*AB556</f>
        <v>2.4853232768051994</v>
      </c>
      <c r="AH625" s="15">
        <f t="shared" ref="AH625:AI625" si="2754">SUMPRODUCT(AH596:AH607,AH567:AH578)*AC556</f>
        <v>-3.8530746791811681</v>
      </c>
      <c r="AI625" s="15">
        <f t="shared" si="2754"/>
        <v>0.37948518495833189</v>
      </c>
      <c r="AJ625" s="15">
        <f t="shared" ref="AJ625" si="2755">SUMPRODUCT(AJ596:AJ607,AJ567:AJ578)*AE556</f>
        <v>-3.7158308972998424</v>
      </c>
      <c r="AK625" s="51">
        <f t="shared" ref="AK625" si="2756">SUM(AG625:AJ625)</f>
        <v>-4.704097114717479</v>
      </c>
      <c r="AL625" s="15">
        <f>SUMPRODUCT(AL596:AL607,AL567:AL578)*AG556</f>
        <v>-15.464505798780134</v>
      </c>
      <c r="AM625" s="15">
        <f t="shared" ref="AM625:AN625" si="2757">SUMPRODUCT(AM596:AM607,AM567:AM578)*AH556</f>
        <v>4.3291950190806094</v>
      </c>
      <c r="AN625" s="15">
        <f t="shared" si="2757"/>
        <v>5.7840308783856837</v>
      </c>
      <c r="AO625" s="15">
        <f t="shared" ref="AO625" si="2758">SUMPRODUCT(AO596:AO607,AO567:AO578)*AJ556</f>
        <v>12.491014220149925</v>
      </c>
      <c r="AP625" s="51">
        <f t="shared" ref="AP625" si="2759">SUM(AL625:AO625)</f>
        <v>7.1397343188360836</v>
      </c>
      <c r="AQ625" s="15">
        <f>SUMPRODUCT(AQ596:AQ607,AQ567:AQ578)*AL556</f>
        <v>28.915642934091331</v>
      </c>
      <c r="AR625" s="15">
        <f>SUMPRODUCT(AR596:AR607,AR567:AR578)*AM556</f>
        <v>11.987246948371071</v>
      </c>
      <c r="AS625" s="15">
        <f>SUMPRODUCT(AS596:AS607,AS567:AS578)*AN556</f>
        <v>6.2187376613576815</v>
      </c>
      <c r="AT625" s="15">
        <f t="shared" ref="AT625" si="2760">SUMPRODUCT(AT596:AT607,AT567:AT578)*AO556</f>
        <v>9.3970249453419115</v>
      </c>
      <c r="AU625" s="51">
        <f t="shared" ref="AU625" si="2761">SUM(AQ625:AT625)</f>
        <v>56.518652489161994</v>
      </c>
      <c r="AV625" s="14">
        <f ca="1">SUMPRODUCT(AV596:AV607,AV567:AV578)*AU556</f>
        <v>0</v>
      </c>
      <c r="AW625" s="14">
        <f ca="1">SUMPRODUCT(AW596:AW607,AW567:AW578)*AV556</f>
        <v>0</v>
      </c>
    </row>
    <row r="626" spans="2:49" s="52" customFormat="1">
      <c r="B626" s="52" t="s">
        <v>325</v>
      </c>
      <c r="C626" s="88" t="s">
        <v>212</v>
      </c>
      <c r="D626" s="88" t="s">
        <v>212</v>
      </c>
      <c r="E626" s="88" t="s">
        <v>212</v>
      </c>
      <c r="F626" s="88" t="s">
        <v>212</v>
      </c>
      <c r="G626" s="141" t="s">
        <v>212</v>
      </c>
      <c r="H626" s="55">
        <f>H625-H624</f>
        <v>-6.9466975433488258</v>
      </c>
      <c r="I626" s="55">
        <f t="shared" ref="I626:L626" si="2762">I625-I624</f>
        <v>0.7255929228126039</v>
      </c>
      <c r="J626" s="55">
        <f t="shared" si="2762"/>
        <v>2.1835834524375386</v>
      </c>
      <c r="K626" s="55">
        <f t="shared" si="2762"/>
        <v>2.8331915294413905</v>
      </c>
      <c r="L626" s="65">
        <f t="shared" si="2762"/>
        <v>-1.2043296386572919</v>
      </c>
      <c r="M626" s="55">
        <f>M625-M624</f>
        <v>-1.9360969336492788</v>
      </c>
      <c r="N626" s="55">
        <f t="shared" ref="N626" si="2763">N625-N624</f>
        <v>-6.2453299736117813</v>
      </c>
      <c r="O626" s="55">
        <f t="shared" ref="O626" si="2764">O625-O624</f>
        <v>3.1304591300127367</v>
      </c>
      <c r="P626" s="55">
        <f t="shared" ref="P626" si="2765">P625-P624</f>
        <v>6.9280106381631565</v>
      </c>
      <c r="Q626" s="65">
        <f t="shared" ref="Q626" si="2766">Q625-Q624</f>
        <v>1.8770428609148357</v>
      </c>
      <c r="R626" s="55">
        <f>R625-R624</f>
        <v>14.183405988255728</v>
      </c>
      <c r="S626" s="55">
        <f t="shared" ref="S626" si="2767">S625-S624</f>
        <v>15.007576923101269</v>
      </c>
      <c r="T626" s="55">
        <f t="shared" ref="T626" si="2768">T625-T624</f>
        <v>-0.9689917154496559</v>
      </c>
      <c r="U626" s="55">
        <f t="shared" ref="U626" si="2769">U625-U624</f>
        <v>-7.5902696169331776</v>
      </c>
      <c r="V626" s="65">
        <f t="shared" ref="V626" si="2770">V625-V624</f>
        <v>20.631721578974165</v>
      </c>
      <c r="W626" s="55">
        <f>W625-W624</f>
        <v>-4.7832484387075631</v>
      </c>
      <c r="X626" s="55">
        <f t="shared" ref="X626" si="2771">X625-X624</f>
        <v>-14.50655067164648</v>
      </c>
      <c r="Y626" s="55">
        <f t="shared" ref="Y626" si="2772">Y625-Y624</f>
        <v>-15.175234826097459</v>
      </c>
      <c r="Z626" s="55">
        <f t="shared" ref="Z626" si="2773">Z625-Z624</f>
        <v>-14.811969051631678</v>
      </c>
      <c r="AA626" s="65">
        <f t="shared" ref="AA626" si="2774">AA625-AA624</f>
        <v>-49.277002988083183</v>
      </c>
      <c r="AB626" s="55">
        <f>AB625-AB624</f>
        <v>-5.654803520728894</v>
      </c>
      <c r="AC626" s="55">
        <f t="shared" ref="AC626" si="2775">AC625-AC624</f>
        <v>2.4282534908239404</v>
      </c>
      <c r="AD626" s="55">
        <f t="shared" ref="AD626" si="2776">AD625-AD624</f>
        <v>10.895644901128563</v>
      </c>
      <c r="AE626" s="55">
        <f t="shared" ref="AE626" si="2777">AE625-AE624</f>
        <v>10.724722624365459</v>
      </c>
      <c r="AF626" s="65">
        <f t="shared" ref="AF626" si="2778">AF625-AF624</f>
        <v>18.393817495589069</v>
      </c>
      <c r="AG626" s="55">
        <f>AG625-AG624</f>
        <v>2.5053232768051812</v>
      </c>
      <c r="AH626" s="55">
        <f t="shared" ref="AH626:AK626" si="2779">AH625-AH624</f>
        <v>-6.8860746791812968</v>
      </c>
      <c r="AI626" s="55">
        <f t="shared" si="2779"/>
        <v>0.5675851849584086</v>
      </c>
      <c r="AJ626" s="55">
        <f t="shared" si="2779"/>
        <v>-3.5906308972996652</v>
      </c>
      <c r="AK626" s="65">
        <f t="shared" si="2779"/>
        <v>-7.4037971147173725</v>
      </c>
      <c r="AL626" s="55">
        <f>AL625-AL624</f>
        <v>-12.584505798780025</v>
      </c>
      <c r="AM626" s="55">
        <f t="shared" ref="AM626:AN626" si="2780">AM625-AM624</f>
        <v>5.6871950190807841</v>
      </c>
      <c r="AN626" s="55">
        <f t="shared" si="2780"/>
        <v>6.286830878385663</v>
      </c>
      <c r="AO626" s="55">
        <f t="shared" ref="AO626:AP626" si="2781">AO625-AO624</f>
        <v>11.095214220149689</v>
      </c>
      <c r="AP626" s="65">
        <f t="shared" si="2781"/>
        <v>10.484734318836111</v>
      </c>
      <c r="AQ626" s="74">
        <v>10</v>
      </c>
      <c r="AR626" s="74">
        <v>5</v>
      </c>
      <c r="AS626" s="74">
        <v>0</v>
      </c>
      <c r="AT626" s="74">
        <v>0</v>
      </c>
      <c r="AU626" s="65">
        <f t="shared" ref="AU626" si="2782">AU625-AU624</f>
        <v>15</v>
      </c>
      <c r="AV626" s="71">
        <v>0</v>
      </c>
      <c r="AW626" s="71">
        <v>0</v>
      </c>
    </row>
    <row r="628" spans="2:49">
      <c r="B628" s="12" t="s">
        <v>322</v>
      </c>
    </row>
    <row r="629" spans="2:49">
      <c r="B629" s="1" t="s">
        <v>323</v>
      </c>
      <c r="C629" s="117" t="s">
        <v>212</v>
      </c>
      <c r="D629" s="85" t="s">
        <v>212</v>
      </c>
      <c r="E629" s="85" t="s">
        <v>212</v>
      </c>
      <c r="F629" s="85" t="s">
        <v>212</v>
      </c>
      <c r="G629" s="118" t="s">
        <v>212</v>
      </c>
      <c r="H629" s="82">
        <f>H624/C$558</f>
        <v>-1.4711307643714651E-2</v>
      </c>
      <c r="I629" s="82">
        <f t="shared" ref="I629:AF629" si="2783">I624/D$558</f>
        <v>-1.863106200122755E-2</v>
      </c>
      <c r="J629" s="82">
        <f t="shared" si="2783"/>
        <v>-1.3794701986755019E-2</v>
      </c>
      <c r="K629" s="82">
        <f t="shared" si="2783"/>
        <v>-8.41333716585199E-3</v>
      </c>
      <c r="L629" s="73">
        <f t="shared" si="2783"/>
        <v>-1.3789970301868289E-2</v>
      </c>
      <c r="M629" s="82">
        <f t="shared" si="2783"/>
        <v>-7.5070422535213448E-3</v>
      </c>
      <c r="N629" s="82">
        <f t="shared" si="2783"/>
        <v>-8.1313076505699338E-3</v>
      </c>
      <c r="O629" s="82">
        <f t="shared" si="2783"/>
        <v>-1.6778435239974587E-3</v>
      </c>
      <c r="P629" s="82">
        <f t="shared" si="2783"/>
        <v>-1.8964633521303422E-4</v>
      </c>
      <c r="Q629" s="73">
        <f t="shared" si="2783"/>
        <v>-4.2663900137213046E-3</v>
      </c>
      <c r="R629" s="82">
        <f t="shared" si="2783"/>
        <v>3.7525252525255149E-3</v>
      </c>
      <c r="S629" s="82">
        <f t="shared" si="2783"/>
        <v>1.4885912698412582E-2</v>
      </c>
      <c r="T629" s="82">
        <f t="shared" si="2783"/>
        <v>1.1639033633349229E-2</v>
      </c>
      <c r="U629" s="82">
        <f t="shared" si="2783"/>
        <v>6.3805927451653756E-3</v>
      </c>
      <c r="V629" s="73">
        <f t="shared" si="2783"/>
        <v>9.1597069376187848E-3</v>
      </c>
      <c r="W629" s="82">
        <f t="shared" si="2783"/>
        <v>-7.248917989124447E-3</v>
      </c>
      <c r="X629" s="82">
        <f t="shared" si="2783"/>
        <v>-9.5887469129174955E-3</v>
      </c>
      <c r="Y629" s="82">
        <f t="shared" si="2783"/>
        <v>-1.6215767634854834E-2</v>
      </c>
      <c r="Z629" s="82">
        <f t="shared" si="2783"/>
        <v>-1.5790051996468019E-2</v>
      </c>
      <c r="AA629" s="73">
        <f t="shared" si="2783"/>
        <v>-1.2367009985061723E-2</v>
      </c>
      <c r="AB629" s="82">
        <f t="shared" si="2783"/>
        <v>-1.378966789667899E-2</v>
      </c>
      <c r="AC629" s="82">
        <f t="shared" si="2783"/>
        <v>-8.8975873953716957E-3</v>
      </c>
      <c r="AD629" s="82">
        <f t="shared" si="2783"/>
        <v>-2.6728610143244716E-3</v>
      </c>
      <c r="AE629" s="82">
        <f t="shared" si="2783"/>
        <v>-1.9174920665449963E-3</v>
      </c>
      <c r="AF629" s="73">
        <f t="shared" si="2783"/>
        <v>-6.7504216263779638E-3</v>
      </c>
      <c r="AG629" s="82">
        <f t="shared" ref="AG629:AG631" si="2784">AG624/AB$558</f>
        <v>-1.9305019305001746E-5</v>
      </c>
      <c r="AH629" s="82">
        <f t="shared" ref="AH629:AI631" si="2785">AH624/AC$558</f>
        <v>2.8938078427632186E-3</v>
      </c>
      <c r="AI629" s="82">
        <f t="shared" si="2785"/>
        <v>-1.7584369449385505E-4</v>
      </c>
      <c r="AJ629" s="82">
        <f t="shared" ref="AJ629:AJ631" si="2786">AJ624/AE$558</f>
        <v>-1.1378714895953575E-4</v>
      </c>
      <c r="AK629" s="73">
        <f t="shared" ref="AK629:AK631" si="2787">AK624/AF$558</f>
        <v>6.3461131614204959E-4</v>
      </c>
      <c r="AL629" s="82">
        <f t="shared" ref="AL629:AN631" si="2788">AL624/AG$558</f>
        <v>-2.5981055480379877E-3</v>
      </c>
      <c r="AM629" s="82">
        <f t="shared" si="2788"/>
        <v>-1.207647843486149E-3</v>
      </c>
      <c r="AN629" s="82">
        <f t="shared" si="2788"/>
        <v>-4.3813175322410188E-4</v>
      </c>
      <c r="AO629" s="82">
        <f t="shared" ref="AO629:AO631" si="2789">AO624/AJ$558</f>
        <v>1.1703840348819686E-3</v>
      </c>
      <c r="AP629" s="73">
        <f t="shared" ref="AP629:AP631" si="2790">AP624/AK$558</f>
        <v>-7.3143531881396558E-4</v>
      </c>
      <c r="AQ629" s="82">
        <f t="shared" ref="AQ629:AQ631" si="2791">AQ624/AL$558</f>
        <v>1.5838267549268467E-2</v>
      </c>
      <c r="AR629" s="82">
        <f t="shared" ref="AR629:AR631" si="2792">AR624/AM$558</f>
        <v>5.7385405292140869E-3</v>
      </c>
      <c r="AS629" s="82">
        <f t="shared" ref="AS629:AS631" si="2793">AS624/AN$558</f>
        <v>4.9148325783274181E-3</v>
      </c>
      <c r="AT629" s="82">
        <f t="shared" ref="AT629:AT631" si="2794">AT624/AO$558</f>
        <v>7.3765797514262583E-3</v>
      </c>
      <c r="AU629" s="73">
        <f t="shared" ref="AU629:AU631" si="2795">AU624/AP$558</f>
        <v>8.3857430650081787E-3</v>
      </c>
      <c r="AV629" s="162">
        <f t="shared" ref="AV629:AW629" ca="1" si="2796">AV624/AU$558</f>
        <v>0</v>
      </c>
      <c r="AW629" s="162">
        <f t="shared" ca="1" si="2796"/>
        <v>0</v>
      </c>
    </row>
    <row r="630" spans="2:49">
      <c r="B630" s="1" t="s">
        <v>324</v>
      </c>
      <c r="C630" s="68" t="s">
        <v>212</v>
      </c>
      <c r="D630" s="68" t="s">
        <v>212</v>
      </c>
      <c r="E630" s="68" t="s">
        <v>212</v>
      </c>
      <c r="F630" s="68" t="s">
        <v>212</v>
      </c>
      <c r="G630" s="87" t="s">
        <v>212</v>
      </c>
      <c r="H630" s="82">
        <f t="shared" ref="H630:AF630" si="2797">H625/C$558</f>
        <v>-2.5682087086779756E-2</v>
      </c>
      <c r="I630" s="82">
        <f t="shared" si="2797"/>
        <v>-1.7517506257193474E-2</v>
      </c>
      <c r="J630" s="82">
        <f t="shared" si="2797"/>
        <v>-1.0581186972130239E-2</v>
      </c>
      <c r="K630" s="82">
        <f t="shared" si="2797"/>
        <v>-4.3414896098856338E-3</v>
      </c>
      <c r="L630" s="73">
        <f t="shared" si="2797"/>
        <v>-1.4242708784879187E-2</v>
      </c>
      <c r="M630" s="82">
        <f t="shared" si="2797"/>
        <v>-1.0233939343168215E-2</v>
      </c>
      <c r="N630" s="82">
        <f t="shared" si="2797"/>
        <v>-1.6602997793830624E-2</v>
      </c>
      <c r="O630" s="82">
        <f t="shared" si="2797"/>
        <v>2.4384735437378954E-3</v>
      </c>
      <c r="P630" s="82">
        <f t="shared" si="2797"/>
        <v>8.6878660150729158E-3</v>
      </c>
      <c r="Q630" s="73">
        <f t="shared" si="2797"/>
        <v>-3.6382173083517265E-3</v>
      </c>
      <c r="R630" s="82">
        <f t="shared" si="2797"/>
        <v>2.1660866146787802E-2</v>
      </c>
      <c r="S630" s="82">
        <f t="shared" si="2797"/>
        <v>3.3496499160591733E-2</v>
      </c>
      <c r="T630" s="82">
        <f t="shared" si="2797"/>
        <v>1.0491483046601649E-2</v>
      </c>
      <c r="U630" s="82">
        <f t="shared" si="2797"/>
        <v>-2.3049200331080859E-3</v>
      </c>
      <c r="V630" s="73">
        <f t="shared" si="2797"/>
        <v>1.5380263991007444E-2</v>
      </c>
      <c r="W630" s="82">
        <f t="shared" si="2797"/>
        <v>-1.2557150636674733E-2</v>
      </c>
      <c r="X630" s="82">
        <f t="shared" si="2797"/>
        <v>-2.5165414658699179E-2</v>
      </c>
      <c r="Y630" s="82">
        <f t="shared" si="2797"/>
        <v>-3.1957712475204895E-2</v>
      </c>
      <c r="Z630" s="82">
        <f t="shared" si="2797"/>
        <v>-3.0321562887895153E-2</v>
      </c>
      <c r="AA630" s="73">
        <f t="shared" si="2797"/>
        <v>-2.5281285999445239E-2</v>
      </c>
      <c r="AB630" s="82">
        <f t="shared" si="2797"/>
        <v>-1.9429244560415795E-2</v>
      </c>
      <c r="AC630" s="82">
        <f t="shared" si="2797"/>
        <v>-6.5063973502471843E-3</v>
      </c>
      <c r="AD630" s="82">
        <f t="shared" si="2797"/>
        <v>7.8726721845998049E-3</v>
      </c>
      <c r="AE630" s="82">
        <f t="shared" si="2797"/>
        <v>8.3957328823591852E-3</v>
      </c>
      <c r="AF630" s="73">
        <f t="shared" si="2797"/>
        <v>-2.254584729648546E-3</v>
      </c>
      <c r="AG630" s="82">
        <f t="shared" si="2784"/>
        <v>2.3989606918969108E-3</v>
      </c>
      <c r="AH630" s="82">
        <f t="shared" si="2785"/>
        <v>-3.6762471893723582E-3</v>
      </c>
      <c r="AI630" s="82">
        <f t="shared" si="2785"/>
        <v>3.5475851636751601E-4</v>
      </c>
      <c r="AJ630" s="82">
        <f t="shared" si="2786"/>
        <v>-3.3771070592564234E-3</v>
      </c>
      <c r="AK630" s="73">
        <f t="shared" si="2787"/>
        <v>-1.1057796278219785E-3</v>
      </c>
      <c r="AL630" s="82">
        <f t="shared" si="2788"/>
        <v>-1.3950839692178741E-2</v>
      </c>
      <c r="AM630" s="82">
        <f t="shared" si="2788"/>
        <v>3.8498844100316671E-3</v>
      </c>
      <c r="AN630" s="82">
        <f t="shared" si="2788"/>
        <v>5.0401105597644514E-3</v>
      </c>
      <c r="AO630" s="82">
        <f t="shared" si="2789"/>
        <v>1.0473766745052763E-2</v>
      </c>
      <c r="AP630" s="73">
        <f t="shared" si="2790"/>
        <v>1.5612119126292496E-3</v>
      </c>
      <c r="AQ630" s="82">
        <f t="shared" si="2791"/>
        <v>2.4211373134129893E-2</v>
      </c>
      <c r="AR630" s="82">
        <f t="shared" si="2792"/>
        <v>9.8449794254033118E-3</v>
      </c>
      <c r="AS630" s="82">
        <f t="shared" si="2793"/>
        <v>4.9148325783274181E-3</v>
      </c>
      <c r="AT630" s="82">
        <f t="shared" si="2794"/>
        <v>7.3765797514262583E-3</v>
      </c>
      <c r="AU630" s="73">
        <f t="shared" si="2795"/>
        <v>1.1415372844249155E-2</v>
      </c>
      <c r="AV630" s="162">
        <f t="shared" ref="AV630:AW631" ca="1" si="2798">AV625/AU$558</f>
        <v>0</v>
      </c>
      <c r="AW630" s="162">
        <f t="shared" ca="1" si="2798"/>
        <v>0</v>
      </c>
    </row>
    <row r="631" spans="2:49" s="52" customFormat="1">
      <c r="B631" s="52" t="s">
        <v>325</v>
      </c>
      <c r="C631" s="88" t="s">
        <v>212</v>
      </c>
      <c r="D631" s="88" t="s">
        <v>212</v>
      </c>
      <c r="E631" s="88" t="s">
        <v>212</v>
      </c>
      <c r="F631" s="88" t="s">
        <v>212</v>
      </c>
      <c r="G631" s="141" t="s">
        <v>212</v>
      </c>
      <c r="H631" s="142">
        <f t="shared" ref="H631:AF631" si="2799">H626/C$558</f>
        <v>-1.0970779443065107E-2</v>
      </c>
      <c r="I631" s="142">
        <f t="shared" si="2799"/>
        <v>1.1135557440340759E-3</v>
      </c>
      <c r="J631" s="142">
        <f t="shared" si="2799"/>
        <v>3.2135150146247807E-3</v>
      </c>
      <c r="K631" s="142">
        <f t="shared" si="2799"/>
        <v>4.0718475559663563E-3</v>
      </c>
      <c r="L631" s="147">
        <f t="shared" si="2799"/>
        <v>-4.5273848301089875E-4</v>
      </c>
      <c r="M631" s="142">
        <f t="shared" si="2799"/>
        <v>-2.7268970896468718E-3</v>
      </c>
      <c r="N631" s="142">
        <f t="shared" si="2799"/>
        <v>-8.4716901432606902E-3</v>
      </c>
      <c r="O631" s="142">
        <f t="shared" si="2799"/>
        <v>4.1163170677353542E-3</v>
      </c>
      <c r="P631" s="142">
        <f t="shared" si="2799"/>
        <v>8.8775123502859501E-3</v>
      </c>
      <c r="Q631" s="147">
        <f t="shared" si="2799"/>
        <v>6.2817270536957793E-4</v>
      </c>
      <c r="R631" s="142">
        <f t="shared" si="2799"/>
        <v>1.7908340894262288E-2</v>
      </c>
      <c r="S631" s="142">
        <f t="shared" si="2799"/>
        <v>1.8610586462179154E-2</v>
      </c>
      <c r="T631" s="142">
        <f t="shared" si="2799"/>
        <v>-1.1475505867475793E-3</v>
      </c>
      <c r="U631" s="142">
        <f t="shared" si="2799"/>
        <v>-8.6855127782734607E-3</v>
      </c>
      <c r="V631" s="147">
        <f t="shared" si="2799"/>
        <v>6.2205570533886596E-3</v>
      </c>
      <c r="W631" s="142">
        <f t="shared" si="2799"/>
        <v>-5.3082326475502864E-3</v>
      </c>
      <c r="X631" s="142">
        <f t="shared" si="2799"/>
        <v>-1.5576667745781682E-2</v>
      </c>
      <c r="Y631" s="142">
        <f t="shared" si="2799"/>
        <v>-1.5741944840350061E-2</v>
      </c>
      <c r="Z631" s="142">
        <f t="shared" si="2799"/>
        <v>-1.4531510891427134E-2</v>
      </c>
      <c r="AA631" s="147">
        <f t="shared" si="2799"/>
        <v>-1.2914276014383518E-2</v>
      </c>
      <c r="AB631" s="142">
        <f t="shared" si="2799"/>
        <v>-5.6395766637368045E-3</v>
      </c>
      <c r="AC631" s="142">
        <f t="shared" si="2799"/>
        <v>2.3911900451245105E-3</v>
      </c>
      <c r="AD631" s="142">
        <f t="shared" si="2799"/>
        <v>1.0545533198924276E-2</v>
      </c>
      <c r="AE631" s="142">
        <f t="shared" si="2799"/>
        <v>1.031322494890418E-2</v>
      </c>
      <c r="AF631" s="147">
        <f t="shared" si="2799"/>
        <v>4.4958368967294177E-3</v>
      </c>
      <c r="AG631" s="142">
        <f t="shared" si="2784"/>
        <v>2.4182657112019122E-3</v>
      </c>
      <c r="AH631" s="142">
        <f t="shared" si="2785"/>
        <v>-6.5700550321355763E-3</v>
      </c>
      <c r="AI631" s="142">
        <f t="shared" si="2785"/>
        <v>5.3060221086137103E-4</v>
      </c>
      <c r="AJ631" s="142">
        <f t="shared" si="2786"/>
        <v>-3.2633199102968876E-3</v>
      </c>
      <c r="AK631" s="147">
        <f t="shared" si="2787"/>
        <v>-1.7403909439640281E-3</v>
      </c>
      <c r="AL631" s="142">
        <f t="shared" si="2788"/>
        <v>-1.1352734144140753E-2</v>
      </c>
      <c r="AM631" s="142">
        <f t="shared" si="2788"/>
        <v>5.0575322535178161E-3</v>
      </c>
      <c r="AN631" s="142">
        <f t="shared" si="2788"/>
        <v>5.478242312988553E-3</v>
      </c>
      <c r="AO631" s="142">
        <f t="shared" si="2789"/>
        <v>9.3033827101707944E-3</v>
      </c>
      <c r="AP631" s="147">
        <f t="shared" si="2790"/>
        <v>2.2926472314432149E-3</v>
      </c>
      <c r="AQ631" s="142">
        <f t="shared" si="2791"/>
        <v>8.3731055848614254E-3</v>
      </c>
      <c r="AR631" s="142">
        <f t="shared" si="2792"/>
        <v>4.1064388961892248E-3</v>
      </c>
      <c r="AS631" s="142">
        <f t="shared" si="2793"/>
        <v>0</v>
      </c>
      <c r="AT631" s="142">
        <f t="shared" si="2794"/>
        <v>0</v>
      </c>
      <c r="AU631" s="147">
        <f t="shared" si="2795"/>
        <v>3.0296297792409767E-3</v>
      </c>
      <c r="AV631" s="163">
        <f t="shared" ca="1" si="2798"/>
        <v>0</v>
      </c>
      <c r="AW631" s="163">
        <f t="shared" ca="1" si="2798"/>
        <v>0</v>
      </c>
    </row>
    <row r="633" spans="2:49">
      <c r="B633" s="1" t="s">
        <v>335</v>
      </c>
      <c r="C633" s="117" t="s">
        <v>212</v>
      </c>
      <c r="D633" s="53">
        <f>SUMPRODUCT(D610:D621,D567:D578)*C556</f>
        <v>-6.9023131923510732</v>
      </c>
      <c r="E633" s="53">
        <f t="shared" ref="E633:F633" si="2800">SUMPRODUCT(E610:E621,E567:E578)*D556</f>
        <v>-6.9655834594528212</v>
      </c>
      <c r="F633" s="53">
        <f t="shared" si="2800"/>
        <v>-3.9191979363898315</v>
      </c>
      <c r="G633" s="118" t="s">
        <v>212</v>
      </c>
      <c r="H633" s="53">
        <f>SUMPRODUCT(H610:H621,H567:H578)*F556</f>
        <v>0.88074739675059588</v>
      </c>
      <c r="I633" s="53">
        <f>SUMPRODUCT(I610:I621,I567:I578)*H556</f>
        <v>-1.6074239841122844</v>
      </c>
      <c r="J633" s="53">
        <f t="shared" ref="J633:K633" si="2801">SUMPRODUCT(J610:J621,J567:J578)*I556</f>
        <v>-2.7597391495397727</v>
      </c>
      <c r="K633" s="53">
        <f t="shared" si="2801"/>
        <v>0.42152683789620915</v>
      </c>
      <c r="L633" s="118" t="s">
        <v>212</v>
      </c>
      <c r="M633" s="53">
        <f>SUMPRODUCT(M610:M621,M567:M578)*K556</f>
        <v>-3.602913085950795</v>
      </c>
      <c r="N633" s="53">
        <f>SUMPRODUCT(N610:N621,N567:N578)*M556</f>
        <v>-7.105800974715895</v>
      </c>
      <c r="O633" s="53">
        <f t="shared" ref="O633:P633" si="2802">SUMPRODUCT(O610:O621,O567:O578)*N556</f>
        <v>12.5635313634646</v>
      </c>
      <c r="P633" s="53">
        <f t="shared" si="2802"/>
        <v>5.7529329857799105</v>
      </c>
      <c r="Q633" s="118" t="s">
        <v>212</v>
      </c>
      <c r="R633" s="53">
        <f>SUMPRODUCT(R610:R621,R567:R578)*P556</f>
        <v>7.0488202444419921</v>
      </c>
      <c r="S633" s="53">
        <f>SUMPRODUCT(S610:S621,S567:S578)*R556</f>
        <v>1.9274449456086629</v>
      </c>
      <c r="T633" s="53">
        <f t="shared" ref="T633:U633" si="2803">SUMPRODUCT(T610:T621,T567:T578)*S556</f>
        <v>-6.0950403450022312</v>
      </c>
      <c r="U633" s="53">
        <f t="shared" si="2803"/>
        <v>-5.5781355092614051</v>
      </c>
      <c r="V633" s="118" t="s">
        <v>212</v>
      </c>
      <c r="W633" s="53">
        <f>SUMPRODUCT(W610:W621,W567:W578)*U556</f>
        <v>-2.4591823986081036</v>
      </c>
      <c r="X633" s="53">
        <f>SUMPRODUCT(X610:X621,X567:X578)*W556</f>
        <v>-10.587439319885847</v>
      </c>
      <c r="Y633" s="53">
        <f t="shared" ref="Y633:Z633" si="2804">SUMPRODUCT(Y610:Y621,Y567:Y578)*X556</f>
        <v>-14.387586688615075</v>
      </c>
      <c r="Z633" s="53">
        <f t="shared" si="2804"/>
        <v>-4.4610024270303628</v>
      </c>
      <c r="AA633" s="118" t="s">
        <v>212</v>
      </c>
      <c r="AB633" s="53">
        <f>SUMPRODUCT(AB610:AB621,AB567:AB578)*Z556</f>
        <v>10.2457822373835</v>
      </c>
      <c r="AC633" s="53">
        <f>SUMPRODUCT(AC610:AC621,AC567:AC578)*AB556</f>
        <v>3.0729518604635855</v>
      </c>
      <c r="AD633" s="53">
        <f t="shared" ref="AD633:AE633" si="2805">SUMPRODUCT(AD610:AD621,AD567:AD578)*AC556</f>
        <v>-0.35177374649307025</v>
      </c>
      <c r="AE633" s="53">
        <f t="shared" si="2805"/>
        <v>-4.2590628631442673</v>
      </c>
      <c r="AF633" s="118" t="s">
        <v>212</v>
      </c>
      <c r="AG633" s="53">
        <f>SUMPRODUCT(AG610:AG621,AG567:AG578)*AE556</f>
        <v>4.1008806760232721</v>
      </c>
      <c r="AH633" s="53">
        <f>SUMPRODUCT(AH610:AH621,AH567:AH578)*AG556</f>
        <v>-3.3144368278771466</v>
      </c>
      <c r="AI633" s="53">
        <f t="shared" ref="AI633" si="2806">SUMPRODUCT(AI610:AI621,AI567:AI578)*AH556</f>
        <v>4.0560619163860938</v>
      </c>
      <c r="AJ633" s="53">
        <f t="shared" ref="AJ633" si="2807">SUMPRODUCT(AJ610:AJ621,AJ567:AJ578)*AI556</f>
        <v>-8.8208475366203185</v>
      </c>
      <c r="AK633" s="118" t="s">
        <v>212</v>
      </c>
      <c r="AL633" s="53">
        <f>SUMPRODUCT(AL610:AL621,AL567:AL578)*AJ556</f>
        <v>-8.5256791965871539</v>
      </c>
      <c r="AM633" s="53">
        <f>SUMPRODUCT(AM610:AM621,AM567:AM578)*AL556</f>
        <v>18.467346399436099</v>
      </c>
      <c r="AN633" s="53">
        <f t="shared" ref="AN633" si="2808">SUMPRODUCT(AN610:AN621,AN567:AN578)*AM556</f>
        <v>5.9519882678138423</v>
      </c>
      <c r="AO633" s="53">
        <f t="shared" ref="AO633" si="2809">SUMPRODUCT(AO610:AO621,AO567:AO578)*AN556</f>
        <v>-3.2405003704780539</v>
      </c>
      <c r="AP633" s="118" t="s">
        <v>212</v>
      </c>
      <c r="AQ633" s="53">
        <f>SUMPRODUCT(AQ610:AQ621,AQ567:AQ578)*AO556</f>
        <v>7.6259324030344686</v>
      </c>
      <c r="AR633" s="53">
        <f ca="1">SUMPRODUCT(AR610:AR621,AR567:AR578)*AQ556</f>
        <v>1.6252310874408862</v>
      </c>
      <c r="AS633" s="53">
        <f t="shared" ref="AS633" ca="1" si="2810">SUMPRODUCT(AS610:AS621,AS567:AS578)*AR556</f>
        <v>0</v>
      </c>
      <c r="AT633" s="53">
        <f t="shared" ref="AT633" ca="1" si="2811">SUMPRODUCT(AT610:AT621,AT567:AT578)*AS556</f>
        <v>0</v>
      </c>
      <c r="AU633" s="118" t="s">
        <v>212</v>
      </c>
      <c r="AV633" s="118" t="s">
        <v>212</v>
      </c>
      <c r="AW633" s="118" t="s">
        <v>212</v>
      </c>
    </row>
    <row r="634" spans="2:49">
      <c r="B634" s="1" t="s">
        <v>336</v>
      </c>
      <c r="C634" s="117" t="s">
        <v>212</v>
      </c>
      <c r="D634" s="82">
        <f>D633/C558</f>
        <v>-1.0900684131950526E-2</v>
      </c>
      <c r="E634" s="82">
        <f>E633/D558</f>
        <v>-1.0689968476753868E-2</v>
      </c>
      <c r="F634" s="82">
        <f>F633/E558</f>
        <v>-5.7677673824721581E-3</v>
      </c>
      <c r="G634" s="118" t="s">
        <v>212</v>
      </c>
      <c r="H634" s="82">
        <f>H633/G558</f>
        <v>3.3109559668831838E-4</v>
      </c>
      <c r="I634" s="82">
        <f>I633/H558</f>
        <v>-2.263977442411668E-3</v>
      </c>
      <c r="J634" s="82">
        <f>J633/I558</f>
        <v>-3.7435419825553075E-3</v>
      </c>
      <c r="K634" s="82">
        <f>K633/J558</f>
        <v>5.5427592096805932E-4</v>
      </c>
      <c r="L634" s="118" t="s">
        <v>212</v>
      </c>
      <c r="M634" s="82">
        <f>M633/L558</f>
        <v>-1.2057538522642465E-3</v>
      </c>
      <c r="N634" s="82">
        <f>N633/M558</f>
        <v>-8.9719709276715864E-3</v>
      </c>
      <c r="O634" s="82">
        <f>O633/N558</f>
        <v>1.5579775996359872E-2</v>
      </c>
      <c r="P634" s="82">
        <f>P633/O558</f>
        <v>6.8130423801277956E-3</v>
      </c>
      <c r="Q634" s="118" t="s">
        <v>212</v>
      </c>
      <c r="R634" s="82">
        <f>R633/Q558</f>
        <v>2.1252510762028499E-3</v>
      </c>
      <c r="S634" s="82">
        <f>S633/R558</f>
        <v>2.1389911725764764E-3</v>
      </c>
      <c r="T634" s="82">
        <f>T633/S558</f>
        <v>-6.5446583753916371E-3</v>
      </c>
      <c r="U634" s="82">
        <f>U633/T558</f>
        <v>-5.7864476237151508E-3</v>
      </c>
      <c r="V634" s="118" t="s">
        <v>212</v>
      </c>
      <c r="W634" s="82">
        <f>W633/V558</f>
        <v>-6.4449049941245481E-4</v>
      </c>
      <c r="X634" s="82">
        <f>X633/W558</f>
        <v>-1.0558930208323374E-2</v>
      </c>
      <c r="Y634" s="82">
        <f>Y633/X558</f>
        <v>-1.4167982952845963E-2</v>
      </c>
      <c r="Z634" s="82">
        <f>Z633/Y558</f>
        <v>-4.3176562398667849E-3</v>
      </c>
      <c r="AA634" s="118" t="s">
        <v>212</v>
      </c>
      <c r="AB634" s="82">
        <f>AB633/AA558</f>
        <v>2.504285248547772E-3</v>
      </c>
      <c r="AC634" s="82">
        <f>AC633/AB558</f>
        <v>2.9661697494822253E-3</v>
      </c>
      <c r="AD634" s="82">
        <f>AD633/AC558</f>
        <v>-3.3562994608631839E-4</v>
      </c>
      <c r="AE634" s="82">
        <f>AE633/AD558</f>
        <v>-3.9815489045005766E-3</v>
      </c>
      <c r="AF634" s="118" t="s">
        <v>212</v>
      </c>
      <c r="AG634" s="82">
        <f>AG633/AF558</f>
        <v>9.6398314003508896E-4</v>
      </c>
      <c r="AH634" s="82">
        <f>AH633/AG558</f>
        <v>-2.9900196913641378E-3</v>
      </c>
      <c r="AI634" s="82">
        <f>AI633/AH558</f>
        <v>3.6069914774442807E-3</v>
      </c>
      <c r="AJ634" s="82">
        <f>AJ633/AI558</f>
        <v>-7.6863432699723943E-3</v>
      </c>
      <c r="AK634" s="118" t="s">
        <v>212</v>
      </c>
      <c r="AL634" s="82">
        <f>AL633/AK558</f>
        <v>-1.8642699196595718E-3</v>
      </c>
      <c r="AM634" s="82">
        <f>AM633/AL558</f>
        <v>1.5462904127468894E-2</v>
      </c>
      <c r="AN634" s="82">
        <f>AN633/AM558</f>
        <v>4.8882952265225385E-3</v>
      </c>
      <c r="AO634" s="82">
        <f>AO633/AN558</f>
        <v>-2.5610530075697892E-3</v>
      </c>
      <c r="AP634" s="118" t="s">
        <v>212</v>
      </c>
      <c r="AQ634" s="82">
        <f>AQ633/AP558</f>
        <v>1.5402501268474617E-3</v>
      </c>
      <c r="AR634" s="82">
        <f ca="1">AR633/AQ558</f>
        <v>1.2867448494982038E-3</v>
      </c>
      <c r="AS634" s="82">
        <f ca="1">AS633/AR558</f>
        <v>0</v>
      </c>
      <c r="AT634" s="82">
        <f ca="1">AT633/AS558</f>
        <v>0</v>
      </c>
      <c r="AU634" s="118" t="s">
        <v>212</v>
      </c>
      <c r="AV634" s="118" t="s">
        <v>212</v>
      </c>
      <c r="AW634" s="118" t="s">
        <v>212</v>
      </c>
    </row>
    <row r="636" spans="2:49">
      <c r="B636" s="12" t="s">
        <v>338</v>
      </c>
    </row>
    <row r="637" spans="2:49">
      <c r="B637" s="1" t="s">
        <v>323</v>
      </c>
      <c r="C637" s="117" t="s">
        <v>212</v>
      </c>
      <c r="D637" s="85" t="s">
        <v>212</v>
      </c>
      <c r="E637" s="85" t="s">
        <v>212</v>
      </c>
      <c r="F637" s="85" t="s">
        <v>212</v>
      </c>
      <c r="G637" s="118" t="s">
        <v>212</v>
      </c>
      <c r="H637" s="53">
        <f>H51-(C51*(1+H53))</f>
        <v>-18.318500000000085</v>
      </c>
      <c r="I637" s="53">
        <f>I51-(D51*(1+I53))</f>
        <v>-13.688000000000102</v>
      </c>
      <c r="J637" s="53">
        <f>J51-(E51*(1+J53))</f>
        <v>-7.2626000000000204</v>
      </c>
      <c r="K637" s="53">
        <f>K51-(F51*(1+K53))</f>
        <v>-2.0683999999998832</v>
      </c>
      <c r="L637" s="51">
        <f>SUM(H637:K637)</f>
        <v>-41.337500000000091</v>
      </c>
      <c r="M637" s="53">
        <f>M51-(H51*(1+M53))</f>
        <v>-7.3205000000001519</v>
      </c>
      <c r="N637" s="53">
        <f>N51-(I51*(1+N53))</f>
        <v>-12.178100000000086</v>
      </c>
      <c r="O637" s="53">
        <f>O51-(J51*(1+O53))</f>
        <v>-1.3120000000002392</v>
      </c>
      <c r="P637" s="53">
        <f>P51-(K51*(1+P53))</f>
        <v>0.29839999999978772</v>
      </c>
      <c r="Q637" s="51">
        <f>SUM(M637:P637)</f>
        <v>-20.512200000000689</v>
      </c>
      <c r="R637" s="53">
        <f>R51-(M51*(1+R53))</f>
        <v>9.2015000000003511</v>
      </c>
      <c r="S637" s="53">
        <f>S51-(N51*(1+S53))</f>
        <v>15.506999999999834</v>
      </c>
      <c r="T637" s="53">
        <f>T51-(O51*(1+T53))</f>
        <v>8.0499999999999545</v>
      </c>
      <c r="U637" s="53">
        <f>U51-(P51*(1+U53))</f>
        <v>3.2590000000000146</v>
      </c>
      <c r="V637" s="51">
        <f>SUM(R637:U637)</f>
        <v>36.017500000000155</v>
      </c>
      <c r="W637" s="53">
        <f>W51-(R51*(1+W53))</f>
        <v>-8.609000000000151</v>
      </c>
      <c r="X637" s="53">
        <f>X51-(S51*(1+X53))</f>
        <v>-20.283999999999878</v>
      </c>
      <c r="Y637" s="53">
        <f>Y51-(T51*(1+Y53))</f>
        <v>-20.652699999999868</v>
      </c>
      <c r="Z637" s="53">
        <f>Z51-(U51*(1+Z53))</f>
        <v>-21.602200000000039</v>
      </c>
      <c r="AA637" s="51">
        <f>SUM(W637:Z637)</f>
        <v>-71.147899999999936</v>
      </c>
      <c r="AB637" s="53">
        <f>AB51-(W51*(1+AB53))</f>
        <v>-18.383899999999812</v>
      </c>
      <c r="AC637" s="53">
        <f>AC51-(X51*(1+AC53))</f>
        <v>-6.8914000000002034</v>
      </c>
      <c r="AD637" s="53">
        <f>AD51-(Y51*(1+AD53))</f>
        <v>5.1590000000001055</v>
      </c>
      <c r="AE637" s="53">
        <f>AE51-(Z51*(1+AE53))</f>
        <v>9.2040000000001783</v>
      </c>
      <c r="AF637" s="51">
        <f>SUM(AB637:AE637)</f>
        <v>-10.912299999999732</v>
      </c>
      <c r="AG637" s="53">
        <f>AG51-(AB51*(1+AG53))</f>
        <v>5.571999999999889</v>
      </c>
      <c r="AH637" s="53">
        <f>AH51-(AC51*(1+AH53))</f>
        <v>-4.7210000000000036</v>
      </c>
      <c r="AI637" s="53">
        <f>AI51-(AD51*(1+AI53))</f>
        <v>-4.2566000000001623</v>
      </c>
      <c r="AJ637" s="53">
        <f>AJ51-(AE51*(1+AJ53))</f>
        <v>-1.4271000000001095</v>
      </c>
      <c r="AK637" s="51">
        <f>SUM(AG637:AJ637)</f>
        <v>-4.8327000000003864</v>
      </c>
      <c r="AL637" s="53">
        <f>AL51-(AG51*(1+AL53))</f>
        <v>-9.9048999999999978</v>
      </c>
      <c r="AM637" s="53">
        <f>AM51-(AH51*(1+AM53))</f>
        <v>-1.1473000000000866</v>
      </c>
      <c r="AN637" s="53">
        <f>AN51-(AI51*(1+AN53))</f>
        <v>1.2000000000000455</v>
      </c>
      <c r="AO637" s="53">
        <f>AO51-(AJ51*(1+AO53))</f>
        <v>5.6875000000002274</v>
      </c>
      <c r="AP637" s="51">
        <f>SUM(AL637:AO637)</f>
        <v>-4.1646999999998116</v>
      </c>
      <c r="AQ637" s="53">
        <f t="shared" ref="AQ637:AT637" si="2812">AQ638-AQ639</f>
        <v>24.307515731062054</v>
      </c>
      <c r="AR637" s="53">
        <f t="shared" si="2812"/>
        <v>8.2444508209950733</v>
      </c>
      <c r="AS637" s="53">
        <f t="shared" si="2812"/>
        <v>6.6571407273444878</v>
      </c>
      <c r="AT637" s="53">
        <f t="shared" si="2812"/>
        <v>9.4656271370301752</v>
      </c>
      <c r="AU637" s="51">
        <f>SUM(AQ637:AT637)</f>
        <v>48.674734416431789</v>
      </c>
      <c r="AV637" s="14">
        <f t="shared" ref="AV637:AW637" ca="1" si="2813">AV638-AV639</f>
        <v>0</v>
      </c>
      <c r="AW637" s="14">
        <f t="shared" ca="1" si="2813"/>
        <v>0</v>
      </c>
    </row>
    <row r="638" spans="2:49">
      <c r="B638" s="1" t="s">
        <v>324</v>
      </c>
      <c r="C638" s="68" t="s">
        <v>212</v>
      </c>
      <c r="D638" s="68" t="s">
        <v>212</v>
      </c>
      <c r="E638" s="68" t="s">
        <v>212</v>
      </c>
      <c r="F638" s="68" t="s">
        <v>212</v>
      </c>
      <c r="G638" s="87" t="s">
        <v>212</v>
      </c>
      <c r="H638" s="15">
        <f>SUMPRODUCT(H596:H607,H567:H578)*C562</f>
        <v>-20.111642397657228</v>
      </c>
      <c r="I638" s="15">
        <f t="shared" ref="I638:K638" si="2814">SUMPRODUCT(I596:I607,I567:I578)*D562</f>
        <v>-13.211703219175318</v>
      </c>
      <c r="J638" s="15">
        <f t="shared" si="2814"/>
        <v>-7.8491244959262101</v>
      </c>
      <c r="K638" s="15">
        <f t="shared" si="2814"/>
        <v>-3.1797069902802382</v>
      </c>
      <c r="L638" s="51">
        <f t="shared" ref="L638" si="2815">SUM(H638:K638)</f>
        <v>-44.352177103038997</v>
      </c>
      <c r="M638" s="15">
        <f>SUMPRODUCT(M596:M607,M567:M578)*H562</f>
        <v>-8.9086441982279325</v>
      </c>
      <c r="N638" s="15">
        <f t="shared" ref="N638" si="2816">SUMPRODUCT(N596:N607,N567:N578)*I562</f>
        <v>-14.047796433360091</v>
      </c>
      <c r="O638" s="15">
        <f t="shared" ref="O638" si="2817">SUMPRODUCT(O596:O607,O567:O578)*J562</f>
        <v>2.0751409857209491</v>
      </c>
      <c r="P638" s="15">
        <f t="shared" ref="P638" si="2818">SUMPRODUCT(P596:P607,P567:P578)*K562</f>
        <v>7.2422051101647851</v>
      </c>
      <c r="Q638" s="51">
        <f t="shared" ref="Q638" si="2819">SUM(M638:P638)</f>
        <v>-13.639094535702288</v>
      </c>
      <c r="R638" s="15">
        <f>SUMPRODUCT(R596:R607,R567:R578)*M562</f>
        <v>20.601649792209869</v>
      </c>
      <c r="S638" s="15">
        <f t="shared" ref="S638" si="2820">SUMPRODUCT(S596:S607,S567:S578)*N562</f>
        <v>31.362772164062036</v>
      </c>
      <c r="T638" s="15">
        <f t="shared" ref="T638" si="2821">SUMPRODUCT(T596:T607,T567:T578)*O562</f>
        <v>9.9144514790385578</v>
      </c>
      <c r="U638" s="15">
        <f t="shared" ref="U638" si="2822">SUMPRODUCT(U596:U607,U567:U578)*P562</f>
        <v>-2.1737700832242353</v>
      </c>
      <c r="V638" s="51">
        <f t="shared" ref="V638" si="2823">SUM(R638:U638)</f>
        <v>59.705103352086233</v>
      </c>
      <c r="W638" s="15">
        <f>SUMPRODUCT(W596:W607,W567:W578)*R562</f>
        <v>-13.67096989814778</v>
      </c>
      <c r="X638" s="15">
        <f t="shared" ref="X638" si="2824">SUMPRODUCT(X596:X607,X567:X578)*S562</f>
        <v>-26.544479381995888</v>
      </c>
      <c r="Y638" s="15">
        <f t="shared" ref="Y638" si="2825">SUMPRODUCT(Y596:Y607,Y567:Y578)*T562</f>
        <v>-33.175301320510201</v>
      </c>
      <c r="Z638" s="15">
        <f t="shared" ref="Z638" si="2826">SUMPRODUCT(Z596:Z607,Z567:Z578)*U562</f>
        <v>-31.840673188578695</v>
      </c>
      <c r="AA638" s="51">
        <f t="shared" ref="AA638" si="2827">SUM(W638:Z638)</f>
        <v>-105.23142378923255</v>
      </c>
      <c r="AB638" s="15">
        <f>SUMPRODUCT(AB596:AB607,AB567:AB578)*W562</f>
        <v>-22.466035485208785</v>
      </c>
      <c r="AC638" s="15">
        <f t="shared" ref="AC638" si="2828">SUMPRODUCT(AC596:AC607,AC567:AC578)*X562</f>
        <v>-7.2800079951915757</v>
      </c>
      <c r="AD638" s="15">
        <f t="shared" ref="AD638" si="2829">SUMPRODUCT(AD596:AD607,AD567:AD578)*Y562</f>
        <v>8.5575946646599874</v>
      </c>
      <c r="AE638" s="15">
        <f t="shared" ref="AE638" si="2830">SUMPRODUCT(AE596:AE607,AE567:AE578)*Z562</f>
        <v>8.8289526990889176</v>
      </c>
      <c r="AF638" s="51">
        <f t="shared" ref="AF638" si="2831">SUM(AB638:AE638)</f>
        <v>-12.359496116651455</v>
      </c>
      <c r="AG638" s="15">
        <f>SUMPRODUCT(AG596:AG607,AG567:AG578)*AB562</f>
        <v>2.8768336617227752</v>
      </c>
      <c r="AH638" s="15">
        <f t="shared" ref="AH638:AI638" si="2832">SUMPRODUCT(AH596:AH607,AH567:AH578)*AC562</f>
        <v>-4.1949656677927969</v>
      </c>
      <c r="AI638" s="15">
        <f t="shared" si="2832"/>
        <v>0.40403447429096406</v>
      </c>
      <c r="AJ638" s="15">
        <f t="shared" ref="AJ638" si="2833">SUMPRODUCT(AJ596:AJ607,AJ567:AJ578)*AE562</f>
        <v>-3.7955306238982942</v>
      </c>
      <c r="AK638" s="51">
        <f t="shared" ref="AK638" si="2834">SUM(AG638:AJ638)</f>
        <v>-4.7096281556773523</v>
      </c>
      <c r="AL638" s="15">
        <f>SUMPRODUCT(AL596:AL607,AL567:AL578)*AG562</f>
        <v>-18.313267263923034</v>
      </c>
      <c r="AM638" s="15">
        <f t="shared" ref="AM638:AN638" si="2835">SUMPRODUCT(AM596:AM607,AM567:AM578)*AH562</f>
        <v>4.8581691370189608</v>
      </c>
      <c r="AN638" s="15">
        <f t="shared" si="2835"/>
        <v>6.2583052820595197</v>
      </c>
      <c r="AO638" s="15">
        <f t="shared" ref="AO638" si="2836">SUMPRODUCT(AO596:AO607,AO567:AO578)*AJ562</f>
        <v>12.804179845827003</v>
      </c>
      <c r="AP638" s="51">
        <f t="shared" ref="AP638" si="2837">SUM(AL638:AO638)</f>
        <v>5.6073870009824498</v>
      </c>
      <c r="AQ638" s="15">
        <f>SUMPRODUCT(AQ596:AQ607,AQ567:AQ578)*AL562</f>
        <v>34.307515731062054</v>
      </c>
      <c r="AR638" s="15">
        <f>SUMPRODUCT(AR596:AR607,AR567:AR578)*AM562</f>
        <v>13.244450820995073</v>
      </c>
      <c r="AS638" s="15">
        <f>SUMPRODUCT(AS596:AS607,AS567:AS578)*AN562</f>
        <v>6.6571407273444878</v>
      </c>
      <c r="AT638" s="15">
        <f t="shared" ref="AT638" si="2838">SUMPRODUCT(AT596:AT607,AT567:AT578)*AO562</f>
        <v>9.4656271370301752</v>
      </c>
      <c r="AU638" s="51">
        <f t="shared" ref="AU638" si="2839">SUM(AQ638:AT638)</f>
        <v>63.674734416431789</v>
      </c>
      <c r="AV638" s="14">
        <f t="shared" ref="AV638:AW638" ca="1" si="2840">SUMPRODUCT(AV596:AV607,AV567:AV578)*AU562</f>
        <v>0</v>
      </c>
      <c r="AW638" s="14">
        <f t="shared" ca="1" si="2840"/>
        <v>0</v>
      </c>
    </row>
    <row r="639" spans="2:49" s="52" customFormat="1">
      <c r="B639" s="52" t="s">
        <v>325</v>
      </c>
      <c r="C639" s="88" t="s">
        <v>212</v>
      </c>
      <c r="D639" s="88" t="s">
        <v>212</v>
      </c>
      <c r="E639" s="88" t="s">
        <v>212</v>
      </c>
      <c r="F639" s="88" t="s">
        <v>212</v>
      </c>
      <c r="G639" s="141" t="s">
        <v>212</v>
      </c>
      <c r="H639" s="55">
        <f>H638-H637</f>
        <v>-1.7931423976571423</v>
      </c>
      <c r="I639" s="55">
        <f t="shared" ref="I639" si="2841">I638-I637</f>
        <v>0.47629678082478399</v>
      </c>
      <c r="J639" s="55">
        <f t="shared" ref="J639" si="2842">J638-J637</f>
        <v>-0.58652449592618972</v>
      </c>
      <c r="K639" s="55">
        <f t="shared" ref="K639" si="2843">K638-K637</f>
        <v>-1.111306990280355</v>
      </c>
      <c r="L639" s="65">
        <f t="shared" ref="L639" si="2844">L638-L637</f>
        <v>-3.0146771030389061</v>
      </c>
      <c r="M639" s="55">
        <f>M638-M637</f>
        <v>-1.5881441982277806</v>
      </c>
      <c r="N639" s="55">
        <f t="shared" ref="N639" si="2845">N638-N637</f>
        <v>-1.869696433360005</v>
      </c>
      <c r="O639" s="55">
        <f t="shared" ref="O639" si="2846">O638-O637</f>
        <v>3.3871409857211883</v>
      </c>
      <c r="P639" s="55">
        <f t="shared" ref="P639" si="2847">P638-P637</f>
        <v>6.9438051101649974</v>
      </c>
      <c r="Q639" s="65">
        <f t="shared" ref="Q639" si="2848">Q638-Q637</f>
        <v>6.8731054642984013</v>
      </c>
      <c r="R639" s="55">
        <f>R638-R637</f>
        <v>11.400149792209518</v>
      </c>
      <c r="S639" s="55">
        <f t="shared" ref="S639" si="2849">S638-S637</f>
        <v>15.855772164062202</v>
      </c>
      <c r="T639" s="55">
        <f t="shared" ref="T639" si="2850">T638-T637</f>
        <v>1.8644514790386033</v>
      </c>
      <c r="U639" s="55">
        <f t="shared" ref="U639" si="2851">U638-U637</f>
        <v>-5.4327700832242503</v>
      </c>
      <c r="V639" s="65">
        <f t="shared" ref="V639" si="2852">V638-V637</f>
        <v>23.687603352086079</v>
      </c>
      <c r="W639" s="55">
        <f>W638-W637</f>
        <v>-5.0619698981476287</v>
      </c>
      <c r="X639" s="55">
        <f t="shared" ref="X639" si="2853">X638-X637</f>
        <v>-6.2604793819960101</v>
      </c>
      <c r="Y639" s="55">
        <f t="shared" ref="Y639" si="2854">Y638-Y637</f>
        <v>-12.522601320510333</v>
      </c>
      <c r="Z639" s="55">
        <f t="shared" ref="Z639" si="2855">Z638-Z637</f>
        <v>-10.238473188578656</v>
      </c>
      <c r="AA639" s="65">
        <f t="shared" ref="AA639" si="2856">AA638-AA637</f>
        <v>-34.083523789232615</v>
      </c>
      <c r="AB639" s="55">
        <f>AB638-AB637</f>
        <v>-4.0821354852089726</v>
      </c>
      <c r="AC639" s="55">
        <f t="shared" ref="AC639" si="2857">AC638-AC637</f>
        <v>-0.38860799519137235</v>
      </c>
      <c r="AD639" s="55">
        <f t="shared" ref="AD639" si="2858">AD638-AD637</f>
        <v>3.3985946646598819</v>
      </c>
      <c r="AE639" s="55">
        <f t="shared" ref="AE639" si="2859">AE638-AE637</f>
        <v>-0.37504730091126071</v>
      </c>
      <c r="AF639" s="65">
        <f t="shared" ref="AF639" si="2860">AF638-AF637</f>
        <v>-1.4471961166517229</v>
      </c>
      <c r="AG639" s="55">
        <f>AG638-AG637</f>
        <v>-2.6951663382771138</v>
      </c>
      <c r="AH639" s="55">
        <f t="shared" ref="AH639:AK639" si="2861">AH638-AH637</f>
        <v>0.52603433220720675</v>
      </c>
      <c r="AI639" s="55">
        <f t="shared" si="2861"/>
        <v>4.6606344742911263</v>
      </c>
      <c r="AJ639" s="55">
        <f t="shared" si="2861"/>
        <v>-2.3684306238981847</v>
      </c>
      <c r="AK639" s="65">
        <f t="shared" si="2861"/>
        <v>0.12307184432303409</v>
      </c>
      <c r="AL639" s="55">
        <f>AL638-AL637</f>
        <v>-8.4083672639230365</v>
      </c>
      <c r="AM639" s="55">
        <f t="shared" ref="AM639:AN639" si="2862">AM638-AM637</f>
        <v>6.0054691370190474</v>
      </c>
      <c r="AN639" s="55">
        <f t="shared" si="2862"/>
        <v>5.0583052820594743</v>
      </c>
      <c r="AO639" s="55">
        <f t="shared" ref="AO639:AP639" si="2863">AO638-AO637</f>
        <v>7.1166798458267753</v>
      </c>
      <c r="AP639" s="65">
        <f t="shared" si="2863"/>
        <v>9.7720870009822605</v>
      </c>
      <c r="AQ639" s="74">
        <v>10</v>
      </c>
      <c r="AR639" s="74">
        <v>5</v>
      </c>
      <c r="AS639" s="74">
        <v>0</v>
      </c>
      <c r="AT639" s="74">
        <v>0</v>
      </c>
      <c r="AU639" s="65">
        <f t="shared" ref="AU639" si="2864">AU638-AU637</f>
        <v>15</v>
      </c>
      <c r="AV639" s="71">
        <v>0</v>
      </c>
      <c r="AW639" s="71">
        <v>0</v>
      </c>
    </row>
    <row r="641" spans="2:49">
      <c r="B641" s="12" t="s">
        <v>339</v>
      </c>
    </row>
    <row r="642" spans="2:49">
      <c r="B642" s="1" t="s">
        <v>323</v>
      </c>
      <c r="C642" s="117" t="s">
        <v>212</v>
      </c>
      <c r="D642" s="85" t="s">
        <v>212</v>
      </c>
      <c r="E642" s="85" t="s">
        <v>212</v>
      </c>
      <c r="F642" s="85" t="s">
        <v>212</v>
      </c>
      <c r="G642" s="118" t="s">
        <v>212</v>
      </c>
      <c r="H642" s="82">
        <f>H637/C$558</f>
        <v>-2.8930037902716494E-2</v>
      </c>
      <c r="I642" s="82">
        <f t="shared" ref="I642:I644" si="2865">I637/D$558</f>
        <v>-2.100675260896271E-2</v>
      </c>
      <c r="J642" s="82">
        <f t="shared" ref="J642:J644" si="2866">J637/E$558</f>
        <v>-1.0688153053715998E-2</v>
      </c>
      <c r="K642" s="82">
        <f t="shared" ref="K642:K644" si="2867">K637/F$558</f>
        <v>-2.9726933026730145E-3</v>
      </c>
      <c r="L642" s="73">
        <f t="shared" ref="L642:L644" si="2868">L637/G$558</f>
        <v>-1.5539829329724478E-2</v>
      </c>
      <c r="M642" s="82">
        <f t="shared" ref="M642:M644" si="2869">M637/H$558</f>
        <v>-1.0310563380281903E-2</v>
      </c>
      <c r="N642" s="82">
        <f t="shared" ref="N642:N644" si="2870">N637/I$558</f>
        <v>-1.6519397721107006E-2</v>
      </c>
      <c r="O642" s="82">
        <f t="shared" ref="O642:O644" si="2871">O637/J$558</f>
        <v>-1.7251808021041936E-3</v>
      </c>
      <c r="P642" s="82">
        <f t="shared" ref="P642:P644" si="2872">P637/K$558</f>
        <v>3.8236801640157314E-4</v>
      </c>
      <c r="Q642" s="73">
        <f t="shared" ref="Q642:Q644" si="2873">Q637/L$558</f>
        <v>-6.864629697801509E-3</v>
      </c>
      <c r="R642" s="82">
        <f t="shared" ref="R642:R644" si="2874">R637/M$558</f>
        <v>1.1618055555556001E-2</v>
      </c>
      <c r="S642" s="82">
        <f t="shared" ref="S642:S644" si="2875">S637/N$558</f>
        <v>1.9229910714285509E-2</v>
      </c>
      <c r="T642" s="82">
        <f t="shared" ref="T642:T644" si="2876">T637/O$558</f>
        <v>9.533396494552291E-3</v>
      </c>
      <c r="U642" s="82">
        <f t="shared" ref="U642:U644" si="2877">U637/P$558</f>
        <v>3.7292596406911715E-3</v>
      </c>
      <c r="V642" s="73">
        <f t="shared" ref="V642:V644" si="2878">V637/Q$558</f>
        <v>1.0859438598607097E-2</v>
      </c>
      <c r="W642" s="82">
        <f t="shared" ref="W642:W644" si="2879">W637/R$558</f>
        <v>-9.5538785928311522E-3</v>
      </c>
      <c r="X642" s="82">
        <f t="shared" ref="X642:X644" si="2880">X637/S$558</f>
        <v>-2.1780307097605367E-2</v>
      </c>
      <c r="Y642" s="82">
        <f t="shared" ref="Y642:Y644" si="2881">Y637/T$558</f>
        <v>-2.1423962655601522E-2</v>
      </c>
      <c r="Z642" s="82">
        <f t="shared" ref="Z642:Z644" si="2882">Z637/U$558</f>
        <v>-2.1193171784558068E-2</v>
      </c>
      <c r="AA642" s="73">
        <f t="shared" ref="AA642:AA644" si="2883">AA637/V$558</f>
        <v>-1.8646093770474603E-2</v>
      </c>
      <c r="AB642" s="82">
        <f t="shared" ref="AB642:AB644" si="2884">AB637/W$558</f>
        <v>-1.8334397127754875E-2</v>
      </c>
      <c r="AC642" s="82">
        <f t="shared" ref="AC642:AC644" si="2885">AC637/X$558</f>
        <v>-6.7862136878387037E-3</v>
      </c>
      <c r="AD642" s="82">
        <f t="shared" ref="AD642:AD644" si="2886">AD637/Y$558</f>
        <v>4.9932249322494245E-3</v>
      </c>
      <c r="AE642" s="82">
        <f t="shared" ref="AE642:AE644" si="2887">AE637/Z$558</f>
        <v>8.8508510433697261E-3</v>
      </c>
      <c r="AF642" s="73">
        <f t="shared" ref="AF642:AF644" si="2888">AF637/AA$558</f>
        <v>-2.6671962456920125E-3</v>
      </c>
      <c r="AG642" s="82">
        <f t="shared" ref="AG642:AG644" si="2889">AG637/AB$558</f>
        <v>5.3783783783782711E-3</v>
      </c>
      <c r="AH642" s="82">
        <f t="shared" ref="AH642:AI644" si="2890">AH637/AC$558</f>
        <v>-4.5043411888178644E-3</v>
      </c>
      <c r="AI642" s="82">
        <f t="shared" si="2890"/>
        <v>-3.9792465177153988E-3</v>
      </c>
      <c r="AJ642" s="82">
        <f t="shared" ref="AJ642:AJ644" si="2891">AJ637/AE$558</f>
        <v>-1.2970099063892662E-3</v>
      </c>
      <c r="AK642" s="73">
        <f t="shared" ref="AK642:AK644" si="2892">AK637/AF$558</f>
        <v>-1.1360099668555948E-3</v>
      </c>
      <c r="AL642" s="82">
        <f t="shared" ref="AL642:AN644" si="2893">AL637/AG$558</f>
        <v>-8.9354082092918344E-3</v>
      </c>
      <c r="AM642" s="82">
        <f t="shared" si="2893"/>
        <v>-1.0202756780792234E-3</v>
      </c>
      <c r="AN642" s="82">
        <f t="shared" si="2893"/>
        <v>1.045660508888154E-3</v>
      </c>
      <c r="AO642" s="82">
        <f t="shared" ref="AO642:AO644" si="2894">AO637/AJ$558</f>
        <v>4.7689921180615697E-3</v>
      </c>
      <c r="AP642" s="73">
        <f t="shared" ref="AP642:AP644" si="2895">AP637/AK$558</f>
        <v>-9.1067523834510006E-4</v>
      </c>
      <c r="AQ642" s="82">
        <f t="shared" ref="AQ642:AQ644" si="2896">AQ637/AL$558</f>
        <v>2.0352939572186264E-2</v>
      </c>
      <c r="AR642" s="82">
        <f t="shared" ref="AR642:AR644" si="2897">AR637/AM$558</f>
        <v>6.7710667058106721E-3</v>
      </c>
      <c r="AS642" s="82">
        <f t="shared" ref="AS642:AS644" si="2898">AS637/AN$558</f>
        <v>5.2613140973243409E-3</v>
      </c>
      <c r="AT642" s="82">
        <f t="shared" ref="AT642:AT644" si="2899">AT637/AO$558</f>
        <v>7.4304318526023823E-3</v>
      </c>
      <c r="AU642" s="73">
        <f t="shared" ref="AU642:AU644" si="2900">AU637/AP$558</f>
        <v>9.8310949923111606E-3</v>
      </c>
      <c r="AV642" s="73">
        <f t="shared" ref="AV642:AW644" ca="1" si="2901">AV637/AU$558</f>
        <v>0</v>
      </c>
      <c r="AW642" s="73">
        <f t="shared" ca="1" si="2901"/>
        <v>0</v>
      </c>
    </row>
    <row r="643" spans="2:49">
      <c r="B643" s="1" t="s">
        <v>324</v>
      </c>
      <c r="C643" s="68" t="s">
        <v>212</v>
      </c>
      <c r="D643" s="68" t="s">
        <v>212</v>
      </c>
      <c r="E643" s="68" t="s">
        <v>212</v>
      </c>
      <c r="F643" s="68" t="s">
        <v>212</v>
      </c>
      <c r="G643" s="87" t="s">
        <v>212</v>
      </c>
      <c r="H643" s="82">
        <f t="shared" ref="H643:H644" si="2902">H638/C$558</f>
        <v>-3.1761911556628594E-2</v>
      </c>
      <c r="I643" s="82">
        <f t="shared" si="2865"/>
        <v>-2.0275787629182501E-2</v>
      </c>
      <c r="J643" s="82">
        <f t="shared" si="2866"/>
        <v>-1.1551323761480809E-2</v>
      </c>
      <c r="K643" s="82">
        <f t="shared" si="2867"/>
        <v>-4.5698577037657923E-3</v>
      </c>
      <c r="L643" s="73">
        <f t="shared" si="2868"/>
        <v>-1.6673123981443928E-2</v>
      </c>
      <c r="M643" s="82">
        <f t="shared" si="2869"/>
        <v>-1.2547386194687229E-2</v>
      </c>
      <c r="N643" s="82">
        <f t="shared" si="2870"/>
        <v>-1.9055611005643097E-2</v>
      </c>
      <c r="O643" s="82">
        <f t="shared" si="2871"/>
        <v>2.7286534986468757E-3</v>
      </c>
      <c r="P643" s="82">
        <f t="shared" si="2872"/>
        <v>9.2801193108210979E-3</v>
      </c>
      <c r="Q643" s="73">
        <f t="shared" si="2873"/>
        <v>-4.5644705785289272E-3</v>
      </c>
      <c r="R643" s="82">
        <f t="shared" si="2874"/>
        <v>2.6012184081073073E-2</v>
      </c>
      <c r="S643" s="82">
        <f t="shared" si="2875"/>
        <v>3.8892326592338836E-2</v>
      </c>
      <c r="T643" s="82">
        <f t="shared" si="2876"/>
        <v>1.1741415773375839E-2</v>
      </c>
      <c r="U643" s="82">
        <f t="shared" si="2877"/>
        <v>-2.4874357286007957E-3</v>
      </c>
      <c r="V643" s="73">
        <f t="shared" si="2878"/>
        <v>1.8001357780952826E-2</v>
      </c>
      <c r="W643" s="82">
        <f t="shared" si="2879"/>
        <v>-1.5171423702305826E-2</v>
      </c>
      <c r="X643" s="82">
        <f t="shared" si="2880"/>
        <v>-2.8502608592285934E-2</v>
      </c>
      <c r="Y643" s="82">
        <f t="shared" si="2881"/>
        <v>-3.4414212988081123E-2</v>
      </c>
      <c r="Z643" s="82">
        <f t="shared" si="2882"/>
        <v>-3.1237783958185713E-2</v>
      </c>
      <c r="AA643" s="73">
        <f t="shared" si="2883"/>
        <v>-2.7578537041495023E-2</v>
      </c>
      <c r="AB643" s="82">
        <f t="shared" si="2884"/>
        <v>-2.2405540525789153E-2</v>
      </c>
      <c r="AC643" s="82">
        <f t="shared" si="2885"/>
        <v>-7.168890197135968E-3</v>
      </c>
      <c r="AD643" s="82">
        <f t="shared" si="2886"/>
        <v>8.2826119479868249E-3</v>
      </c>
      <c r="AE643" s="82">
        <f t="shared" si="2887"/>
        <v>8.4901939600816583E-3</v>
      </c>
      <c r="AF643" s="73">
        <f t="shared" si="2888"/>
        <v>-3.0209214960162916E-3</v>
      </c>
      <c r="AG643" s="82">
        <f t="shared" si="2889"/>
        <v>2.7768664688443776E-3</v>
      </c>
      <c r="AH643" s="82">
        <f t="shared" si="2890"/>
        <v>-4.0024479227104255E-3</v>
      </c>
      <c r="AI643" s="82">
        <f t="shared" si="2890"/>
        <v>3.7770821192013089E-4</v>
      </c>
      <c r="AJ643" s="82">
        <f t="shared" si="2891"/>
        <v>-3.4495416012890068E-3</v>
      </c>
      <c r="AK643" s="73">
        <f t="shared" si="2892"/>
        <v>-1.1070797949454295E-3</v>
      </c>
      <c r="AL643" s="82">
        <f t="shared" si="2893"/>
        <v>-1.6520764333714962E-2</v>
      </c>
      <c r="AM643" s="82">
        <f t="shared" si="2893"/>
        <v>4.3202926963263324E-3</v>
      </c>
      <c r="AN643" s="82">
        <f t="shared" si="2893"/>
        <v>5.4533855716796097E-3</v>
      </c>
      <c r="AO643" s="82">
        <f t="shared" si="2894"/>
        <v>1.0736357408877246E-2</v>
      </c>
      <c r="AP643" s="73">
        <f t="shared" si="2895"/>
        <v>1.2261407769138567E-3</v>
      </c>
      <c r="AQ643" s="82">
        <f t="shared" si="2896"/>
        <v>2.8726045157047689E-2</v>
      </c>
      <c r="AR643" s="82">
        <f t="shared" si="2897"/>
        <v>1.0877505601999897E-2</v>
      </c>
      <c r="AS643" s="82">
        <f t="shared" si="2898"/>
        <v>5.2613140973243409E-3</v>
      </c>
      <c r="AT643" s="82">
        <f t="shared" si="2899"/>
        <v>7.4304318526023823E-3</v>
      </c>
      <c r="AU643" s="73">
        <f t="shared" si="2900"/>
        <v>1.2860724771552137E-2</v>
      </c>
      <c r="AV643" s="73">
        <f t="shared" ca="1" si="2901"/>
        <v>0</v>
      </c>
      <c r="AW643" s="73">
        <f t="shared" ca="1" si="2901"/>
        <v>0</v>
      </c>
    </row>
    <row r="644" spans="2:49" s="52" customFormat="1">
      <c r="B644" s="52" t="s">
        <v>325</v>
      </c>
      <c r="C644" s="88" t="s">
        <v>212</v>
      </c>
      <c r="D644" s="88" t="s">
        <v>212</v>
      </c>
      <c r="E644" s="88" t="s">
        <v>212</v>
      </c>
      <c r="F644" s="88" t="s">
        <v>212</v>
      </c>
      <c r="G644" s="141" t="s">
        <v>212</v>
      </c>
      <c r="H644" s="142">
        <f t="shared" si="2902"/>
        <v>-2.8318736539121006E-3</v>
      </c>
      <c r="I644" s="142">
        <f t="shared" si="2865"/>
        <v>7.3096497978020864E-4</v>
      </c>
      <c r="J644" s="142">
        <f t="shared" si="2866"/>
        <v>-8.6317070776481195E-4</v>
      </c>
      <c r="K644" s="142">
        <f t="shared" si="2867"/>
        <v>-1.5971644010927782E-3</v>
      </c>
      <c r="L644" s="147">
        <f t="shared" si="2868"/>
        <v>-1.1332946517194488E-3</v>
      </c>
      <c r="M644" s="142">
        <f t="shared" si="2869"/>
        <v>-2.2368228144053247E-3</v>
      </c>
      <c r="N644" s="142">
        <f t="shared" si="2870"/>
        <v>-2.536213284536089E-3</v>
      </c>
      <c r="O644" s="142">
        <f t="shared" si="2871"/>
        <v>4.4538343007510693E-3</v>
      </c>
      <c r="P644" s="142">
        <f t="shared" si="2872"/>
        <v>8.8977512944195241E-3</v>
      </c>
      <c r="Q644" s="147">
        <f t="shared" si="2873"/>
        <v>2.3001591192725818E-3</v>
      </c>
      <c r="R644" s="142">
        <f t="shared" si="2874"/>
        <v>1.439412852551707E-2</v>
      </c>
      <c r="S644" s="142">
        <f t="shared" si="2875"/>
        <v>1.9662415878053327E-2</v>
      </c>
      <c r="T644" s="142">
        <f t="shared" si="2876"/>
        <v>2.2080192788235475E-3</v>
      </c>
      <c r="U644" s="142">
        <f t="shared" si="2877"/>
        <v>-6.2166953692919672E-3</v>
      </c>
      <c r="V644" s="147">
        <f t="shared" si="2878"/>
        <v>7.1419191823457288E-3</v>
      </c>
      <c r="W644" s="142">
        <f t="shared" si="2879"/>
        <v>-5.6175451094746739E-3</v>
      </c>
      <c r="X644" s="142">
        <f t="shared" si="2880"/>
        <v>-6.7223014946805656E-3</v>
      </c>
      <c r="Y644" s="142">
        <f t="shared" si="2881"/>
        <v>-1.2990250332479598E-2</v>
      </c>
      <c r="Z644" s="142">
        <f t="shared" si="2882"/>
        <v>-1.0044612173627643E-2</v>
      </c>
      <c r="AA644" s="147">
        <f t="shared" si="2883"/>
        <v>-8.9324432710204196E-3</v>
      </c>
      <c r="AB644" s="142">
        <f t="shared" si="2884"/>
        <v>-4.0711433980342802E-3</v>
      </c>
      <c r="AC644" s="142">
        <f t="shared" si="2885"/>
        <v>-3.8267650929726477E-4</v>
      </c>
      <c r="AD644" s="142">
        <f t="shared" si="2886"/>
        <v>3.2893870157374001E-3</v>
      </c>
      <c r="AE644" s="142">
        <f t="shared" si="2887"/>
        <v>-3.6065708328806683E-4</v>
      </c>
      <c r="AF644" s="147">
        <f t="shared" si="2888"/>
        <v>-3.5372525032427904E-4</v>
      </c>
      <c r="AG644" s="142">
        <f t="shared" si="2889"/>
        <v>-2.6015119095338934E-3</v>
      </c>
      <c r="AH644" s="142">
        <f t="shared" si="2890"/>
        <v>5.0189326610743893E-4</v>
      </c>
      <c r="AI644" s="142">
        <f t="shared" si="2890"/>
        <v>4.3569547296355296E-3</v>
      </c>
      <c r="AJ644" s="142">
        <f t="shared" si="2891"/>
        <v>-2.1525316948997407E-3</v>
      </c>
      <c r="AK644" s="147">
        <f t="shared" si="2892"/>
        <v>2.8930171910165271E-5</v>
      </c>
      <c r="AL644" s="142">
        <f t="shared" si="2893"/>
        <v>-7.5853561244231269E-3</v>
      </c>
      <c r="AM644" s="142">
        <f t="shared" si="2893"/>
        <v>5.3405683744055556E-3</v>
      </c>
      <c r="AN644" s="142">
        <f t="shared" si="2893"/>
        <v>4.4077250627914556E-3</v>
      </c>
      <c r="AO644" s="142">
        <f t="shared" si="2894"/>
        <v>5.9673652908156767E-3</v>
      </c>
      <c r="AP644" s="147">
        <f t="shared" si="2895"/>
        <v>2.1368160152589566E-3</v>
      </c>
      <c r="AQ644" s="142">
        <f t="shared" si="2896"/>
        <v>8.3731055848614254E-3</v>
      </c>
      <c r="AR644" s="142">
        <f t="shared" si="2897"/>
        <v>4.1064388961892248E-3</v>
      </c>
      <c r="AS644" s="142">
        <f t="shared" si="2898"/>
        <v>0</v>
      </c>
      <c r="AT644" s="142">
        <f t="shared" si="2899"/>
        <v>0</v>
      </c>
      <c r="AU644" s="147">
        <f t="shared" si="2900"/>
        <v>3.0296297792409767E-3</v>
      </c>
      <c r="AV644" s="147">
        <f t="shared" ca="1" si="2901"/>
        <v>0</v>
      </c>
      <c r="AW644" s="147">
        <f t="shared" ca="1" si="2901"/>
        <v>0</v>
      </c>
    </row>
    <row r="646" spans="2:49">
      <c r="B646" s="1" t="s">
        <v>340</v>
      </c>
      <c r="C646" s="117" t="s">
        <v>212</v>
      </c>
      <c r="D646" s="53">
        <f>SUMPRODUCT(D610:D621,D567:D578)*C562</f>
        <v>-8.5363257437304565</v>
      </c>
      <c r="E646" s="53">
        <f t="shared" ref="E646:F646" si="2903">SUMPRODUCT(E610:E621,E567:E578)*D562</f>
        <v>-8.0623742251677672</v>
      </c>
      <c r="F646" s="53">
        <f t="shared" si="2903"/>
        <v>-4.2785298443178466</v>
      </c>
      <c r="G646" s="118" t="s">
        <v>212</v>
      </c>
      <c r="H646" s="53">
        <f>SUMPRODUCT(H610:H621,H567:H578)*F562</f>
        <v>0.92707587436064454</v>
      </c>
      <c r="I646" s="53">
        <f>SUMPRODUCT(I610:I621,I567:I578)*H562</f>
        <v>-1.9707923636193572</v>
      </c>
      <c r="J646" s="53">
        <f t="shared" ref="J646:K646" si="2904">SUMPRODUCT(J610:J621,J567:J578)*I562</f>
        <v>-3.1674108714400453</v>
      </c>
      <c r="K646" s="53">
        <f t="shared" si="2904"/>
        <v>0.47168880874381858</v>
      </c>
      <c r="L646" s="118" t="s">
        <v>212</v>
      </c>
      <c r="M646" s="53">
        <f>SUMPRODUCT(M610:M621,M567:M578)*K562</f>
        <v>-3.8485242804312958</v>
      </c>
      <c r="N646" s="53">
        <f>SUMPRODUCT(N610:N621,N567:N578)*M562</f>
        <v>-8.5332415493084426</v>
      </c>
      <c r="O646" s="53">
        <f t="shared" ref="O646:P646" si="2905">SUMPRODUCT(O610:O621,O567:O578)*N562</f>
        <v>14.587344265391746</v>
      </c>
      <c r="P646" s="53">
        <f t="shared" si="2905"/>
        <v>6.438325049220766</v>
      </c>
      <c r="Q646" s="118" t="s">
        <v>212</v>
      </c>
      <c r="R646" s="53">
        <f>SUMPRODUCT(R610:R621,R567:R578)*P562</f>
        <v>7.606982918564186</v>
      </c>
      <c r="S646" s="53">
        <f>SUMPRODUCT(S610:S621,S567:S578)*R562</f>
        <v>2.3287196895840094</v>
      </c>
      <c r="T646" s="53">
        <f t="shared" ref="T646:U646" si="2906">SUMPRODUCT(T610:T621,T567:T578)*S562</f>
        <v>-6.9033056543630975</v>
      </c>
      <c r="U646" s="53">
        <f t="shared" si="2906"/>
        <v>-6.0069112781786966</v>
      </c>
      <c r="V646" s="118" t="s">
        <v>212</v>
      </c>
      <c r="W646" s="53">
        <f>SUMPRODUCT(W610:W621,W567:W578)*U562</f>
        <v>-2.5334910593332376</v>
      </c>
      <c r="X646" s="53">
        <f>SUMPRODUCT(X610:X621,X567:X578)*W562</f>
        <v>-12.209290999884317</v>
      </c>
      <c r="Y646" s="53">
        <f t="shared" ref="Y646:Z646" si="2907">SUMPRODUCT(Y610:Y621,Y567:Y578)*X562</f>
        <v>-15.852556125939348</v>
      </c>
      <c r="Z646" s="53">
        <f t="shared" si="2907"/>
        <v>-4.6932923327351945</v>
      </c>
      <c r="AA646" s="118" t="s">
        <v>212</v>
      </c>
      <c r="AB646" s="53">
        <f>SUMPRODUCT(AB610:AB621,AB567:AB578)*Z562</f>
        <v>10.361058371797755</v>
      </c>
      <c r="AC646" s="53">
        <f>SUMPRODUCT(AC610:AC621,AC567:AC578)*AB562</f>
        <v>3.557030763579085</v>
      </c>
      <c r="AD646" s="53">
        <f t="shared" ref="AD646:AE646" si="2908">SUMPRODUCT(AD610:AD621,AD567:AD578)*AC562</f>
        <v>-0.38298733147909786</v>
      </c>
      <c r="AE646" s="53">
        <f t="shared" si="2908"/>
        <v>-4.5345860473357078</v>
      </c>
      <c r="AF646" s="118" t="s">
        <v>212</v>
      </c>
      <c r="AG646" s="53">
        <f>SUMPRODUCT(AG610:AG621,AG567:AG578)*AE562</f>
        <v>4.1888392181973604</v>
      </c>
      <c r="AH646" s="53">
        <f>SUMPRODUCT(AH610:AH621,AH567:AH578)*AG562</f>
        <v>-3.9249988488537038</v>
      </c>
      <c r="AI646" s="53">
        <f t="shared" ref="AI646" si="2909">SUMPRODUCT(AI610:AI621,AI567:AI578)*AH562</f>
        <v>4.5516625453869377</v>
      </c>
      <c r="AJ646" s="53">
        <f t="shared" ref="AJ646" si="2910">SUMPRODUCT(AJ610:AJ621,AJ567:AJ578)*AI562</f>
        <v>-9.5441324383247217</v>
      </c>
      <c r="AK646" s="118" t="s">
        <v>212</v>
      </c>
      <c r="AL646" s="53">
        <f>SUMPRODUCT(AL610:AL621,AL567:AL578)*AJ562</f>
        <v>-8.7394288259498545</v>
      </c>
      <c r="AM646" s="53">
        <f>SUMPRODUCT(AM610:AM621,AM567:AM578)*AL562</f>
        <v>21.91093514862342</v>
      </c>
      <c r="AN646" s="53">
        <f t="shared" ref="AN646" si="2911">SUMPRODUCT(AN610:AN621,AN567:AN578)*AM562</f>
        <v>6.5762235682407706</v>
      </c>
      <c r="AO646" s="53">
        <f t="shared" ref="AO646" si="2912">SUMPRODUCT(AO610:AO621,AO567:AO578)*AN562</f>
        <v>-3.4689462987532789</v>
      </c>
      <c r="AP646" s="118" t="s">
        <v>212</v>
      </c>
      <c r="AQ646" s="53">
        <f>SUMPRODUCT(AQ610:AQ621,AQ567:AQ578)*AO562</f>
        <v>7.6816048823093102</v>
      </c>
      <c r="AR646" s="53">
        <f ca="1">SUMPRODUCT(AR610:AR621,AR567:AR578)*AQ562</f>
        <v>1.8851618911008778</v>
      </c>
      <c r="AS646" s="53">
        <f t="shared" ref="AS646" ca="1" si="2913">SUMPRODUCT(AS610:AS621,AS567:AS578)*AR562</f>
        <v>0</v>
      </c>
      <c r="AT646" s="53">
        <f t="shared" ref="AT646" ca="1" si="2914">SUMPRODUCT(AT610:AT621,AT567:AT578)*AS562</f>
        <v>0</v>
      </c>
      <c r="AU646" s="118" t="s">
        <v>212</v>
      </c>
      <c r="AV646" s="118" t="s">
        <v>212</v>
      </c>
      <c r="AW646" s="118" t="s">
        <v>212</v>
      </c>
    </row>
    <row r="647" spans="2:49">
      <c r="B647" s="1" t="s">
        <v>341</v>
      </c>
      <c r="C647" s="117" t="s">
        <v>212</v>
      </c>
      <c r="D647" s="82">
        <f>D646/C564</f>
        <v>-1.0900684131950526E-2</v>
      </c>
      <c r="E647" s="82">
        <f t="shared" ref="E647:F647" si="2915">E646/D564</f>
        <v>-1.0689968476753867E-2</v>
      </c>
      <c r="F647" s="82">
        <f t="shared" si="2915"/>
        <v>-5.7677673824721581E-3</v>
      </c>
      <c r="G647" s="118" t="s">
        <v>212</v>
      </c>
      <c r="H647" s="82">
        <f>H646/F564</f>
        <v>1.2658053991816557E-3</v>
      </c>
      <c r="I647" s="82">
        <f t="shared" ref="I647:K647" si="2916">I646/H564</f>
        <v>-2.2639774424116684E-3</v>
      </c>
      <c r="J647" s="82">
        <f t="shared" si="2916"/>
        <v>-3.7435419825553071E-3</v>
      </c>
      <c r="K647" s="82">
        <f t="shared" si="2916"/>
        <v>5.5427592096805943E-4</v>
      </c>
      <c r="L647" s="118" t="s">
        <v>212</v>
      </c>
      <c r="M647" s="82">
        <f>M646/K564</f>
        <v>-4.6167517759492507E-3</v>
      </c>
      <c r="N647" s="82">
        <f t="shared" ref="N647" si="2917">N646/M564</f>
        <v>-8.9719709276715846E-3</v>
      </c>
      <c r="O647" s="82">
        <f t="shared" ref="O647" si="2918">O646/N564</f>
        <v>1.557977599635987E-2</v>
      </c>
      <c r="P647" s="82">
        <f t="shared" ref="P647" si="2919">P646/O564</f>
        <v>6.8130423801277956E-3</v>
      </c>
      <c r="Q647" s="118" t="s">
        <v>212</v>
      </c>
      <c r="R647" s="82">
        <f>R646/P564</f>
        <v>8.0659345971415396E-3</v>
      </c>
      <c r="S647" s="82">
        <f t="shared" ref="S647" si="2920">S646/R564</f>
        <v>2.1389911725764759E-3</v>
      </c>
      <c r="T647" s="82">
        <f t="shared" ref="T647" si="2921">T646/S564</f>
        <v>-6.5446583753916363E-3</v>
      </c>
      <c r="U647" s="82">
        <f t="shared" ref="U647" si="2922">U646/T564</f>
        <v>-5.78644762371515E-3</v>
      </c>
      <c r="V647" s="118" t="s">
        <v>212</v>
      </c>
      <c r="W647" s="82">
        <f>W646/U564</f>
        <v>-2.4126188547121587E-3</v>
      </c>
      <c r="X647" s="82">
        <f t="shared" ref="X647" si="2923">X646/W564</f>
        <v>-1.0558930208323374E-2</v>
      </c>
      <c r="Y647" s="82">
        <f t="shared" ref="Y647" si="2924">Y646/X564</f>
        <v>-1.4167982952845961E-2</v>
      </c>
      <c r="Z647" s="82">
        <f t="shared" ref="Z647" si="2925">Z646/Y564</f>
        <v>-4.317656239866784E-3</v>
      </c>
      <c r="AA647" s="118" t="s">
        <v>212</v>
      </c>
      <c r="AB647" s="82">
        <f>AB646/Z564</f>
        <v>9.8526610610476951E-3</v>
      </c>
      <c r="AC647" s="82">
        <f t="shared" ref="AC647" si="2926">AC646/AB564</f>
        <v>2.9661697494822257E-3</v>
      </c>
      <c r="AD647" s="82">
        <f t="shared" ref="AD647" si="2927">AD646/AC564</f>
        <v>-3.3562994608631839E-4</v>
      </c>
      <c r="AE647" s="82">
        <f t="shared" ref="AE647" si="2928">AE646/AD564</f>
        <v>-3.9815489045005774E-3</v>
      </c>
      <c r="AF647" s="118" t="s">
        <v>212</v>
      </c>
      <c r="AG647" s="82">
        <f>AG646/AE564</f>
        <v>3.7270568717833971E-3</v>
      </c>
      <c r="AH647" s="82">
        <f t="shared" ref="AH647:AI647" si="2929">AH646/AG564</f>
        <v>-2.9900196913641378E-3</v>
      </c>
      <c r="AI647" s="82">
        <f t="shared" si="2929"/>
        <v>3.6069914774442802E-3</v>
      </c>
      <c r="AJ647" s="82">
        <f t="shared" ref="AJ647" si="2930">AJ646/AI564</f>
        <v>-7.6863432699723934E-3</v>
      </c>
      <c r="AK647" s="118" t="s">
        <v>212</v>
      </c>
      <c r="AL647" s="82">
        <f>AL646/AJ564</f>
        <v>-7.148817035541803E-3</v>
      </c>
      <c r="AM647" s="82">
        <f t="shared" ref="AM647:AN647" si="2931">AM646/AL564</f>
        <v>1.5462904127468893E-2</v>
      </c>
      <c r="AN647" s="82">
        <f t="shared" si="2931"/>
        <v>4.8882952265225385E-3</v>
      </c>
      <c r="AO647" s="82">
        <f t="shared" ref="AO647" si="2932">AO646/AN564</f>
        <v>-2.5610530075697887E-3</v>
      </c>
      <c r="AP647" s="118" t="s">
        <v>212</v>
      </c>
      <c r="AQ647" s="82">
        <f>AQ646/AO564</f>
        <v>5.9862880940689759E-3</v>
      </c>
      <c r="AR647" s="82">
        <f t="shared" ref="AR647" ca="1" si="2933">AR646/AQ564</f>
        <v>1.2867448494982036E-3</v>
      </c>
      <c r="AS647" s="82">
        <f t="shared" ref="AS647" ca="1" si="2934">AS646/AR564</f>
        <v>0</v>
      </c>
      <c r="AT647" s="82">
        <f t="shared" ref="AT647" ca="1" si="2935">AT646/AS564</f>
        <v>0</v>
      </c>
      <c r="AU647" s="118" t="s">
        <v>212</v>
      </c>
      <c r="AV647" s="118" t="s">
        <v>212</v>
      </c>
      <c r="AW647" s="118" t="s">
        <v>212</v>
      </c>
    </row>
    <row r="649" spans="2:49">
      <c r="B649" s="12" t="s">
        <v>342</v>
      </c>
    </row>
    <row r="650" spans="2:49">
      <c r="B650" s="1" t="s">
        <v>208</v>
      </c>
      <c r="C650" s="117" t="s">
        <v>212</v>
      </c>
      <c r="D650" s="117" t="s">
        <v>212</v>
      </c>
      <c r="E650" s="117" t="s">
        <v>212</v>
      </c>
      <c r="F650" s="117" t="s">
        <v>212</v>
      </c>
      <c r="G650" s="118" t="s">
        <v>212</v>
      </c>
      <c r="H650" s="15">
        <f>H$624*H$221</f>
        <v>-0.67240000000000855</v>
      </c>
      <c r="I650" s="15">
        <f>I$624*I$221</f>
        <v>-1.0234685295713417</v>
      </c>
      <c r="J650" s="15">
        <f>J$624*J$221</f>
        <v>-0.82642100591716305</v>
      </c>
      <c r="K650" s="15">
        <f>K$624*K$221</f>
        <v>-0.56672180932853233</v>
      </c>
      <c r="L650" s="51">
        <f>SUM(H650:K650)</f>
        <v>-3.0890113448170458</v>
      </c>
      <c r="M650" s="15">
        <f>M$624*M$221</f>
        <v>-0.52862563131314622</v>
      </c>
      <c r="N650" s="15">
        <f>N$624*N$221</f>
        <v>-0.546736259920649</v>
      </c>
      <c r="O650" s="15">
        <f>O$624*O$221</f>
        <v>-0.12610397915680449</v>
      </c>
      <c r="P650" s="15">
        <f>P$624*P$221</f>
        <v>-1.5335164206457032E-2</v>
      </c>
      <c r="Q650" s="51">
        <f>SUM(M650:P650)</f>
        <v>-1.2168010345970568</v>
      </c>
      <c r="R650" s="15">
        <f>R$624*R$221</f>
        <v>0.29271446010433738</v>
      </c>
      <c r="S650" s="15">
        <f>S$624*S$221</f>
        <v>1.2238589069043175</v>
      </c>
      <c r="T650" s="15">
        <f>T$624*T$221</f>
        <v>1.0026802904564407</v>
      </c>
      <c r="U650" s="15">
        <f>U$624*U$221</f>
        <v>0.56810320808398151</v>
      </c>
      <c r="V650" s="51">
        <f>SUM(R650:U650)</f>
        <v>3.0873568655490771</v>
      </c>
      <c r="W650" s="15">
        <f>W$624*W$221</f>
        <v>-0.68705539443502983</v>
      </c>
      <c r="X650" s="15">
        <f>X$624*X$221</f>
        <v>-0.95080625110783512</v>
      </c>
      <c r="Y650" s="15">
        <f>Y$624*Y$221</f>
        <v>-1.5874211273712802</v>
      </c>
      <c r="Z650" s="15">
        <f>Z$624*Z$221</f>
        <v>-1.6021143731897149</v>
      </c>
      <c r="AA650" s="51">
        <f>SUM(W650:Z650)</f>
        <v>-4.8273971461038601</v>
      </c>
      <c r="AB650" s="15">
        <f>AB$624*AB$221</f>
        <v>-1.5107429362107174</v>
      </c>
      <c r="AC650" s="15">
        <f>AC$624*AC$221</f>
        <v>-1.012334954440411</v>
      </c>
      <c r="AD650" s="15">
        <f>AD$624*AD$221</f>
        <v>-0.29514946303659445</v>
      </c>
      <c r="AE650" s="15">
        <f>AE$624*AE$221</f>
        <v>-0.20718033918041984</v>
      </c>
      <c r="AF650" s="51">
        <f>SUM(AB650:AE650)</f>
        <v>-3.0254076928681428</v>
      </c>
      <c r="AG650" s="15">
        <f>AG$624*AG$221</f>
        <v>-2.2199814630381263E-3</v>
      </c>
      <c r="AH650" s="15">
        <f>AH$624*AH$221</f>
        <v>0.34143377107605893</v>
      </c>
      <c r="AI650" s="15">
        <f>AI$624*AI$221</f>
        <v>-2.0369061492583978E-2</v>
      </c>
      <c r="AJ650" s="15">
        <f>AJ$624*AJ$221</f>
        <v>-1.3156835494078074E-2</v>
      </c>
      <c r="AK650" s="51">
        <f>SUM(AG650:AJ650)</f>
        <v>0.3056878926263587</v>
      </c>
      <c r="AL650" s="15">
        <f>AL$624*AL$221</f>
        <v>-0.32193177455088495</v>
      </c>
      <c r="AM650" s="15">
        <f>AM$624*AM$221</f>
        <v>-0.15318575907585616</v>
      </c>
      <c r="AN650" s="15">
        <f>AN$624*AN$221</f>
        <v>-5.4074018272278257E-2</v>
      </c>
      <c r="AO650" s="15">
        <f ca="1">AO$624*AO$221</f>
        <v>0.15121628884598082</v>
      </c>
      <c r="AP650" s="51">
        <f ca="1">SUM(AL650:AO650)</f>
        <v>-0.37797526305303852</v>
      </c>
      <c r="AQ650" s="15">
        <f ca="1">AQ$624*AQ$221</f>
        <v>2.0819283884106379</v>
      </c>
      <c r="AR650" s="15">
        <f ca="1">AR$624*AR$221</f>
        <v>0.76904326378627197</v>
      </c>
      <c r="AS650" s="15">
        <f ca="1">AS$624*AS$221</f>
        <v>0.68445817688410926</v>
      </c>
      <c r="AT650" s="15">
        <f ca="1">AT$624*AT$221</f>
        <v>1.034272695275428</v>
      </c>
      <c r="AU650" s="51">
        <f ca="1">SUM(AQ650:AT650)</f>
        <v>4.5697025243564475</v>
      </c>
      <c r="AV650" s="51">
        <f ca="1">AV$624*AV$221</f>
        <v>0</v>
      </c>
      <c r="AW650" s="51">
        <f ca="1">AW$624*AW$221</f>
        <v>0</v>
      </c>
    </row>
    <row r="651" spans="2:49">
      <c r="B651" s="1" t="s">
        <v>218</v>
      </c>
      <c r="C651" s="117" t="s">
        <v>212</v>
      </c>
      <c r="D651" s="117" t="s">
        <v>212</v>
      </c>
      <c r="E651" s="117" t="s">
        <v>212</v>
      </c>
      <c r="F651" s="117" t="s">
        <v>212</v>
      </c>
      <c r="G651" s="118" t="s">
        <v>212</v>
      </c>
      <c r="H651" s="15">
        <f>H$624*H$222</f>
        <v>0</v>
      </c>
      <c r="I651" s="15">
        <f>I$624*I$222</f>
        <v>0</v>
      </c>
      <c r="J651" s="15">
        <f>J$624*J$222</f>
        <v>0</v>
      </c>
      <c r="K651" s="15">
        <f>K$624*K$222</f>
        <v>0</v>
      </c>
      <c r="L651" s="51">
        <f t="shared" ref="L651:L652" si="2936">SUM(H651:K651)</f>
        <v>0</v>
      </c>
      <c r="M651" s="15">
        <f>M$624*M$222</f>
        <v>0</v>
      </c>
      <c r="N651" s="15">
        <f>N$624*N$222</f>
        <v>0</v>
      </c>
      <c r="O651" s="15">
        <f>O$624*O$222</f>
        <v>0</v>
      </c>
      <c r="P651" s="15">
        <f>P$624*P$222</f>
        <v>0</v>
      </c>
      <c r="Q651" s="51">
        <f t="shared" ref="Q651:Q652" si="2937">SUM(M651:P651)</f>
        <v>0</v>
      </c>
      <c r="R651" s="15">
        <f>R$624*R$222</f>
        <v>1.6985684163800988E-2</v>
      </c>
      <c r="S651" s="15">
        <f>S$624*S$222</f>
        <v>6.6380972833672836E-2</v>
      </c>
      <c r="T651" s="15">
        <f>T$624*T$222</f>
        <v>5.2504356846473504E-2</v>
      </c>
      <c r="U651" s="15">
        <f>U$624*U$222</f>
        <v>2.4890414990679979E-2</v>
      </c>
      <c r="V651" s="51">
        <f t="shared" ref="V651:V652" si="2938">SUM(R651:U651)</f>
        <v>0.16076142883462732</v>
      </c>
      <c r="W651" s="15">
        <f>W$624*W$222</f>
        <v>-5.0030677171636881E-2</v>
      </c>
      <c r="X651" s="15">
        <f>X$624*X$222</f>
        <v>-9.7961792220581698E-2</v>
      </c>
      <c r="Y651" s="15">
        <f>Y$624*Y$222</f>
        <v>-0.16037475803329523</v>
      </c>
      <c r="Z651" s="15">
        <f>Z$624*Z$222</f>
        <v>-0.1736548283488781</v>
      </c>
      <c r="AA651" s="51">
        <f t="shared" ref="AA651:AA652" si="2939">SUM(W651:Z651)</f>
        <v>-0.48202205577439194</v>
      </c>
      <c r="AB651" s="15">
        <f>AB$624*AB$222</f>
        <v>-0.20910116571428605</v>
      </c>
      <c r="AC651" s="15">
        <f>AC$624*AC$222</f>
        <v>-0.13406644033966161</v>
      </c>
      <c r="AD651" s="15">
        <f>AD$624*AD$222</f>
        <v>-3.3632296756100376E-2</v>
      </c>
      <c r="AE651" s="15">
        <f>AE$624*AE$222</f>
        <v>-3.3235556339182591E-2</v>
      </c>
      <c r="AF651" s="51">
        <f t="shared" ref="AF651:AF652" si="2940">SUM(AB651:AE651)</f>
        <v>-0.41003545914923062</v>
      </c>
      <c r="AG651" s="15">
        <f>AG$624*AG$222</f>
        <v>-2.6591532055907302E-4</v>
      </c>
      <c r="AH651" s="15">
        <f>AH$624*AH$222</f>
        <v>4.6993091952951843E-2</v>
      </c>
      <c r="AI651" s="15">
        <f>AI$624*AI$222</f>
        <v>-2.3786109463748116E-3</v>
      </c>
      <c r="AJ651" s="15">
        <f>AJ$624*AJ$222</f>
        <v>-1.4824992992766015E-3</v>
      </c>
      <c r="AK651" s="51">
        <f t="shared" ref="AK651:AK652" si="2941">SUM(AG651:AJ651)</f>
        <v>4.2866066386741355E-2</v>
      </c>
      <c r="AL651" s="15">
        <f>AL$624*AL$222</f>
        <v>-3.8734518427600527E-2</v>
      </c>
      <c r="AM651" s="15">
        <f>AM$624*AM$222</f>
        <v>-1.8479546009632582E-2</v>
      </c>
      <c r="AN651" s="15">
        <f>AN$624*AN$222</f>
        <v>-6.0065420086455081E-3</v>
      </c>
      <c r="AO651" s="15">
        <f>AO$624*AO$222</f>
        <v>1.7383888303707865E-2</v>
      </c>
      <c r="AP651" s="51">
        <f t="shared" ref="AP651:AP652" si="2942">SUM(AL651:AO651)</f>
        <v>-4.5836718142170746E-2</v>
      </c>
      <c r="AQ651" s="15">
        <f>AQ$624*AQ$222</f>
        <v>0.24504130331187235</v>
      </c>
      <c r="AR651" s="15">
        <f>AR$624*AR$222</f>
        <v>9.4009399478021338E-2</v>
      </c>
      <c r="AS651" s="15">
        <f>AS$624*AS$222</f>
        <v>8.6778916704878736E-2</v>
      </c>
      <c r="AT651" s="15">
        <f>AT$624*AT$222</f>
        <v>0.13582860501101104</v>
      </c>
      <c r="AU651" s="51">
        <f t="shared" ref="AU651:AU652" si="2943">SUM(AQ651:AT651)</f>
        <v>0.56165822450578351</v>
      </c>
      <c r="AV651" s="51">
        <f ca="1">AV$624*AV$222</f>
        <v>0</v>
      </c>
      <c r="AW651" s="51">
        <f ca="1">AW$624*AW$222</f>
        <v>0</v>
      </c>
    </row>
    <row r="652" spans="2:49">
      <c r="B652" s="1" t="s">
        <v>209</v>
      </c>
      <c r="C652" s="117" t="s">
        <v>212</v>
      </c>
      <c r="D652" s="117" t="s">
        <v>212</v>
      </c>
      <c r="E652" s="117" t="s">
        <v>212</v>
      </c>
      <c r="F652" s="117" t="s">
        <v>212</v>
      </c>
      <c r="G652" s="118" t="s">
        <v>212</v>
      </c>
      <c r="H652" s="15">
        <f>H$624*H$223</f>
        <v>-1.5940800000000201</v>
      </c>
      <c r="I652" s="15">
        <f>I$624*I$223</f>
        <v>-2.0255290287574392</v>
      </c>
      <c r="J652" s="15">
        <f>J$624*J$223</f>
        <v>-1.6047727810650947</v>
      </c>
      <c r="K652" s="15">
        <f>K$624*K$223</f>
        <v>-1.0149233726293887</v>
      </c>
      <c r="L652" s="51">
        <f t="shared" si="2936"/>
        <v>-6.2393051824519432</v>
      </c>
      <c r="M652" s="15">
        <f>M$624*M$223</f>
        <v>-0.93476893939396666</v>
      </c>
      <c r="N652" s="15">
        <f>N$624*N$223</f>
        <v>-1.0748886904762183</v>
      </c>
      <c r="O652" s="15">
        <f>O$624*O$223</f>
        <v>-0.23362103268594314</v>
      </c>
      <c r="P652" s="15">
        <f>P$624*P$223</f>
        <v>-2.7588053553085069E-2</v>
      </c>
      <c r="Q652" s="51">
        <f t="shared" si="2937"/>
        <v>-2.2708667161092135</v>
      </c>
      <c r="R652" s="15">
        <f>R$624*R$223</f>
        <v>0.5544259238708632</v>
      </c>
      <c r="S652" s="15">
        <f>S$624*S$223</f>
        <v>2.2698425856329685</v>
      </c>
      <c r="T652" s="15">
        <f>T$624*T$223</f>
        <v>1.8972933609958675</v>
      </c>
      <c r="U652" s="15">
        <f>U$624*U$223</f>
        <v>1.0508678504856315</v>
      </c>
      <c r="V652" s="51">
        <f t="shared" si="2938"/>
        <v>5.7724297209853308</v>
      </c>
      <c r="W652" s="15">
        <f>W$624*W$223</f>
        <v>-1.2374319297895753</v>
      </c>
      <c r="X652" s="15">
        <f>X$624*X$223</f>
        <v>-1.7405928626292593</v>
      </c>
      <c r="Y652" s="15">
        <f>Y$624*Y$223</f>
        <v>-3.1844844088269579</v>
      </c>
      <c r="Z652" s="15">
        <f>Z$624*Z$223</f>
        <v>-3.3843484251562326</v>
      </c>
      <c r="AA652" s="51">
        <f t="shared" si="2939"/>
        <v>-9.5468576264020246</v>
      </c>
      <c r="AB652" s="15">
        <f>AB$624*AB$223</f>
        <v>-2.7912487552178615</v>
      </c>
      <c r="AC652" s="15">
        <f>AC$624*AC$223</f>
        <v>-1.8855472265346731</v>
      </c>
      <c r="AD652" s="15">
        <f>AD$624*AD$223</f>
        <v>-0.609134740160578</v>
      </c>
      <c r="AE652" s="15">
        <f>AE$624*AE$223</f>
        <v>-0.44352084900466687</v>
      </c>
      <c r="AF652" s="51">
        <f t="shared" si="2940"/>
        <v>-5.7294515709177798</v>
      </c>
      <c r="AG652" s="15">
        <f>AG$624*AG$223</f>
        <v>-4.4261465181556483E-3</v>
      </c>
      <c r="AH652" s="15">
        <f>AH$624*AH$223</f>
        <v>0.70555695199993762</v>
      </c>
      <c r="AI652" s="15">
        <f>AI$624*AI$223</f>
        <v>-4.6601499746499984E-2</v>
      </c>
      <c r="AJ652" s="15">
        <f>AJ$624*AJ$223</f>
        <v>-3.167815640241773E-2</v>
      </c>
      <c r="AK652" s="51">
        <f t="shared" si="2941"/>
        <v>0.62285114933286423</v>
      </c>
      <c r="AL652" s="15">
        <f>AL$624*AL$223</f>
        <v>-0.71580695494921165</v>
      </c>
      <c r="AM652" s="15">
        <f>AM$624*AM$223</f>
        <v>-0.34572644918527429</v>
      </c>
      <c r="AN652" s="15">
        <f>AN$624*AN$223</f>
        <v>-0.13105735167670687</v>
      </c>
      <c r="AO652" s="15">
        <f ca="1">AO$624*AO$223</f>
        <v>0.37672493471161694</v>
      </c>
      <c r="AP652" s="51">
        <f t="shared" ca="1" si="2942"/>
        <v>-0.81586582109957584</v>
      </c>
      <c r="AQ652" s="15">
        <f ca="1">AQ$624*AQ$223</f>
        <v>5.1809744712725534</v>
      </c>
      <c r="AR652" s="15">
        <f ca="1">AR$624*AR$223</f>
        <v>1.9417484917344052</v>
      </c>
      <c r="AS652" s="15">
        <f ca="1">AS$624*AS$223</f>
        <v>1.7530555292992744</v>
      </c>
      <c r="AT652" s="15">
        <f ca="1">AT$624*AT$223</f>
        <v>2.6865994323800702</v>
      </c>
      <c r="AU652" s="51">
        <f t="shared" ca="1" si="2943"/>
        <v>11.562377924686304</v>
      </c>
      <c r="AV652" s="51">
        <f ca="1">AV$624*AV$223</f>
        <v>0</v>
      </c>
      <c r="AW652" s="51">
        <f ca="1">AW$624*AW$223</f>
        <v>0</v>
      </c>
    </row>
    <row r="653" spans="2:49" s="52" customFormat="1">
      <c r="B653" s="52" t="s">
        <v>193</v>
      </c>
      <c r="C653" s="144" t="s">
        <v>212</v>
      </c>
      <c r="D653" s="144" t="s">
        <v>212</v>
      </c>
      <c r="E653" s="144" t="s">
        <v>212</v>
      </c>
      <c r="F653" s="144" t="s">
        <v>212</v>
      </c>
      <c r="G653" s="145" t="s">
        <v>212</v>
      </c>
      <c r="H653" s="55">
        <f>SUM(H650:H652)</f>
        <v>-2.2664800000000289</v>
      </c>
      <c r="I653" s="55">
        <f t="shared" ref="I653:K653" si="2944">SUM(I650:I652)</f>
        <v>-3.0489975583287809</v>
      </c>
      <c r="J653" s="55">
        <f t="shared" si="2944"/>
        <v>-2.4311937869822575</v>
      </c>
      <c r="K653" s="55">
        <f t="shared" si="2944"/>
        <v>-1.5816451819579211</v>
      </c>
      <c r="L653" s="65">
        <f t="shared" ref="L653" si="2945">SUM(L650:L652)</f>
        <v>-9.3283165272689885</v>
      </c>
      <c r="M653" s="55">
        <f>SUM(M650:M652)</f>
        <v>-1.4633945707071128</v>
      </c>
      <c r="N653" s="55">
        <f t="shared" ref="N653" si="2946">SUM(N650:N652)</f>
        <v>-1.6216249503968672</v>
      </c>
      <c r="O653" s="55">
        <f t="shared" ref="O653" si="2947">SUM(O650:O652)</f>
        <v>-0.35972501184274763</v>
      </c>
      <c r="P653" s="55">
        <f t="shared" ref="P653" si="2948">SUM(P650:P652)</f>
        <v>-4.2923217759542102E-2</v>
      </c>
      <c r="Q653" s="65">
        <f t="shared" ref="Q653" si="2949">SUM(Q650:Q652)</f>
        <v>-3.4876677507062706</v>
      </c>
      <c r="R653" s="55">
        <f>SUM(R650:R652)</f>
        <v>0.8641260681390015</v>
      </c>
      <c r="S653" s="55">
        <f t="shared" ref="S653" si="2950">SUM(S650:S652)</f>
        <v>3.5600824653709591</v>
      </c>
      <c r="T653" s="55">
        <f t="shared" ref="T653" si="2951">SUM(T650:T652)</f>
        <v>2.9524780082987818</v>
      </c>
      <c r="U653" s="55">
        <f t="shared" ref="U653" si="2952">SUM(U650:U652)</f>
        <v>1.643861473560293</v>
      </c>
      <c r="V653" s="65">
        <f t="shared" ref="V653" si="2953">SUM(V650:V652)</f>
        <v>9.0205480153690356</v>
      </c>
      <c r="W653" s="55">
        <f>SUM(W650:W652)</f>
        <v>-1.974518001396242</v>
      </c>
      <c r="X653" s="55">
        <f t="shared" ref="X653" si="2954">SUM(X650:X652)</f>
        <v>-2.7893609059576763</v>
      </c>
      <c r="Y653" s="55">
        <f t="shared" ref="Y653" si="2955">SUM(Y650:Y652)</f>
        <v>-4.9322802942315338</v>
      </c>
      <c r="Z653" s="55">
        <f t="shared" ref="Z653" si="2956">SUM(Z650:Z652)</f>
        <v>-5.1601176266948254</v>
      </c>
      <c r="AA653" s="65">
        <f t="shared" ref="AA653" si="2957">SUM(AA650:AA652)</f>
        <v>-14.856276828280276</v>
      </c>
      <c r="AB653" s="55">
        <f>SUM(AB650:AB652)</f>
        <v>-4.5110928571428648</v>
      </c>
      <c r="AC653" s="55">
        <f t="shared" ref="AC653" si="2958">SUM(AC650:AC652)</f>
        <v>-3.0319486213147457</v>
      </c>
      <c r="AD653" s="55">
        <f t="shared" ref="AD653" si="2959">SUM(AD650:AD652)</f>
        <v>-0.93791649995327275</v>
      </c>
      <c r="AE653" s="55">
        <f t="shared" ref="AE653" si="2960">SUM(AE650:AE652)</f>
        <v>-0.68393674452426934</v>
      </c>
      <c r="AF653" s="65">
        <f t="shared" ref="AF653" si="2961">SUM(AF650:AF652)</f>
        <v>-9.1648947229351538</v>
      </c>
      <c r="AG653" s="55">
        <f>SUM(AG650:AG652)</f>
        <v>-6.9120433017528481E-3</v>
      </c>
      <c r="AH653" s="55">
        <f t="shared" ref="AH653:AK653" si="2962">SUM(AH650:AH652)</f>
        <v>1.0939838150289485</v>
      </c>
      <c r="AI653" s="55">
        <f t="shared" si="2962"/>
        <v>-6.9349172185458774E-2</v>
      </c>
      <c r="AJ653" s="55">
        <f t="shared" si="2962"/>
        <v>-4.6317491195772408E-2</v>
      </c>
      <c r="AK653" s="65">
        <f t="shared" si="2962"/>
        <v>0.97140510834596427</v>
      </c>
      <c r="AL653" s="55">
        <f>SUM(AL650:AL652)</f>
        <v>-1.0764732479276971</v>
      </c>
      <c r="AM653" s="55">
        <f t="shared" ref="AM653:AN653" si="2963">SUM(AM650:AM652)</f>
        <v>-0.517391754270763</v>
      </c>
      <c r="AN653" s="55">
        <f t="shared" si="2963"/>
        <v>-0.19113791195763064</v>
      </c>
      <c r="AO653" s="55">
        <f t="shared" ref="AO653:AP653" ca="1" si="2964">SUM(AO650:AO652)</f>
        <v>0.54532511186130561</v>
      </c>
      <c r="AP653" s="65">
        <f t="shared" ca="1" si="2964"/>
        <v>-1.2396778022947852</v>
      </c>
      <c r="AQ653" s="55">
        <f ca="1">SUM(AQ650:AQ652)</f>
        <v>7.5079441629950638</v>
      </c>
      <c r="AR653" s="55">
        <f t="shared" ref="AR653:AU653" ca="1" si="2965">SUM(AR650:AR652)</f>
        <v>2.8048011549986986</v>
      </c>
      <c r="AS653" s="55">
        <f t="shared" ca="1" si="2965"/>
        <v>2.5242926228882623</v>
      </c>
      <c r="AT653" s="55">
        <f t="shared" ca="1" si="2965"/>
        <v>3.8567007326665093</v>
      </c>
      <c r="AU653" s="65">
        <f t="shared" ca="1" si="2965"/>
        <v>16.693738673548534</v>
      </c>
      <c r="AV653" s="65">
        <f t="shared" ref="AV653" ca="1" si="2966">SUM(AV650:AV652)</f>
        <v>0</v>
      </c>
      <c r="AW653" s="65">
        <f t="shared" ref="AW653" ca="1" si="2967">SUM(AW650:AW652)</f>
        <v>0</v>
      </c>
    </row>
    <row r="654" spans="2:49">
      <c r="B654" s="11"/>
      <c r="C654" s="117"/>
      <c r="D654" s="117"/>
      <c r="E654" s="117"/>
      <c r="F654" s="117"/>
      <c r="G654" s="118"/>
    </row>
    <row r="655" spans="2:49">
      <c r="B655" s="1" t="s">
        <v>184</v>
      </c>
      <c r="C655" s="117" t="s">
        <v>212</v>
      </c>
      <c r="D655" s="117" t="s">
        <v>212</v>
      </c>
      <c r="E655" s="117" t="s">
        <v>212</v>
      </c>
      <c r="F655" s="117" t="s">
        <v>212</v>
      </c>
      <c r="G655" s="118" t="s">
        <v>212</v>
      </c>
      <c r="H655" s="15">
        <f>H$624*H$226</f>
        <v>-3.6191520000000463</v>
      </c>
      <c r="I655" s="15">
        <f>I$624*I$226</f>
        <v>-4.7863415626695094</v>
      </c>
      <c r="J655" s="15">
        <f>J$624*J$226</f>
        <v>-3.7167375739645112</v>
      </c>
      <c r="K655" s="15">
        <f>K$624*K$226</f>
        <v>-2.3145203741670204</v>
      </c>
      <c r="L655" s="51">
        <f t="shared" ref="L655:L656" si="2968">SUM(H655:K655)</f>
        <v>-14.436751510801088</v>
      </c>
      <c r="M655" s="15">
        <f>M$624*M$226</f>
        <v>-1.9829349747475324</v>
      </c>
      <c r="N655" s="15">
        <f>N$624*N$226</f>
        <v>-2.2921295138889484</v>
      </c>
      <c r="O655" s="15">
        <f>O$624*O$226</f>
        <v>-0.49285575556610839</v>
      </c>
      <c r="P655" s="15">
        <f>P$624*P$226</f>
        <v>-5.7741846893335502E-2</v>
      </c>
      <c r="Q655" s="51">
        <f t="shared" ref="Q655:Q656" si="2969">SUM(M655:P655)</f>
        <v>-4.8256620910959249</v>
      </c>
      <c r="R655" s="15">
        <f>R$624*R$226</f>
        <v>1.0527825990456843</v>
      </c>
      <c r="S655" s="15">
        <f>S$624*S$226</f>
        <v>4.294784494792192</v>
      </c>
      <c r="T655" s="15">
        <f>T$624*T$226</f>
        <v>3.5651987551867537</v>
      </c>
      <c r="U655" s="15">
        <f>U$624*U$226</f>
        <v>2.154251741391159</v>
      </c>
      <c r="V655" s="51">
        <f t="shared" ref="V655:V656" si="2970">SUM(R655:U655)</f>
        <v>11.067017590415789</v>
      </c>
      <c r="W655" s="15">
        <f>W$624*W$226</f>
        <v>-2.2846004706733423</v>
      </c>
      <c r="X655" s="15">
        <f>X$624*X$226</f>
        <v>-3.285186607582494</v>
      </c>
      <c r="Y655" s="15">
        <f>Y$624*Y$226</f>
        <v>-5.8448478671375863</v>
      </c>
      <c r="Z655" s="15">
        <f>Z$624*Z$226</f>
        <v>-6.2760278872967961</v>
      </c>
      <c r="AA655" s="51">
        <f t="shared" ref="AA655:AA656" si="2971">SUM(W655:Z655)</f>
        <v>-17.690662832690219</v>
      </c>
      <c r="AB655" s="15">
        <f>AB$624*AB$226</f>
        <v>-4.9702100000000078</v>
      </c>
      <c r="AC655" s="15">
        <f>AC$624*AC$226</f>
        <v>-3.326755408357966</v>
      </c>
      <c r="AD655" s="15">
        <f>AD$624*AD$226</f>
        <v>-1.0589188295784036</v>
      </c>
      <c r="AE655" s="15">
        <f>AE$624*AE$226</f>
        <v>-0.74071944197042439</v>
      </c>
      <c r="AF655" s="51">
        <f t="shared" ref="AF655:AF656" si="2972">SUM(AB655:AE655)</f>
        <v>-10.096603679906801</v>
      </c>
      <c r="AG655" s="15">
        <f>AG$624*AG$226</f>
        <v>-7.1893188994070828E-3</v>
      </c>
      <c r="AH655" s="15">
        <f>AH$624*AH$226</f>
        <v>1.1136997715162771</v>
      </c>
      <c r="AI655" s="15">
        <f>AI$624*AI$226</f>
        <v>-7.2003170413936682E-2</v>
      </c>
      <c r="AJ655" s="15">
        <f>AJ$624*AJ$226</f>
        <v>-4.60352337481785E-2</v>
      </c>
      <c r="AK655" s="51">
        <f t="shared" ref="AK655:AK656" si="2973">SUM(AG655:AJ655)</f>
        <v>0.98847204845475478</v>
      </c>
      <c r="AL655" s="15">
        <f>AL$624*AL$226</f>
        <v>-1.0187623210249066</v>
      </c>
      <c r="AM655" s="15">
        <f>AM$624*AM$226</f>
        <v>-0.49275845881855895</v>
      </c>
      <c r="AN655" s="15">
        <f>AN$624*AN$226</f>
        <v>-0.18678366908378274</v>
      </c>
      <c r="AO655" s="15">
        <f>AO$624*AO$226</f>
        <v>0.50449629860327205</v>
      </c>
      <c r="AP655" s="51">
        <f t="shared" ref="AP655:AP656" si="2974">SUM(AL655:AO655)</f>
        <v>-1.1938081503239761</v>
      </c>
      <c r="AQ655" s="15">
        <f>AQ$624*AQ$226</f>
        <v>6.8568714595755678</v>
      </c>
      <c r="AR655" s="15">
        <f>AR$624*AR$226</f>
        <v>2.5328588802521508</v>
      </c>
      <c r="AS655" s="15">
        <f>AS$624*AS$226</f>
        <v>2.2542762587202319</v>
      </c>
      <c r="AT655" s="15">
        <f>AT$624*AT$226</f>
        <v>3.4063971484948046</v>
      </c>
      <c r="AU655" s="51">
        <f t="shared" ref="AU655:AU656" si="2975">SUM(AQ655:AT655)</f>
        <v>15.050403747042754</v>
      </c>
      <c r="AV655" s="51">
        <f ca="1">AV$624*AV$226</f>
        <v>0</v>
      </c>
      <c r="AW655" s="51">
        <f ca="1">AW$624*AW$226</f>
        <v>0</v>
      </c>
    </row>
    <row r="656" spans="2:49">
      <c r="B656" s="1" t="s">
        <v>185</v>
      </c>
      <c r="C656" s="117" t="s">
        <v>212</v>
      </c>
      <c r="D656" s="117" t="s">
        <v>212</v>
      </c>
      <c r="E656" s="117" t="s">
        <v>212</v>
      </c>
      <c r="F656" s="117" t="s">
        <v>212</v>
      </c>
      <c r="G656" s="118" t="s">
        <v>212</v>
      </c>
      <c r="H656" s="15">
        <f>H$624*H$227</f>
        <v>-0.57400000000000728</v>
      </c>
      <c r="I656" s="15">
        <f>I$624*I$227</f>
        <v>-0.72046256104177209</v>
      </c>
      <c r="J656" s="15">
        <f>J$624*J$227</f>
        <v>-0.53923816568047545</v>
      </c>
      <c r="K656" s="15">
        <f>K$624*K$227</f>
        <v>-0.3281810609943514</v>
      </c>
      <c r="L656" s="51">
        <f t="shared" si="2968"/>
        <v>-2.1618817877166063</v>
      </c>
      <c r="M656" s="15">
        <f>M$624*M$227</f>
        <v>-0.41220012626263824</v>
      </c>
      <c r="N656" s="15">
        <f>N$624*N$227</f>
        <v>-0.45530381944445625</v>
      </c>
      <c r="O656" s="15">
        <f>O$624*O$227</f>
        <v>-9.2556845097115259E-2</v>
      </c>
      <c r="P656" s="15">
        <f>P$624*P$227</f>
        <v>-1.0373040393655374E-2</v>
      </c>
      <c r="Q656" s="51">
        <f t="shared" si="2969"/>
        <v>-0.97043383119786519</v>
      </c>
      <c r="R656" s="15">
        <f>R$624*R$227</f>
        <v>0.34136277882590327</v>
      </c>
      <c r="S656" s="15">
        <f>S$624*S$227</f>
        <v>1.3340642113175025</v>
      </c>
      <c r="T656" s="15">
        <f>T$624*T$227</f>
        <v>1.0551846473029141</v>
      </c>
      <c r="U656" s="15">
        <f>U$624*U$227</f>
        <v>0.56618856077700608</v>
      </c>
      <c r="V656" s="51">
        <f t="shared" si="2970"/>
        <v>3.2968001982233259</v>
      </c>
      <c r="W656" s="15">
        <f>W$624*W$227</f>
        <v>-0.79801885714157628</v>
      </c>
      <c r="X656" s="15">
        <f>X$624*X$227</f>
        <v>-0.93490891186608249</v>
      </c>
      <c r="Y656" s="15">
        <f>Y$624*Y$227</f>
        <v>-1.651915586211262</v>
      </c>
      <c r="Z656" s="15">
        <f>Z$624*Z$227</f>
        <v>-1.5477257428598759</v>
      </c>
      <c r="AA656" s="51">
        <f t="shared" si="2971"/>
        <v>-4.9325690980787966</v>
      </c>
      <c r="AB656" s="15">
        <f>AB$624*AB$227</f>
        <v>-1.4681071428571453</v>
      </c>
      <c r="AC656" s="15">
        <f>AC$624*AC$227</f>
        <v>-0.87070460833889485</v>
      </c>
      <c r="AD656" s="15">
        <f>AD$624*AD$227</f>
        <v>-0.27623744975227138</v>
      </c>
      <c r="AE656" s="15">
        <f>AE$624*AE$227</f>
        <v>-0.21384349722804394</v>
      </c>
      <c r="AF656" s="51">
        <f t="shared" si="2972"/>
        <v>-2.8288926981763556</v>
      </c>
      <c r="AG656" s="15">
        <f>AG$624*AG$227</f>
        <v>-2.2011727559745429E-3</v>
      </c>
      <c r="AH656" s="15">
        <f>AH$624*AH$227</f>
        <v>0.29965878168075977</v>
      </c>
      <c r="AI656" s="15">
        <f>AI$624*AI$227</f>
        <v>-1.7374172185437554E-2</v>
      </c>
      <c r="AJ656" s="15">
        <f>AJ$624*AJ$227</f>
        <v>-1.2377226228426031E-2</v>
      </c>
      <c r="AK656" s="51">
        <f t="shared" si="2973"/>
        <v>0.26770621051092164</v>
      </c>
      <c r="AL656" s="15">
        <f>AL$624*AL$227</f>
        <v>-0.30842501883949924</v>
      </c>
      <c r="AM656" s="15">
        <f>AM$624*AM$227</f>
        <v>-0.14275952693825752</v>
      </c>
      <c r="AN656" s="15">
        <f>AN$624*AN$227</f>
        <v>-5.4043151821700136E-2</v>
      </c>
      <c r="AO656" s="15">
        <f>AO$624*AO$227</f>
        <v>0.13915268074419493</v>
      </c>
      <c r="AP656" s="51">
        <f t="shared" si="2974"/>
        <v>-0.366075016855262</v>
      </c>
      <c r="AQ656" s="15">
        <f>AQ$624*AQ$227</f>
        <v>1.9824538220799399</v>
      </c>
      <c r="AR656" s="15">
        <f>AR$624*AR$227</f>
        <v>0.73229836632460432</v>
      </c>
      <c r="AS656" s="15">
        <f>AS$624*AS$227</f>
        <v>0.65175475600947275</v>
      </c>
      <c r="AT656" s="15">
        <f>AT$624*AT$227</f>
        <v>0.98485513201872665</v>
      </c>
      <c r="AU656" s="51">
        <f t="shared" si="2975"/>
        <v>4.3513620764327436</v>
      </c>
      <c r="AV656" s="51">
        <f ca="1">AV$624*AV$227</f>
        <v>0</v>
      </c>
      <c r="AW656" s="51">
        <f ca="1">AW$624*AW$227</f>
        <v>0</v>
      </c>
    </row>
    <row r="657" spans="2:49" s="52" customFormat="1">
      <c r="B657" s="52" t="s">
        <v>240</v>
      </c>
      <c r="C657" s="144" t="s">
        <v>212</v>
      </c>
      <c r="D657" s="144" t="s">
        <v>212</v>
      </c>
      <c r="E657" s="144" t="s">
        <v>212</v>
      </c>
      <c r="F657" s="144" t="s">
        <v>212</v>
      </c>
      <c r="G657" s="145" t="s">
        <v>212</v>
      </c>
      <c r="H657" s="55">
        <f>SUM(H655:H656)</f>
        <v>-4.1931520000000537</v>
      </c>
      <c r="I657" s="55">
        <f t="shared" ref="I657:K657" si="2976">SUM(I655:I656)</f>
        <v>-5.5068041237112819</v>
      </c>
      <c r="J657" s="55">
        <f t="shared" si="2976"/>
        <v>-4.2559757396449864</v>
      </c>
      <c r="K657" s="55">
        <f t="shared" si="2976"/>
        <v>-2.6427014351613716</v>
      </c>
      <c r="L657" s="67">
        <f>SUM(L655:L656)</f>
        <v>-16.598633298517694</v>
      </c>
      <c r="M657" s="55">
        <f>SUM(M655:M656)</f>
        <v>-2.3951351010101707</v>
      </c>
      <c r="N657" s="55">
        <f t="shared" ref="N657" si="2977">SUM(N655:N656)</f>
        <v>-2.7474333333334044</v>
      </c>
      <c r="O657" s="55">
        <f t="shared" ref="O657" si="2978">SUM(O655:O656)</f>
        <v>-0.58541260066322365</v>
      </c>
      <c r="P657" s="55">
        <f t="shared" ref="P657" si="2979">SUM(P655:P656)</f>
        <v>-6.8114887286990874E-2</v>
      </c>
      <c r="Q657" s="67">
        <f>SUM(Q655:Q656)</f>
        <v>-5.79609592229379</v>
      </c>
      <c r="R657" s="55">
        <f>SUM(R655:R656)</f>
        <v>1.3941453778715875</v>
      </c>
      <c r="S657" s="55">
        <f t="shared" ref="S657" si="2980">SUM(S655:S656)</f>
        <v>5.6288487061096948</v>
      </c>
      <c r="T657" s="55">
        <f t="shared" ref="T657" si="2981">SUM(T655:T656)</f>
        <v>4.6203834024896677</v>
      </c>
      <c r="U657" s="55">
        <f t="shared" ref="U657" si="2982">SUM(U655:U656)</f>
        <v>2.7204403021681651</v>
      </c>
      <c r="V657" s="67">
        <f>SUM(V655:V656)</f>
        <v>14.363817788639114</v>
      </c>
      <c r="W657" s="55">
        <f>SUM(W655:W656)</f>
        <v>-3.0826193278149185</v>
      </c>
      <c r="X657" s="55">
        <f t="shared" ref="X657" si="2983">SUM(X655:X656)</f>
        <v>-4.2200955194485763</v>
      </c>
      <c r="Y657" s="55">
        <f t="shared" ref="Y657" si="2984">SUM(Y655:Y656)</f>
        <v>-7.4967634533488479</v>
      </c>
      <c r="Z657" s="55">
        <f t="shared" ref="Z657" si="2985">SUM(Z655:Z656)</f>
        <v>-7.8237536301566717</v>
      </c>
      <c r="AA657" s="67">
        <f>SUM(AA655:AA656)</f>
        <v>-22.623231930769016</v>
      </c>
      <c r="AB657" s="55">
        <f>SUM(AB655:AB656)</f>
        <v>-6.4383171428571533</v>
      </c>
      <c r="AC657" s="55">
        <f t="shared" ref="AC657" si="2986">SUM(AC655:AC656)</f>
        <v>-4.1974600166968612</v>
      </c>
      <c r="AD657" s="55">
        <f t="shared" ref="AD657" si="2987">SUM(AD655:AD656)</f>
        <v>-1.335156279330675</v>
      </c>
      <c r="AE657" s="55">
        <f t="shared" ref="AE657" si="2988">SUM(AE655:AE656)</f>
        <v>-0.95456293919846835</v>
      </c>
      <c r="AF657" s="67">
        <f>SUM(AF655:AF656)</f>
        <v>-12.925496378083157</v>
      </c>
      <c r="AG657" s="55">
        <f>SUM(AG655:AG656)</f>
        <v>-9.3904916553816248E-3</v>
      </c>
      <c r="AH657" s="55">
        <f t="shared" ref="AH657:AJ657" si="2989">SUM(AH655:AH656)</f>
        <v>1.4133585531970367</v>
      </c>
      <c r="AI657" s="55">
        <f t="shared" si="2989"/>
        <v>-8.9377342599374243E-2</v>
      </c>
      <c r="AJ657" s="55">
        <f t="shared" si="2989"/>
        <v>-5.8412459976604533E-2</v>
      </c>
      <c r="AK657" s="67">
        <f>SUM(AK655:AK656)</f>
        <v>1.2561782589656765</v>
      </c>
      <c r="AL657" s="55">
        <f>SUM(AL655:AL656)</f>
        <v>-1.3271873398644058</v>
      </c>
      <c r="AM657" s="55">
        <f t="shared" ref="AM657:AN657" si="2990">SUM(AM655:AM656)</f>
        <v>-0.63551798575681651</v>
      </c>
      <c r="AN657" s="55">
        <f t="shared" si="2990"/>
        <v>-0.24082682090548288</v>
      </c>
      <c r="AO657" s="55">
        <f t="shared" ref="AO657" si="2991">SUM(AO655:AO656)</f>
        <v>0.64364897934746701</v>
      </c>
      <c r="AP657" s="67">
        <f>SUM(AP655:AP656)</f>
        <v>-1.5598831671792381</v>
      </c>
      <c r="AQ657" s="55">
        <f>SUM(AQ655:AQ656)</f>
        <v>8.8393252816555083</v>
      </c>
      <c r="AR657" s="55">
        <f t="shared" ref="AR657:AT657" si="2992">SUM(AR655:AR656)</f>
        <v>3.2651572465767549</v>
      </c>
      <c r="AS657" s="55">
        <f t="shared" si="2992"/>
        <v>2.9060310147297046</v>
      </c>
      <c r="AT657" s="55">
        <f t="shared" si="2992"/>
        <v>4.3912522805135312</v>
      </c>
      <c r="AU657" s="67">
        <f>SUM(AU655:AU656)</f>
        <v>19.401765823475497</v>
      </c>
      <c r="AV657" s="67">
        <f t="shared" ref="AV657:AW657" ca="1" si="2993">SUM(AV655:AV656)</f>
        <v>0</v>
      </c>
      <c r="AW657" s="67">
        <f t="shared" ca="1" si="2993"/>
        <v>0</v>
      </c>
    </row>
    <row r="658" spans="2:49">
      <c r="B658" s="1" t="s">
        <v>241</v>
      </c>
      <c r="C658" s="117" t="s">
        <v>212</v>
      </c>
      <c r="D658" s="117" t="s">
        <v>212</v>
      </c>
      <c r="E658" s="117" t="s">
        <v>212</v>
      </c>
      <c r="F658" s="117" t="s">
        <v>212</v>
      </c>
      <c r="G658" s="118" t="s">
        <v>212</v>
      </c>
      <c r="H658" s="15">
        <f>H$624*H$229</f>
        <v>-2.8372000000000357</v>
      </c>
      <c r="I658" s="15">
        <f>I$624*I$229</f>
        <v>-3.5611435160064739</v>
      </c>
      <c r="J658" s="15">
        <f>J$624*J$229</f>
        <v>-2.6653772189349216</v>
      </c>
      <c r="K658" s="15">
        <f>K$624*K$229</f>
        <v>-1.6221521014863658</v>
      </c>
      <c r="L658" s="51">
        <f t="shared" ref="L658:L659" si="2994">SUM(H658:K658)</f>
        <v>-10.685872836427796</v>
      </c>
      <c r="M658" s="15">
        <f>M$624*M$229</f>
        <v>-1.4620486111111537</v>
      </c>
      <c r="N658" s="15">
        <f>N$624*N$229</f>
        <v>-1.6149347718254388</v>
      </c>
      <c r="O658" s="15">
        <f>O$624*O$229</f>
        <v>-0.32829346281384963</v>
      </c>
      <c r="P658" s="15">
        <f>P$624*P$229</f>
        <v>-3.6792539192189881E-2</v>
      </c>
      <c r="Q658" s="51">
        <f t="shared" ref="Q658:Q659" si="2995">SUM(M658:P658)</f>
        <v>-3.4420693849426316</v>
      </c>
      <c r="R658" s="15">
        <f>R$624*R$229</f>
        <v>0.70911108644994403</v>
      </c>
      <c r="S658" s="15">
        <f>S$624*S$229</f>
        <v>2.7970235155159235</v>
      </c>
      <c r="T658" s="15">
        <f>T$624*T$229</f>
        <v>2.2378070539419288</v>
      </c>
      <c r="U658" s="15">
        <f>U$624*U$229</f>
        <v>1.2062278033944911</v>
      </c>
      <c r="V658" s="51">
        <f t="shared" ref="V658:V659" si="2996">SUM(R658:U658)</f>
        <v>6.9501694593022876</v>
      </c>
      <c r="W658" s="15">
        <f>W$624*W$229</f>
        <v>-1.4657424952627991</v>
      </c>
      <c r="X658" s="15">
        <f>X$624*X$229</f>
        <v>-1.9082323978335931</v>
      </c>
      <c r="Y658" s="15">
        <f>Y$624*Y$229</f>
        <v>-3.177235772357736</v>
      </c>
      <c r="Z658" s="15">
        <f>Z$624*Z$229</f>
        <v>-3.0954514857197517</v>
      </c>
      <c r="AA658" s="51">
        <f t="shared" ref="AA658:AA659" si="2997">SUM(W658:Z658)</f>
        <v>-9.6466621511738797</v>
      </c>
      <c r="AB658" s="15">
        <f>AB$624*AB$229</f>
        <v>-2.8588050000000047</v>
      </c>
      <c r="AC658" s="15">
        <f>AC$624*AC$229</f>
        <v>-1.7940221891994952</v>
      </c>
      <c r="AD658" s="15">
        <f>AD$624*AD$229</f>
        <v>-0.48413840142096681</v>
      </c>
      <c r="AE658" s="15">
        <f>AE$624*AE$229</f>
        <v>-0.35368808325004808</v>
      </c>
      <c r="AF658" s="51">
        <f t="shared" ref="AF658:AF659" si="2998">SUM(AB658:AE658)</f>
        <v>-5.4906536738705141</v>
      </c>
      <c r="AG658" s="15">
        <f>AG$624*AG$229</f>
        <v>-3.6722056833525473E-3</v>
      </c>
      <c r="AH658" s="15">
        <f>AH$624*AH$229</f>
        <v>0.52188155351714083</v>
      </c>
      <c r="AI658" s="15">
        <f>AI$624*AI$229</f>
        <v>-2.9094842831137682E-2</v>
      </c>
      <c r="AJ658" s="15">
        <f>AJ$624*AJ$229</f>
        <v>-2.0365068113394599E-2</v>
      </c>
      <c r="AK658" s="51">
        <f t="shared" ref="AK658:AK659" si="2999">SUM(AG658:AJ658)</f>
        <v>0.46874943688925597</v>
      </c>
      <c r="AL658" s="15">
        <f>AL$624*AL$229</f>
        <v>-0.47296337603618988</v>
      </c>
      <c r="AM658" s="15">
        <f>AM$624*AM$229</f>
        <v>-0.20352882764670796</v>
      </c>
      <c r="AN658" s="15">
        <f>AN$624*AN$229</f>
        <v>-6.973315218030729E-2</v>
      </c>
      <c r="AO658" s="15">
        <f>AO$624*AO$229</f>
        <v>0.20573021839190236</v>
      </c>
      <c r="AP658" s="51">
        <f t="shared" ref="AP658:AP659" si="3000">SUM(AL658:AO658)</f>
        <v>-0.54049513747130273</v>
      </c>
      <c r="AQ658" s="15">
        <f>AQ$624*AQ$229</f>
        <v>2.8383936479446947</v>
      </c>
      <c r="AR658" s="15">
        <f>AR$624*AR$229</f>
        <v>1.048473870223757</v>
      </c>
      <c r="AS658" s="15">
        <f>AS$624*AS$229</f>
        <v>0.93315493096032154</v>
      </c>
      <c r="AT658" s="15">
        <f>AT$624*AT$229</f>
        <v>1.4100739798997277</v>
      </c>
      <c r="AU658" s="51">
        <f t="shared" ref="AU658:AU659" si="3001">SUM(AQ658:AT658)</f>
        <v>6.2300964290285012</v>
      </c>
      <c r="AV658" s="51">
        <f ca="1">AV$624*AV$229</f>
        <v>0</v>
      </c>
      <c r="AW658" s="51">
        <f ca="1">AW$624*AW$229</f>
        <v>0</v>
      </c>
    </row>
    <row r="659" spans="2:49">
      <c r="B659" s="1" t="s">
        <v>186</v>
      </c>
      <c r="C659" s="117" t="s">
        <v>212</v>
      </c>
      <c r="D659" s="117" t="s">
        <v>212</v>
      </c>
      <c r="E659" s="117" t="s">
        <v>212</v>
      </c>
      <c r="F659" s="117" t="s">
        <v>212</v>
      </c>
      <c r="G659" s="118" t="s">
        <v>212</v>
      </c>
      <c r="H659" s="15">
        <f>H$624*H$230</f>
        <v>-1.8368000000000679E-2</v>
      </c>
      <c r="I659" s="15">
        <f>I$624*I$230</f>
        <v>-2.3054801953337267E-2</v>
      </c>
      <c r="J659" s="15">
        <f>J$624*J$230</f>
        <v>-2.0953254437869762E-2</v>
      </c>
      <c r="K659" s="15">
        <f>K$624*K$230</f>
        <v>-7.5012813941561776E-3</v>
      </c>
      <c r="L659" s="51">
        <f t="shared" si="2994"/>
        <v>-6.9877337785363883E-2</v>
      </c>
      <c r="M659" s="15">
        <f>M$624*M$230</f>
        <v>-9.4217171717176761E-3</v>
      </c>
      <c r="N659" s="15">
        <f>N$624*N$230</f>
        <v>-1.0406944444444968E-2</v>
      </c>
      <c r="O659" s="15">
        <f>O$624*O$230</f>
        <v>-2.5689246802464471E-3</v>
      </c>
      <c r="P659" s="15">
        <f>P$624*P$230</f>
        <v>-1.6935576152905769E-4</v>
      </c>
      <c r="Q659" s="51">
        <f t="shared" si="2995"/>
        <v>-2.256694205793815E-2</v>
      </c>
      <c r="R659" s="15">
        <f>R$624*R$230</f>
        <v>4.6174675396741666E-3</v>
      </c>
      <c r="S659" s="15">
        <f>S$624*S$230</f>
        <v>1.8045313003328976E-2</v>
      </c>
      <c r="T659" s="15">
        <f>T$624*T$230</f>
        <v>1.7331535269709583E-2</v>
      </c>
      <c r="U659" s="15">
        <f>U$624*U$230</f>
        <v>5.470420877072211E-3</v>
      </c>
      <c r="V659" s="51">
        <f t="shared" si="2996"/>
        <v>4.5464736689784936E-2</v>
      </c>
      <c r="W659" s="15">
        <f>W$624*W$230</f>
        <v>-9.1201755260798614E-3</v>
      </c>
      <c r="X659" s="15">
        <f>X$624*X$230</f>
        <v>-1.231117676021703E-2</v>
      </c>
      <c r="Y659" s="15">
        <f>Y$624*Y$230</f>
        <v>-2.5720480061943406E-2</v>
      </c>
      <c r="Z659" s="15">
        <f>Z$624*Z$230</f>
        <v>-1.5477257428597879E-2</v>
      </c>
      <c r="AA659" s="51">
        <f t="shared" si="2997"/>
        <v>-6.2629089776838176E-2</v>
      </c>
      <c r="AB659" s="15">
        <f>AB$624*AB$230</f>
        <v>-1.8685000000000486E-2</v>
      </c>
      <c r="AC659" s="15">
        <f>AC$624*AC$230</f>
        <v>-1.2069172788856261E-2</v>
      </c>
      <c r="AD659" s="15">
        <f>AD$624*AD$230</f>
        <v>-4.3888192951295158E-3</v>
      </c>
      <c r="AE659" s="15">
        <f>AE$624*AE$230</f>
        <v>-1.8122330273562014E-3</v>
      </c>
      <c r="AF659" s="51">
        <f t="shared" si="2998"/>
        <v>-3.6955225111342464E-2</v>
      </c>
      <c r="AG659" s="15">
        <f>AG$624*AG$230</f>
        <v>-2.5259359494790453E-5</v>
      </c>
      <c r="AH659" s="15">
        <f>AH$624*AH$230</f>
        <v>3.7760782570033652E-3</v>
      </c>
      <c r="AI659" s="15">
        <f>AI$624*AI$230</f>
        <v>-2.786423841060721E-4</v>
      </c>
      <c r="AJ659" s="15">
        <f>AJ$624*AJ$230</f>
        <v>-1.0498071440564318E-4</v>
      </c>
      <c r="AK659" s="51">
        <f t="shared" si="2999"/>
        <v>3.3671957989968595E-3</v>
      </c>
      <c r="AL659" s="15">
        <f>AL$624*AL$230</f>
        <v>-3.3760361718163366E-3</v>
      </c>
      <c r="AM659" s="15">
        <f>AM$624*AM$230</f>
        <v>-1.5614323258872299E-3</v>
      </c>
      <c r="AN659" s="15">
        <f>AN$624*AN$230</f>
        <v>-6.7553939777124721E-4</v>
      </c>
      <c r="AO659" s="15">
        <f>AO$624*AO$230</f>
        <v>1.0956903995605278E-3</v>
      </c>
      <c r="AP659" s="51">
        <f t="shared" si="3000"/>
        <v>-4.5173174959142861E-3</v>
      </c>
      <c r="AQ659" s="15">
        <f>AQ$624*AQ$230</f>
        <v>2.1012711546422754E-2</v>
      </c>
      <c r="AR659" s="15">
        <f>AR$624*AR$230</f>
        <v>7.7618828575544245E-3</v>
      </c>
      <c r="AS659" s="15">
        <f>AS$624*AS$230</f>
        <v>6.9081733629828557E-3</v>
      </c>
      <c r="AT659" s="15">
        <f>AT$624*AT$230</f>
        <v>1.043881909058113E-2</v>
      </c>
      <c r="AU659" s="51">
        <f t="shared" si="3001"/>
        <v>4.6121586857541162E-2</v>
      </c>
      <c r="AV659" s="51">
        <f ca="1">AV$624*AV$230</f>
        <v>0</v>
      </c>
      <c r="AW659" s="51">
        <f ca="1">AW$624*AW$230</f>
        <v>0</v>
      </c>
    </row>
    <row r="660" spans="2:49" s="52" customFormat="1">
      <c r="B660" s="52" t="s">
        <v>194</v>
      </c>
      <c r="C660" s="144" t="s">
        <v>212</v>
      </c>
      <c r="D660" s="144" t="s">
        <v>212</v>
      </c>
      <c r="E660" s="144" t="s">
        <v>212</v>
      </c>
      <c r="F660" s="144" t="s">
        <v>212</v>
      </c>
      <c r="G660" s="145" t="s">
        <v>212</v>
      </c>
      <c r="H660" s="55">
        <f>SUM(H657:H659)</f>
        <v>-7.04872000000009</v>
      </c>
      <c r="I660" s="55">
        <f t="shared" ref="I660:K660" si="3002">SUM(I657:I659)</f>
        <v>-9.0910024416710939</v>
      </c>
      <c r="J660" s="55">
        <f t="shared" si="3002"/>
        <v>-6.9423062130177771</v>
      </c>
      <c r="K660" s="55">
        <f t="shared" si="3002"/>
        <v>-4.2723548180418938</v>
      </c>
      <c r="L660" s="67">
        <f>SUM(L657:L659)</f>
        <v>-27.354383472730852</v>
      </c>
      <c r="M660" s="55">
        <f>SUM(M657:M659)</f>
        <v>-3.8666054292930423</v>
      </c>
      <c r="N660" s="55">
        <f t="shared" ref="N660" si="3003">SUM(N657:N659)</f>
        <v>-4.3727750496032884</v>
      </c>
      <c r="O660" s="55">
        <f t="shared" ref="O660" si="3004">SUM(O657:O659)</f>
        <v>-0.91627498815731978</v>
      </c>
      <c r="P660" s="55">
        <f t="shared" ref="P660" si="3005">SUM(P657:P659)</f>
        <v>-0.10507678224070981</v>
      </c>
      <c r="Q660" s="67">
        <f>SUM(Q657:Q659)</f>
        <v>-9.2607322492943602</v>
      </c>
      <c r="R660" s="55">
        <f>SUM(R657:R659)</f>
        <v>2.1078739318612056</v>
      </c>
      <c r="S660" s="55">
        <f t="shared" ref="S660" si="3006">SUM(S657:S659)</f>
        <v>8.4439175346289463</v>
      </c>
      <c r="T660" s="55">
        <f t="shared" ref="T660" si="3007">SUM(T657:T659)</f>
        <v>6.8755219917013068</v>
      </c>
      <c r="U660" s="55">
        <f t="shared" ref="U660" si="3008">SUM(U657:U659)</f>
        <v>3.9321385264397284</v>
      </c>
      <c r="V660" s="67">
        <f>SUM(V657:V659)</f>
        <v>21.359451984631185</v>
      </c>
      <c r="W660" s="55">
        <f>SUM(W657:W659)</f>
        <v>-4.557481998603798</v>
      </c>
      <c r="X660" s="55">
        <f t="shared" ref="X660" si="3009">SUM(X657:X659)</f>
        <v>-6.1406390940423856</v>
      </c>
      <c r="Y660" s="55">
        <f t="shared" ref="Y660" si="3010">SUM(Y657:Y659)</f>
        <v>-10.699719705768528</v>
      </c>
      <c r="Z660" s="55">
        <f t="shared" ref="Z660" si="3011">SUM(Z657:Z659)</f>
        <v>-10.934682373305021</v>
      </c>
      <c r="AA660" s="67">
        <f>SUM(AA657:AA659)</f>
        <v>-32.332523171719735</v>
      </c>
      <c r="AB660" s="55">
        <f>SUM(AB657:AB659)</f>
        <v>-9.3158071428571585</v>
      </c>
      <c r="AC660" s="55">
        <f t="shared" ref="AC660" si="3012">SUM(AC657:AC659)</f>
        <v>-6.0035513786852128</v>
      </c>
      <c r="AD660" s="55">
        <f t="shared" ref="AD660" si="3013">SUM(AD657:AD659)</f>
        <v>-1.8236835000467715</v>
      </c>
      <c r="AE660" s="55">
        <f t="shared" ref="AE660" si="3014">SUM(AE657:AE659)</f>
        <v>-1.3100632554758727</v>
      </c>
      <c r="AF660" s="67">
        <f>SUM(AF657:AF659)</f>
        <v>-18.453105277065013</v>
      </c>
      <c r="AG660" s="55">
        <f>SUM(AG657:AG659)</f>
        <v>-1.3087956698228964E-2</v>
      </c>
      <c r="AH660" s="55">
        <f t="shared" ref="AH660:AJ660" si="3015">SUM(AH657:AH659)</f>
        <v>1.9390161849711809</v>
      </c>
      <c r="AI660" s="55">
        <f t="shared" si="3015"/>
        <v>-0.118750827814618</v>
      </c>
      <c r="AJ660" s="55">
        <f t="shared" si="3015"/>
        <v>-7.8882508804404769E-2</v>
      </c>
      <c r="AK660" s="67">
        <f>SUM(AK657:AK659)</f>
        <v>1.7282948916539294</v>
      </c>
      <c r="AL660" s="55">
        <f>SUM(AL657:AL659)</f>
        <v>-1.8035267520724119</v>
      </c>
      <c r="AM660" s="55">
        <f t="shared" ref="AM660:AN660" si="3016">SUM(AM657:AM659)</f>
        <v>-0.84060824572941173</v>
      </c>
      <c r="AN660" s="55">
        <f t="shared" si="3016"/>
        <v>-0.31123551248356146</v>
      </c>
      <c r="AO660" s="55">
        <f t="shared" ref="AO660" si="3017">SUM(AO657:AO659)</f>
        <v>0.85047488813892991</v>
      </c>
      <c r="AP660" s="67">
        <f>SUM(AP657:AP659)</f>
        <v>-2.1048956221464552</v>
      </c>
      <c r="AQ660" s="55">
        <f>SUM(AQ657:AQ659)</f>
        <v>11.698731641146626</v>
      </c>
      <c r="AR660" s="55">
        <f t="shared" ref="AR660:AT660" si="3018">SUM(AR657:AR659)</f>
        <v>4.321392999658066</v>
      </c>
      <c r="AS660" s="55">
        <f t="shared" si="3018"/>
        <v>3.8460941190530091</v>
      </c>
      <c r="AT660" s="55">
        <f t="shared" si="3018"/>
        <v>5.8117650795038394</v>
      </c>
      <c r="AU660" s="67">
        <f>SUM(AU657:AU659)</f>
        <v>25.677983839361541</v>
      </c>
      <c r="AV660" s="67">
        <f t="shared" ref="AV660:AW660" ca="1" si="3019">SUM(AV657:AV659)</f>
        <v>0</v>
      </c>
      <c r="AW660" s="67">
        <f t="shared" ca="1" si="3019"/>
        <v>0</v>
      </c>
    </row>
    <row r="661" spans="2:49">
      <c r="C661" s="117"/>
      <c r="D661" s="117"/>
      <c r="E661" s="117"/>
      <c r="F661" s="117"/>
      <c r="G661" s="118"/>
    </row>
    <row r="662" spans="2:49">
      <c r="B662" s="12" t="s">
        <v>343</v>
      </c>
      <c r="C662" s="117"/>
      <c r="D662" s="117"/>
      <c r="E662" s="117"/>
      <c r="F662" s="117"/>
      <c r="G662" s="118"/>
    </row>
    <row r="663" spans="2:49">
      <c r="B663" s="1" t="s">
        <v>208</v>
      </c>
      <c r="C663" s="117" t="s">
        <v>212</v>
      </c>
      <c r="D663" s="117" t="s">
        <v>212</v>
      </c>
      <c r="E663" s="117" t="s">
        <v>212</v>
      </c>
      <c r="F663" s="117" t="s">
        <v>212</v>
      </c>
      <c r="G663" s="118" t="s">
        <v>212</v>
      </c>
      <c r="H663" s="15">
        <f>H$633*H$221</f>
        <v>6.3575076173898654E-2</v>
      </c>
      <c r="I663" s="15">
        <f>I$633*I$221</f>
        <v>-0.13551465085808276</v>
      </c>
      <c r="J663" s="15">
        <f>J$633*J$221</f>
        <v>-0.24331428004818118</v>
      </c>
      <c r="K663" s="15">
        <f>K$633*K$221</f>
        <v>4.0807730142309907E-2</v>
      </c>
      <c r="L663" s="118" t="s">
        <v>212</v>
      </c>
      <c r="M663" s="15">
        <f>M$633*M$221</f>
        <v>-0.35733437235029636</v>
      </c>
      <c r="N663" s="15">
        <f>N$633*N$221</f>
        <v>-0.64810473919934763</v>
      </c>
      <c r="O663" s="15">
        <f>O$633*O$221</f>
        <v>1.2416232736631001</v>
      </c>
      <c r="P663" s="15">
        <f>P$633*P$221</f>
        <v>0.59609575679410742</v>
      </c>
      <c r="Q663" s="118" t="s">
        <v>212</v>
      </c>
      <c r="R663" s="15">
        <f>R$633*R$221</f>
        <v>0.69424347652228025</v>
      </c>
      <c r="S663" s="15">
        <f>S$633*S$221</f>
        <v>0.19651121828148022</v>
      </c>
      <c r="T663" s="15">
        <f>T$633*T$221</f>
        <v>-0.62183321362133781</v>
      </c>
      <c r="U663" s="15">
        <f>U$633*U$221</f>
        <v>-0.56832078155282739</v>
      </c>
      <c r="V663" s="118" t="s">
        <v>212</v>
      </c>
      <c r="W663" s="15">
        <f>W$633*W$221</f>
        <v>-0.25866419670290314</v>
      </c>
      <c r="X663" s="15">
        <f>X$633*X$221</f>
        <v>-1.1272792260439282</v>
      </c>
      <c r="Y663" s="15">
        <f>Y$633*Y$221</f>
        <v>-1.4610516300788943</v>
      </c>
      <c r="Z663" s="15">
        <f>Z$633*Z$221</f>
        <v>-0.44405870884879672</v>
      </c>
      <c r="AA663" s="118" t="s">
        <v>212</v>
      </c>
      <c r="AB663" s="15">
        <f>AB$633*AB$221</f>
        <v>1.1194659063911894</v>
      </c>
      <c r="AC663" s="15">
        <f>AC$633*AC$221</f>
        <v>0.34429268791544404</v>
      </c>
      <c r="AD663" s="15">
        <f>AD$633*AD$221</f>
        <v>-3.7596260279475352E-2</v>
      </c>
      <c r="AE663" s="15">
        <f>AE$633*AE$221</f>
        <v>-0.44252461814287686</v>
      </c>
      <c r="AF663" s="118" t="s">
        <v>212</v>
      </c>
      <c r="AG663" s="15">
        <f>AG$633*AG$221</f>
        <v>0.45519395414556013</v>
      </c>
      <c r="AH663" s="15">
        <f>AH$633*AH$221</f>
        <v>-0.37311594630247824</v>
      </c>
      <c r="AI663" s="15">
        <f>AI$633*AI$221</f>
        <v>0.43922474530867966</v>
      </c>
      <c r="AJ663" s="15">
        <f>AJ$633*AJ$221</f>
        <v>-0.92695239582662237</v>
      </c>
      <c r="AK663" s="118" t="s">
        <v>212</v>
      </c>
      <c r="AL663" s="15">
        <f>AL$633*AL$221</f>
        <v>-0.95301633090582005</v>
      </c>
      <c r="AM663" s="15">
        <f>AM$633*AM$221</f>
        <v>2.0831623536922197</v>
      </c>
      <c r="AN663" s="15">
        <f>AN$633*AN$221</f>
        <v>0.64011122185792524</v>
      </c>
      <c r="AO663" s="15">
        <f ca="1">AO$633*AO$221</f>
        <v>-0.35106493768995162</v>
      </c>
      <c r="AP663" s="118" t="s">
        <v>212</v>
      </c>
      <c r="AQ663" s="15">
        <f ca="1">AQ$633*AQ$221</f>
        <v>0.83933944055180987</v>
      </c>
      <c r="AR663" s="15">
        <f ca="1">AR$633*AR$221</f>
        <v>0.17887918219118226</v>
      </c>
      <c r="AS663" s="15">
        <f ca="1">AS$633*AS$221</f>
        <v>0</v>
      </c>
      <c r="AT663" s="15">
        <f ca="1">AT$633*AT$221</f>
        <v>0</v>
      </c>
      <c r="AU663" s="118" t="s">
        <v>212</v>
      </c>
      <c r="AV663" s="118" t="s">
        <v>212</v>
      </c>
      <c r="AW663" s="118" t="s">
        <v>212</v>
      </c>
    </row>
    <row r="664" spans="2:49">
      <c r="B664" s="1" t="s">
        <v>218</v>
      </c>
      <c r="C664" s="117" t="s">
        <v>212</v>
      </c>
      <c r="D664" s="117" t="s">
        <v>212</v>
      </c>
      <c r="E664" s="117" t="s">
        <v>212</v>
      </c>
      <c r="F664" s="117" t="s">
        <v>212</v>
      </c>
      <c r="G664" s="118" t="s">
        <v>212</v>
      </c>
      <c r="H664" s="15">
        <f>H$633*H$222</f>
        <v>0</v>
      </c>
      <c r="I664" s="15">
        <f>I$633*I$222</f>
        <v>0</v>
      </c>
      <c r="J664" s="15">
        <f>J$633*J$222</f>
        <v>0</v>
      </c>
      <c r="K664" s="15">
        <f>K$633*K$222</f>
        <v>0</v>
      </c>
      <c r="L664" s="118" t="s">
        <v>212</v>
      </c>
      <c r="M664" s="15">
        <f>M$633*M$222</f>
        <v>0</v>
      </c>
      <c r="N664" s="15">
        <f>N$633*N$222</f>
        <v>0</v>
      </c>
      <c r="O664" s="15">
        <f>O$633*O$222</f>
        <v>0</v>
      </c>
      <c r="P664" s="15">
        <f>P$633*P$222</f>
        <v>0</v>
      </c>
      <c r="Q664" s="118" t="s">
        <v>212</v>
      </c>
      <c r="R664" s="15">
        <f>R$633*R$222</f>
        <v>4.0285677792560495E-2</v>
      </c>
      <c r="S664" s="15">
        <f>S$633*S$222</f>
        <v>1.0658586352286711E-2</v>
      </c>
      <c r="T664" s="15">
        <f>T$633*T$222</f>
        <v>-3.2561678191661302E-2</v>
      </c>
      <c r="U664" s="15">
        <f>U$633*U$222</f>
        <v>-2.4899947578867258E-2</v>
      </c>
      <c r="V664" s="118" t="s">
        <v>212</v>
      </c>
      <c r="W664" s="15">
        <f>W$633*W$222</f>
        <v>-1.8835664527087098E-2</v>
      </c>
      <c r="X664" s="15">
        <f>X$633*X$222</f>
        <v>-0.11614384443478912</v>
      </c>
      <c r="Y664" s="15">
        <f>Y$633*Y$222</f>
        <v>-0.14760783865594249</v>
      </c>
      <c r="Z664" s="15">
        <f>Z$633*Z$222</f>
        <v>-4.8131981182114314E-2</v>
      </c>
      <c r="AA664" s="118" t="s">
        <v>212</v>
      </c>
      <c r="AB664" s="15">
        <f>AB$633*AB$222</f>
        <v>0.15494470991267834</v>
      </c>
      <c r="AC664" s="15">
        <f>AC$633*AC$222</f>
        <v>4.5595674535719707E-2</v>
      </c>
      <c r="AD664" s="15">
        <f>AD$633*AD$222</f>
        <v>-4.2840958259921687E-3</v>
      </c>
      <c r="AE664" s="15">
        <f>AE$633*AE$222</f>
        <v>-7.09891292578443E-2</v>
      </c>
      <c r="AF664" s="118" t="s">
        <v>212</v>
      </c>
      <c r="AG664" s="15">
        <f>AG$633*AG$222</f>
        <v>5.4524349977011416E-2</v>
      </c>
      <c r="AH664" s="15">
        <f>AH$633*AH$222</f>
        <v>-5.135365467348306E-2</v>
      </c>
      <c r="AI664" s="15">
        <f>AI$633*AI$222</f>
        <v>5.1290767004178742E-2</v>
      </c>
      <c r="AJ664" s="15">
        <f>AJ$633*AJ$222</f>
        <v>-0.10444808539973525</v>
      </c>
      <c r="AK664" s="118" t="s">
        <v>212</v>
      </c>
      <c r="AL664" s="15">
        <f>AL$633*AL$222</f>
        <v>-0.11466599928750106</v>
      </c>
      <c r="AM664" s="15">
        <f>AM$633*AM$222</f>
        <v>0.25130204526079392</v>
      </c>
      <c r="AN664" s="15">
        <f>AN$633*AN$222</f>
        <v>7.1103555221938203E-2</v>
      </c>
      <c r="AO664" s="15">
        <f>AO$633*AO$222</f>
        <v>-4.0358573211423505E-2</v>
      </c>
      <c r="AP664" s="118" t="s">
        <v>212</v>
      </c>
      <c r="AQ664" s="15">
        <f>AQ$633*AQ$222</f>
        <v>9.8789579689090912E-2</v>
      </c>
      <c r="AR664" s="15">
        <f ca="1">AR$633*AR$222</f>
        <v>2.1866551972797861E-2</v>
      </c>
      <c r="AS664" s="15">
        <f ca="1">AS$633*AS$222</f>
        <v>0</v>
      </c>
      <c r="AT664" s="15">
        <f ca="1">AT$633*AT$222</f>
        <v>0</v>
      </c>
      <c r="AU664" s="118" t="s">
        <v>212</v>
      </c>
      <c r="AV664" s="118" t="s">
        <v>212</v>
      </c>
      <c r="AW664" s="118" t="s">
        <v>212</v>
      </c>
    </row>
    <row r="665" spans="2:49">
      <c r="B665" s="1" t="s">
        <v>209</v>
      </c>
      <c r="C665" s="117" t="s">
        <v>212</v>
      </c>
      <c r="D665" s="117" t="s">
        <v>212</v>
      </c>
      <c r="E665" s="117" t="s">
        <v>212</v>
      </c>
      <c r="F665" s="117" t="s">
        <v>212</v>
      </c>
      <c r="G665" s="118" t="s">
        <v>212</v>
      </c>
      <c r="H665" s="15">
        <f>H$633*H$223</f>
        <v>0.15071944888055971</v>
      </c>
      <c r="I665" s="15">
        <f>I$633*I$223</f>
        <v>-0.26819472333940719</v>
      </c>
      <c r="J665" s="15">
        <f>J$633*J$223</f>
        <v>-0.47247605163718392</v>
      </c>
      <c r="K665" s="15">
        <f>K$633*K$223</f>
        <v>7.3081216257505244E-2</v>
      </c>
      <c r="L665" s="118" t="s">
        <v>212</v>
      </c>
      <c r="M665" s="15">
        <f>M$633*M$223</f>
        <v>-0.63187452984667358</v>
      </c>
      <c r="N665" s="15">
        <f>N$633*N$223</f>
        <v>-1.2741800854959306</v>
      </c>
      <c r="O665" s="15">
        <f>O$633*O$223</f>
        <v>2.30023916247232</v>
      </c>
      <c r="P665" s="15">
        <f>P$633*P$223</f>
        <v>1.0723798871536188</v>
      </c>
      <c r="Q665" s="118" t="s">
        <v>212</v>
      </c>
      <c r="R665" s="15">
        <f>R$633*R$223</f>
        <v>1.3149558129960035</v>
      </c>
      <c r="S665" s="15">
        <f>S$633*S$223</f>
        <v>0.3644615643956679</v>
      </c>
      <c r="T665" s="15">
        <f>T$633*T$223</f>
        <v>-1.1766462740714887</v>
      </c>
      <c r="U665" s="15">
        <f>U$633*U$223</f>
        <v>-1.0512703142638242</v>
      </c>
      <c r="V665" s="118" t="s">
        <v>212</v>
      </c>
      <c r="W665" s="15">
        <f>W$633*W$223</f>
        <v>-0.46587122186377283</v>
      </c>
      <c r="X665" s="15">
        <f>X$633*X$223</f>
        <v>-2.0636530026554931</v>
      </c>
      <c r="Y665" s="15">
        <f>Y$633*Y$223</f>
        <v>-2.9309778333252816</v>
      </c>
      <c r="Z665" s="15">
        <f>Z$633*Z$223</f>
        <v>-0.9380412641684569</v>
      </c>
      <c r="AA665" s="118" t="s">
        <v>212</v>
      </c>
      <c r="AB665" s="15">
        <f>AB$633*AB$223</f>
        <v>2.068325287398471</v>
      </c>
      <c r="AC665" s="15">
        <f>AC$633*AC$223</f>
        <v>0.6412700855261696</v>
      </c>
      <c r="AD665" s="15">
        <f>AD$633*AD$223</f>
        <v>-7.7591834322626729E-2</v>
      </c>
      <c r="AE665" s="15">
        <f>AE$633*AE$223</f>
        <v>-0.94733358928077149</v>
      </c>
      <c r="AF665" s="118" t="s">
        <v>212</v>
      </c>
      <c r="AG665" s="15">
        <f>AG$633*AG$223</f>
        <v>0.90755493627843487</v>
      </c>
      <c r="AH665" s="15">
        <f>AH$633*AH$223</f>
        <v>-0.77102668838550659</v>
      </c>
      <c r="AI665" s="15">
        <f>AI$633*AI$223</f>
        <v>1.0048834044028583</v>
      </c>
      <c r="AJ665" s="15">
        <f>AJ$633*AJ$223</f>
        <v>-2.2318545356752733</v>
      </c>
      <c r="AK665" s="118" t="s">
        <v>212</v>
      </c>
      <c r="AL665" s="15">
        <f>AL$633*AL$223</f>
        <v>-2.1190071057578685</v>
      </c>
      <c r="AM665" s="15">
        <f>AM$633*AM$223</f>
        <v>4.7015096439990289</v>
      </c>
      <c r="AN665" s="15">
        <f>AN$633*AN$223</f>
        <v>1.5514157111983775</v>
      </c>
      <c r="AO665" s="15">
        <f ca="1">AO$633*AO$223</f>
        <v>-0.87460760173456742</v>
      </c>
      <c r="AP665" s="118" t="s">
        <v>212</v>
      </c>
      <c r="AQ665" s="15">
        <f ca="1">AQ$633*AQ$223</f>
        <v>2.0887347703399493</v>
      </c>
      <c r="AR665" s="15">
        <f ca="1">AR$633*AR$223</f>
        <v>0.45164998977085158</v>
      </c>
      <c r="AS665" s="15">
        <f ca="1">AS$633*AS$223</f>
        <v>0</v>
      </c>
      <c r="AT665" s="15">
        <f ca="1">AT$633*AT$223</f>
        <v>0</v>
      </c>
      <c r="AU665" s="118" t="s">
        <v>212</v>
      </c>
      <c r="AV665" s="118" t="s">
        <v>212</v>
      </c>
      <c r="AW665" s="118" t="s">
        <v>212</v>
      </c>
    </row>
    <row r="666" spans="2:49" s="52" customFormat="1">
      <c r="B666" s="52" t="s">
        <v>193</v>
      </c>
      <c r="C666" s="144" t="s">
        <v>212</v>
      </c>
      <c r="D666" s="144" t="s">
        <v>212</v>
      </c>
      <c r="E666" s="144" t="s">
        <v>212</v>
      </c>
      <c r="F666" s="144" t="s">
        <v>212</v>
      </c>
      <c r="G666" s="145" t="s">
        <v>212</v>
      </c>
      <c r="H666" s="55">
        <f>SUM(H663:H665)</f>
        <v>0.21429452505445837</v>
      </c>
      <c r="I666" s="55">
        <f t="shared" ref="I666" si="3020">SUM(I663:I665)</f>
        <v>-0.40370937419748998</v>
      </c>
      <c r="J666" s="55">
        <f t="shared" ref="J666" si="3021">SUM(J663:J665)</f>
        <v>-0.7157903316853651</v>
      </c>
      <c r="K666" s="55">
        <f t="shared" ref="K666" si="3022">SUM(K663:K665)</f>
        <v>0.11388894639981514</v>
      </c>
      <c r="L666" s="145" t="s">
        <v>212</v>
      </c>
      <c r="M666" s="55">
        <f>SUM(M663:M665)</f>
        <v>-0.98920890219696989</v>
      </c>
      <c r="N666" s="55">
        <f t="shared" ref="N666" si="3023">SUM(N663:N665)</f>
        <v>-1.9222848246952782</v>
      </c>
      <c r="O666" s="55">
        <f t="shared" ref="O666" si="3024">SUM(O663:O665)</f>
        <v>3.5418624361354203</v>
      </c>
      <c r="P666" s="55">
        <f t="shared" ref="P666" si="3025">SUM(P663:P665)</f>
        <v>1.6684756439477262</v>
      </c>
      <c r="Q666" s="145" t="s">
        <v>212</v>
      </c>
      <c r="R666" s="55">
        <f>SUM(R663:R665)</f>
        <v>2.0494849673108444</v>
      </c>
      <c r="S666" s="55">
        <f t="shared" ref="S666" si="3026">SUM(S663:S665)</f>
        <v>0.57163136902943479</v>
      </c>
      <c r="T666" s="55">
        <f t="shared" ref="T666" si="3027">SUM(T663:T665)</f>
        <v>-1.8310411658844878</v>
      </c>
      <c r="U666" s="55">
        <f t="shared" ref="U666" si="3028">SUM(U663:U665)</f>
        <v>-1.6444910433955189</v>
      </c>
      <c r="V666" s="145" t="s">
        <v>212</v>
      </c>
      <c r="W666" s="55">
        <f>SUM(W663:W665)</f>
        <v>-0.7433710830937631</v>
      </c>
      <c r="X666" s="55">
        <f t="shared" ref="X666" si="3029">SUM(X663:X665)</f>
        <v>-3.3070760731342101</v>
      </c>
      <c r="Y666" s="55">
        <f t="shared" ref="Y666" si="3030">SUM(Y663:Y665)</f>
        <v>-4.5396373020601182</v>
      </c>
      <c r="Z666" s="55">
        <f t="shared" ref="Z666" si="3031">SUM(Z663:Z665)</f>
        <v>-1.430231954199368</v>
      </c>
      <c r="AA666" s="145" t="s">
        <v>212</v>
      </c>
      <c r="AB666" s="55">
        <f>SUM(AB663:AB665)</f>
        <v>3.342735903702339</v>
      </c>
      <c r="AC666" s="55">
        <f t="shared" ref="AC666" si="3032">SUM(AC663:AC665)</f>
        <v>1.0311584479773335</v>
      </c>
      <c r="AD666" s="55">
        <f t="shared" ref="AD666" si="3033">SUM(AD663:AD665)</f>
        <v>-0.11947219042809425</v>
      </c>
      <c r="AE666" s="55">
        <f t="shared" ref="AE666" si="3034">SUM(AE663:AE665)</f>
        <v>-1.4608473366814927</v>
      </c>
      <c r="AF666" s="145" t="s">
        <v>212</v>
      </c>
      <c r="AG666" s="55">
        <f>SUM(AG663:AG665)</f>
        <v>1.4172732404010064</v>
      </c>
      <c r="AH666" s="55">
        <f t="shared" ref="AH666:AJ666" si="3035">SUM(AH663:AH665)</f>
        <v>-1.195496289361468</v>
      </c>
      <c r="AI666" s="55">
        <f t="shared" si="3035"/>
        <v>1.4953989167157167</v>
      </c>
      <c r="AJ666" s="55">
        <f t="shared" si="3035"/>
        <v>-3.2632550169016308</v>
      </c>
      <c r="AK666" s="145" t="s">
        <v>212</v>
      </c>
      <c r="AL666" s="55">
        <f>SUM(AL663:AL665)</f>
        <v>-3.1866894359511897</v>
      </c>
      <c r="AM666" s="55">
        <f t="shared" ref="AM666:AN666" si="3036">SUM(AM663:AM665)</f>
        <v>7.0359740429520423</v>
      </c>
      <c r="AN666" s="55">
        <f t="shared" si="3036"/>
        <v>2.2626304882782411</v>
      </c>
      <c r="AO666" s="55">
        <f t="shared" ref="AO666" ca="1" si="3037">SUM(AO663:AO665)</f>
        <v>-1.2660311126359425</v>
      </c>
      <c r="AP666" s="145" t="s">
        <v>212</v>
      </c>
      <c r="AQ666" s="55">
        <f ca="1">SUM(AQ663:AQ665)</f>
        <v>3.0268637905808502</v>
      </c>
      <c r="AR666" s="55">
        <f t="shared" ref="AR666:AT666" ca="1" si="3038">SUM(AR663:AR665)</f>
        <v>0.65239572393483169</v>
      </c>
      <c r="AS666" s="55">
        <f t="shared" ca="1" si="3038"/>
        <v>0</v>
      </c>
      <c r="AT666" s="55">
        <f t="shared" ca="1" si="3038"/>
        <v>0</v>
      </c>
      <c r="AU666" s="145" t="s">
        <v>212</v>
      </c>
      <c r="AV666" s="145" t="s">
        <v>212</v>
      </c>
      <c r="AW666" s="145" t="s">
        <v>212</v>
      </c>
    </row>
    <row r="667" spans="2:49">
      <c r="B667" s="11"/>
      <c r="C667" s="117"/>
      <c r="D667" s="117"/>
      <c r="E667" s="117"/>
      <c r="F667" s="117"/>
      <c r="G667" s="118"/>
      <c r="L667" s="118"/>
      <c r="Q667" s="118"/>
      <c r="V667" s="118"/>
      <c r="AA667" s="118"/>
      <c r="AF667" s="118"/>
      <c r="AK667" s="118"/>
      <c r="AP667" s="118"/>
      <c r="AU667" s="118"/>
      <c r="AV667" s="118"/>
      <c r="AW667" s="118"/>
    </row>
    <row r="668" spans="2:49">
      <c r="B668" s="1" t="s">
        <v>184</v>
      </c>
      <c r="C668" s="117" t="s">
        <v>212</v>
      </c>
      <c r="D668" s="117" t="s">
        <v>212</v>
      </c>
      <c r="E668" s="117" t="s">
        <v>212</v>
      </c>
      <c r="F668" s="117" t="s">
        <v>212</v>
      </c>
      <c r="G668" s="118" t="s">
        <v>212</v>
      </c>
      <c r="H668" s="15">
        <f>H$633*H$226</f>
        <v>0.34218897097697454</v>
      </c>
      <c r="I668" s="15">
        <f>I$633*I$226</f>
        <v>-0.63374631169592432</v>
      </c>
      <c r="J668" s="15">
        <f>J$633*J$226</f>
        <v>-1.0942792117603137</v>
      </c>
      <c r="K668" s="15">
        <f>K$633*K$226</f>
        <v>0.16666082244089611</v>
      </c>
      <c r="L668" s="118" t="s">
        <v>212</v>
      </c>
      <c r="M668" s="15">
        <f>M$633*M$226</f>
        <v>-1.340401945423487</v>
      </c>
      <c r="N668" s="15">
        <f>N$633*N$226</f>
        <v>-2.7171053206270419</v>
      </c>
      <c r="O668" s="15">
        <f>O$633*O$226</f>
        <v>4.8526714284627888</v>
      </c>
      <c r="P668" s="15">
        <f>P$633*P$226</f>
        <v>2.2444930787294433</v>
      </c>
      <c r="Q668" s="118" t="s">
        <v>212</v>
      </c>
      <c r="R668" s="15">
        <f>R$633*R$226</f>
        <v>2.4969297769680208</v>
      </c>
      <c r="S668" s="15">
        <f>S$633*S$226</f>
        <v>0.68960018885086061</v>
      </c>
      <c r="T668" s="15">
        <f>T$633*T$226</f>
        <v>-2.2110327890531951</v>
      </c>
      <c r="U668" s="15">
        <f>U$633*U$226</f>
        <v>-2.1550767816610823</v>
      </c>
      <c r="V668" s="118" t="s">
        <v>212</v>
      </c>
      <c r="W668" s="15">
        <f>W$633*W$226</f>
        <v>-0.86011164502933846</v>
      </c>
      <c r="X668" s="15">
        <f>X$633*X$226</f>
        <v>-3.8949287639732417</v>
      </c>
      <c r="Y668" s="15">
        <f>Y$633*Y$226</f>
        <v>-5.3795583015742459</v>
      </c>
      <c r="Z668" s="15">
        <f>Z$633*Z$226</f>
        <v>-1.7395292664302451</v>
      </c>
      <c r="AA668" s="118" t="s">
        <v>212</v>
      </c>
      <c r="AB668" s="15">
        <f>AB$633*AB$226</f>
        <v>3.6829433447892033</v>
      </c>
      <c r="AC668" s="15">
        <f>AC$633*AC$226</f>
        <v>1.1314215285729574</v>
      </c>
      <c r="AD668" s="15">
        <f>AD$633*AD$226</f>
        <v>-0.13488551705998192</v>
      </c>
      <c r="AE668" s="15">
        <f>AE$633*AE$226</f>
        <v>-1.5821317288389944</v>
      </c>
      <c r="AF668" s="118" t="s">
        <v>212</v>
      </c>
      <c r="AG668" s="15">
        <f>AG$633*AG$226</f>
        <v>1.4741269474187109</v>
      </c>
      <c r="AH668" s="15">
        <f>AH$633*AH$226</f>
        <v>-1.2170417203797412</v>
      </c>
      <c r="AI668" s="15">
        <f>AI$633*AI$226</f>
        <v>1.552627949893181</v>
      </c>
      <c r="AJ668" s="15">
        <f>AJ$633*AJ$226</f>
        <v>-3.2433688355014878</v>
      </c>
      <c r="AK668" s="118" t="s">
        <v>212</v>
      </c>
      <c r="AL668" s="15">
        <f>AL$633*AL$226</f>
        <v>-3.015847474523806</v>
      </c>
      <c r="AM668" s="15">
        <f>AM$633*AM$226</f>
        <v>6.7009875922337452</v>
      </c>
      <c r="AN668" s="15">
        <f>AN$633*AN$226</f>
        <v>2.2110863305607475</v>
      </c>
      <c r="AO668" s="15">
        <f>AO$633*AO$226</f>
        <v>-1.1712426153664093</v>
      </c>
      <c r="AP668" s="118" t="s">
        <v>212</v>
      </c>
      <c r="AQ668" s="15">
        <f>AQ$633*AQ$226</f>
        <v>2.7643806995731643</v>
      </c>
      <c r="AR668" s="15">
        <f ca="1">AR$633*AR$226</f>
        <v>0.58914205018132049</v>
      </c>
      <c r="AS668" s="15">
        <f ca="1">AS$633*AS$226</f>
        <v>0</v>
      </c>
      <c r="AT668" s="15">
        <f ca="1">AT$633*AT$226</f>
        <v>0</v>
      </c>
      <c r="AU668" s="118" t="s">
        <v>212</v>
      </c>
      <c r="AV668" s="118" t="s">
        <v>212</v>
      </c>
      <c r="AW668" s="118" t="s">
        <v>212</v>
      </c>
    </row>
    <row r="669" spans="2:49">
      <c r="B669" s="1" t="s">
        <v>185</v>
      </c>
      <c r="C669" s="117" t="s">
        <v>212</v>
      </c>
      <c r="D669" s="117" t="s">
        <v>212</v>
      </c>
      <c r="E669" s="117" t="s">
        <v>212</v>
      </c>
      <c r="F669" s="117" t="s">
        <v>212</v>
      </c>
      <c r="G669" s="118" t="s">
        <v>212</v>
      </c>
      <c r="H669" s="15">
        <f>H$633*H$227</f>
        <v>5.4271406489913479E-2</v>
      </c>
      <c r="I669" s="15">
        <f>I$633*I$227</f>
        <v>-9.5394464602431422E-2</v>
      </c>
      <c r="J669" s="15">
        <f>J$633*J$227</f>
        <v>-0.15876211412539784</v>
      </c>
      <c r="K669" s="15">
        <f>K$633*K$227</f>
        <v>2.3631213682674457E-2</v>
      </c>
      <c r="L669" s="118" t="s">
        <v>212</v>
      </c>
      <c r="M669" s="15">
        <f>M$633*M$227</f>
        <v>-0.27863437691223009</v>
      </c>
      <c r="N669" s="15">
        <f>N$633*N$227</f>
        <v>-0.53972012611774378</v>
      </c>
      <c r="O669" s="15">
        <f>O$633*O$227</f>
        <v>0.91131726197561203</v>
      </c>
      <c r="P669" s="15">
        <f>P$633*P$227</f>
        <v>0.40321220434720167</v>
      </c>
      <c r="Q669" s="118" t="s">
        <v>212</v>
      </c>
      <c r="R669" s="15">
        <f>R$633*R$227</f>
        <v>0.80962478670485649</v>
      </c>
      <c r="S669" s="15">
        <f>S$633*S$227</f>
        <v>0.2142065412546941</v>
      </c>
      <c r="T669" s="15">
        <f>T$633*T$227</f>
        <v>-0.65439489181299881</v>
      </c>
      <c r="U669" s="15">
        <f>U$633*U$227</f>
        <v>-0.5664054009698376</v>
      </c>
      <c r="V669" s="118" t="s">
        <v>212</v>
      </c>
      <c r="W669" s="15">
        <f>W$633*W$227</f>
        <v>-0.30043997661358046</v>
      </c>
      <c r="X669" s="15">
        <f>X$633*X$227</f>
        <v>-1.108431284882708</v>
      </c>
      <c r="Y669" s="15">
        <f>Y$633*Y$227</f>
        <v>-1.5204118922011789</v>
      </c>
      <c r="Z669" s="15">
        <f>Z$633*Z$227</f>
        <v>-0.42898378950191007</v>
      </c>
      <c r="AA669" s="118" t="s">
        <v>212</v>
      </c>
      <c r="AB669" s="15">
        <f>AB$633*AB$227</f>
        <v>1.0878726313824179</v>
      </c>
      <c r="AC669" s="15">
        <f>AC$633*AC$227</f>
        <v>0.29612454718712161</v>
      </c>
      <c r="AD669" s="15">
        <f>AD$633*AD$227</f>
        <v>-3.5187240230680109E-2</v>
      </c>
      <c r="AE669" s="15">
        <f>AE$633*AE$227</f>
        <v>-0.45675671894121928</v>
      </c>
      <c r="AF669" s="118" t="s">
        <v>212</v>
      </c>
      <c r="AG669" s="15">
        <f>AG$633*AG$227</f>
        <v>0.45133734097865513</v>
      </c>
      <c r="AH669" s="15">
        <f>AH$633*AH$227</f>
        <v>-0.32746459010862694</v>
      </c>
      <c r="AI669" s="15">
        <f>AI$633*AI$227</f>
        <v>0.37464496613534853</v>
      </c>
      <c r="AJ669" s="15">
        <f>AJ$633*AJ$227</f>
        <v>-0.87202576267611553</v>
      </c>
      <c r="AK669" s="118" t="s">
        <v>212</v>
      </c>
      <c r="AL669" s="15">
        <f>AL$633*AL$227</f>
        <v>-0.91303221070375706</v>
      </c>
      <c r="AM669" s="15">
        <f>AM$633*AM$227</f>
        <v>1.9413767568395375</v>
      </c>
      <c r="AN669" s="15">
        <f>AN$633*AN$227</f>
        <v>0.63974583452357747</v>
      </c>
      <c r="AO669" s="15">
        <f>AO$633*AO$227</f>
        <v>-0.32305796926816299</v>
      </c>
      <c r="AP669" s="118" t="s">
        <v>212</v>
      </c>
      <c r="AQ669" s="15">
        <f>AQ$633*AQ$227</f>
        <v>0.79923579082114793</v>
      </c>
      <c r="AR669" s="15">
        <f ca="1">AR$633*AR$227</f>
        <v>0.17033233246613394</v>
      </c>
      <c r="AS669" s="15">
        <f ca="1">AS$633*AS$227</f>
        <v>0</v>
      </c>
      <c r="AT669" s="15">
        <f ca="1">AT$633*AT$227</f>
        <v>0</v>
      </c>
      <c r="AU669" s="118" t="s">
        <v>212</v>
      </c>
      <c r="AV669" s="118" t="s">
        <v>212</v>
      </c>
      <c r="AW669" s="118" t="s">
        <v>212</v>
      </c>
    </row>
    <row r="670" spans="2:49" s="52" customFormat="1">
      <c r="B670" s="52" t="s">
        <v>240</v>
      </c>
      <c r="C670" s="144" t="s">
        <v>212</v>
      </c>
      <c r="D670" s="144" t="s">
        <v>212</v>
      </c>
      <c r="E670" s="144" t="s">
        <v>212</v>
      </c>
      <c r="F670" s="144" t="s">
        <v>212</v>
      </c>
      <c r="G670" s="145" t="s">
        <v>212</v>
      </c>
      <c r="H670" s="55">
        <f>SUM(H668:H669)</f>
        <v>0.396460377466888</v>
      </c>
      <c r="I670" s="55">
        <f t="shared" ref="I670" si="3039">SUM(I668:I669)</f>
        <v>-0.72914077629835572</v>
      </c>
      <c r="J670" s="55">
        <f t="shared" ref="J670" si="3040">SUM(J668:J669)</f>
        <v>-1.2530413258857116</v>
      </c>
      <c r="K670" s="55">
        <f t="shared" ref="K670" si="3041">SUM(K668:K669)</f>
        <v>0.19029203612357057</v>
      </c>
      <c r="L670" s="145" t="s">
        <v>212</v>
      </c>
      <c r="M670" s="55">
        <f>SUM(M668:M669)</f>
        <v>-1.6190363223357171</v>
      </c>
      <c r="N670" s="55">
        <f t="shared" ref="N670" si="3042">SUM(N668:N669)</f>
        <v>-3.2568254467447857</v>
      </c>
      <c r="O670" s="55">
        <f t="shared" ref="O670" si="3043">SUM(O668:O669)</f>
        <v>5.763988690438401</v>
      </c>
      <c r="P670" s="55">
        <f t="shared" ref="P670" si="3044">SUM(P668:P669)</f>
        <v>2.647705283076645</v>
      </c>
      <c r="Q670" s="145" t="s">
        <v>212</v>
      </c>
      <c r="R670" s="55">
        <f>SUM(R668:R669)</f>
        <v>3.3065545636728775</v>
      </c>
      <c r="S670" s="55">
        <f t="shared" ref="S670" si="3045">SUM(S668:S669)</f>
        <v>0.90380673010555468</v>
      </c>
      <c r="T670" s="55">
        <f t="shared" ref="T670" si="3046">SUM(T668:T669)</f>
        <v>-2.865427680866194</v>
      </c>
      <c r="U670" s="55">
        <f t="shared" ref="U670" si="3047">SUM(U668:U669)</f>
        <v>-2.7214821826309201</v>
      </c>
      <c r="V670" s="145" t="s">
        <v>212</v>
      </c>
      <c r="W670" s="55">
        <f>SUM(W668:W669)</f>
        <v>-1.1605516216429188</v>
      </c>
      <c r="X670" s="55">
        <f t="shared" ref="X670" si="3048">SUM(X668:X669)</f>
        <v>-5.0033600488559493</v>
      </c>
      <c r="Y670" s="55">
        <f t="shared" ref="Y670" si="3049">SUM(Y668:Y669)</f>
        <v>-6.8999701937754248</v>
      </c>
      <c r="Z670" s="55">
        <f t="shared" ref="Z670" si="3050">SUM(Z668:Z669)</f>
        <v>-2.1685130559321553</v>
      </c>
      <c r="AA670" s="145" t="s">
        <v>212</v>
      </c>
      <c r="AB670" s="55">
        <f>SUM(AB668:AB669)</f>
        <v>4.7708159761716207</v>
      </c>
      <c r="AC670" s="55">
        <f t="shared" ref="AC670" si="3051">SUM(AC668:AC669)</f>
        <v>1.4275460757600791</v>
      </c>
      <c r="AD670" s="55">
        <f t="shared" ref="AD670" si="3052">SUM(AD668:AD669)</f>
        <v>-0.17007275729066201</v>
      </c>
      <c r="AE670" s="55">
        <f t="shared" ref="AE670" si="3053">SUM(AE668:AE669)</f>
        <v>-2.0388884477802138</v>
      </c>
      <c r="AF670" s="145" t="s">
        <v>212</v>
      </c>
      <c r="AG670" s="55">
        <f>SUM(AG668:AG669)</f>
        <v>1.9254642883973661</v>
      </c>
      <c r="AH670" s="55">
        <f t="shared" ref="AH670:AJ670" si="3054">SUM(AH668:AH669)</f>
        <v>-1.5445063104883681</v>
      </c>
      <c r="AI670" s="55">
        <f t="shared" si="3054"/>
        <v>1.9272729160285296</v>
      </c>
      <c r="AJ670" s="55">
        <f t="shared" si="3054"/>
        <v>-4.1153945981776037</v>
      </c>
      <c r="AK670" s="145" t="s">
        <v>212</v>
      </c>
      <c r="AL670" s="55">
        <f>SUM(AL668:AL669)</f>
        <v>-3.9288796852275629</v>
      </c>
      <c r="AM670" s="55">
        <f t="shared" ref="AM670:AN670" si="3055">SUM(AM668:AM669)</f>
        <v>8.6423643490732829</v>
      </c>
      <c r="AN670" s="55">
        <f t="shared" si="3055"/>
        <v>2.8508321650843249</v>
      </c>
      <c r="AO670" s="55">
        <f t="shared" ref="AO670" si="3056">SUM(AO668:AO669)</f>
        <v>-1.4943005846345723</v>
      </c>
      <c r="AP670" s="145" t="s">
        <v>212</v>
      </c>
      <c r="AQ670" s="55">
        <f>SUM(AQ668:AQ669)</f>
        <v>3.5636164903943124</v>
      </c>
      <c r="AR670" s="55">
        <f t="shared" ref="AR670:AT670" ca="1" si="3057">SUM(AR668:AR669)</f>
        <v>0.75947438264745437</v>
      </c>
      <c r="AS670" s="55">
        <f t="shared" ca="1" si="3057"/>
        <v>0</v>
      </c>
      <c r="AT670" s="55">
        <f t="shared" ca="1" si="3057"/>
        <v>0</v>
      </c>
      <c r="AU670" s="145" t="s">
        <v>212</v>
      </c>
      <c r="AV670" s="145" t="s">
        <v>212</v>
      </c>
      <c r="AW670" s="145" t="s">
        <v>212</v>
      </c>
    </row>
    <row r="671" spans="2:49">
      <c r="B671" s="1" t="s">
        <v>241</v>
      </c>
      <c r="C671" s="117" t="s">
        <v>212</v>
      </c>
      <c r="D671" s="117" t="s">
        <v>212</v>
      </c>
      <c r="E671" s="117" t="s">
        <v>212</v>
      </c>
      <c r="F671" s="117" t="s">
        <v>212</v>
      </c>
      <c r="G671" s="118" t="s">
        <v>212</v>
      </c>
      <c r="H671" s="15">
        <f>H$633*H$229</f>
        <v>0.26825580922157233</v>
      </c>
      <c r="I671" s="15">
        <f>I$633*I$229</f>
        <v>-0.47152121074916098</v>
      </c>
      <c r="J671" s="15">
        <f>J$633*J$229</f>
        <v>-0.78473844981982366</v>
      </c>
      <c r="K671" s="15">
        <f>K$633*K$229</f>
        <v>0.11680571334579092</v>
      </c>
      <c r="L671" s="118" t="s">
        <v>212</v>
      </c>
      <c r="M671" s="15">
        <f>M$633*M$229</f>
        <v>-0.98829907566011399</v>
      </c>
      <c r="N671" s="15">
        <f>N$633*N$229</f>
        <v>-1.9143542432502831</v>
      </c>
      <c r="O671" s="15">
        <f>O$633*O$229</f>
        <v>3.2323865332930888</v>
      </c>
      <c r="P671" s="15">
        <f>P$633*P$229</f>
        <v>1.4301690023580338</v>
      </c>
      <c r="Q671" s="118" t="s">
        <v>212</v>
      </c>
      <c r="R671" s="15">
        <f>R$633*R$229</f>
        <v>1.6818292670680592</v>
      </c>
      <c r="S671" s="15">
        <f>S$633*S$229</f>
        <v>0.4491093666885857</v>
      </c>
      <c r="T671" s="15">
        <f>T$633*T$229</f>
        <v>-1.3878229831203213</v>
      </c>
      <c r="U671" s="15">
        <f>U$633*U$229</f>
        <v>-1.206689767283567</v>
      </c>
      <c r="V671" s="118" t="s">
        <v>212</v>
      </c>
      <c r="W671" s="15">
        <f>W$633*W$229</f>
        <v>-0.55182610919200492</v>
      </c>
      <c r="X671" s="15">
        <f>X$633*X$229</f>
        <v>-2.2624070235502005</v>
      </c>
      <c r="Y671" s="15">
        <f>Y$633*Y$229</f>
        <v>-2.924306237523389</v>
      </c>
      <c r="Z671" s="15">
        <f>Z$633*Z$229</f>
        <v>-0.85796757900382015</v>
      </c>
      <c r="AA671" s="118" t="s">
        <v>212</v>
      </c>
      <c r="AB671" s="15">
        <f>AB$633*AB$229</f>
        <v>2.118384705837399</v>
      </c>
      <c r="AC671" s="15">
        <f>AC$633*AC$229</f>
        <v>0.61014264003249075</v>
      </c>
      <c r="AD671" s="15">
        <f>AD$633*AD$229</f>
        <v>-6.1669749163172347E-2</v>
      </c>
      <c r="AE671" s="15">
        <f>AE$633*AE$229</f>
        <v>-0.75545625903051683</v>
      </c>
      <c r="AF671" s="118" t="s">
        <v>212</v>
      </c>
      <c r="AG671" s="15">
        <f>AG$633*AG$229</f>
        <v>0.75296386626284961</v>
      </c>
      <c r="AH671" s="15">
        <f>AH$633*AH$229</f>
        <v>-0.57030776154529372</v>
      </c>
      <c r="AI671" s="15">
        <f>AI$633*AI$229</f>
        <v>0.62738162663779029</v>
      </c>
      <c r="AJ671" s="15">
        <f>AJ$633*AJ$229</f>
        <v>-1.4348016046396768</v>
      </c>
      <c r="AK671" s="118" t="s">
        <v>212</v>
      </c>
      <c r="AL671" s="15">
        <f>AL$633*AL$229</f>
        <v>-1.4001159777150065</v>
      </c>
      <c r="AM671" s="15">
        <f>AM$633*AM$229</f>
        <v>2.767774199132842</v>
      </c>
      <c r="AN671" s="15">
        <f>AN$633*AN$229</f>
        <v>0.82547912421416747</v>
      </c>
      <c r="AO671" s="15">
        <f>AO$633*AO$229</f>
        <v>-0.47762490966999427</v>
      </c>
      <c r="AP671" s="118" t="s">
        <v>212</v>
      </c>
      <c r="AQ671" s="15">
        <f>AQ$633*AQ$229</f>
        <v>1.14431204732764</v>
      </c>
      <c r="AR671" s="15">
        <f ca="1">AR$633*AR$229</f>
        <v>0.24387463916018681</v>
      </c>
      <c r="AS671" s="15">
        <f ca="1">AS$633*AS$229</f>
        <v>0</v>
      </c>
      <c r="AT671" s="15">
        <f ca="1">AT$633*AT$229</f>
        <v>0</v>
      </c>
      <c r="AU671" s="118" t="s">
        <v>212</v>
      </c>
      <c r="AV671" s="118" t="s">
        <v>212</v>
      </c>
      <c r="AW671" s="118" t="s">
        <v>212</v>
      </c>
    </row>
    <row r="672" spans="2:49">
      <c r="B672" s="1" t="s">
        <v>186</v>
      </c>
      <c r="C672" s="117" t="s">
        <v>212</v>
      </c>
      <c r="D672" s="117" t="s">
        <v>212</v>
      </c>
      <c r="E672" s="117" t="s">
        <v>212</v>
      </c>
      <c r="F672" s="117" t="s">
        <v>212</v>
      </c>
      <c r="G672" s="118" t="s">
        <v>212</v>
      </c>
      <c r="H672" s="15">
        <f>H$633*H$230</f>
        <v>1.7366850076772737E-3</v>
      </c>
      <c r="I672" s="15">
        <f>I$633*I$230</f>
        <v>-3.0526228672778793E-3</v>
      </c>
      <c r="J672" s="15">
        <f>J$633*J$230</f>
        <v>-6.1690421488725606E-3</v>
      </c>
      <c r="K672" s="15">
        <f>K$633*K$230</f>
        <v>5.4014202703252842E-4</v>
      </c>
      <c r="L672" s="118" t="s">
        <v>212</v>
      </c>
      <c r="M672" s="15">
        <f>M$633*M$230</f>
        <v>-6.3687857579939854E-3</v>
      </c>
      <c r="N672" s="15">
        <f>N$633*N$230</f>
        <v>-1.233646002554873E-2</v>
      </c>
      <c r="O672" s="15">
        <f>O$633*O$230</f>
        <v>2.5293703597690283E-2</v>
      </c>
      <c r="P672" s="15">
        <f>P$633*P$230</f>
        <v>6.5830563975049581E-3</v>
      </c>
      <c r="Q672" s="118" t="s">
        <v>212</v>
      </c>
      <c r="R672" s="15">
        <f>R$633*R$230</f>
        <v>1.0951446390210885E-2</v>
      </c>
      <c r="S672" s="15">
        <f>S$633*S$230</f>
        <v>2.8974797850877202E-3</v>
      </c>
      <c r="T672" s="15">
        <f>T$633*T$230</f>
        <v>-1.074851513122793E-2</v>
      </c>
      <c r="U672" s="15">
        <f>U$633*U$230</f>
        <v>-5.4725159513990861E-3</v>
      </c>
      <c r="V672" s="118" t="s">
        <v>212</v>
      </c>
      <c r="W672" s="15">
        <f>W$633*W$230</f>
        <v>-3.4335846794170026E-3</v>
      </c>
      <c r="X672" s="15">
        <f>X$633*X$230</f>
        <v>-1.4596174345485522E-2</v>
      </c>
      <c r="Y672" s="15">
        <f>Y$633*Y$230</f>
        <v>-2.3672955256141562E-2</v>
      </c>
      <c r="Z672" s="15">
        <f>Z$633*Z$230</f>
        <v>-4.2898378950188562E-3</v>
      </c>
      <c r="AA672" s="118" t="s">
        <v>212</v>
      </c>
      <c r="AB672" s="15">
        <f>AB$633*AB$230</f>
        <v>1.38456516721402E-2</v>
      </c>
      <c r="AC672" s="15">
        <f>AC$633*AC$230</f>
        <v>4.1046966936829736E-3</v>
      </c>
      <c r="AD672" s="15">
        <f>AD$633*AD$230</f>
        <v>-5.5904961114164287E-4</v>
      </c>
      <c r="AE672" s="15">
        <f>AE$633*AE$230</f>
        <v>-3.870819652044011E-3</v>
      </c>
      <c r="AF672" s="118" t="s">
        <v>212</v>
      </c>
      <c r="AG672" s="15">
        <f>AG$633*AG$230</f>
        <v>5.1792809620502664E-3</v>
      </c>
      <c r="AH672" s="15">
        <f>AH$633*AH$230</f>
        <v>-4.1264664820170015E-3</v>
      </c>
      <c r="AI672" s="15">
        <f>AI$633*AI$230</f>
        <v>6.0084570040574358E-3</v>
      </c>
      <c r="AJ672" s="15">
        <f>AJ$633*AJ$230</f>
        <v>-7.3963169014085338E-3</v>
      </c>
      <c r="AK672" s="118" t="s">
        <v>212</v>
      </c>
      <c r="AL672" s="15">
        <f>AL$633*AL$230</f>
        <v>-9.9940976933955497E-3</v>
      </c>
      <c r="AM672" s="15">
        <f>AM$633*AM$230</f>
        <v>2.1233808277932961E-2</v>
      </c>
      <c r="AN672" s="15">
        <f>AN$633*AN$230</f>
        <v>7.996822931544665E-3</v>
      </c>
      <c r="AO672" s="15">
        <f>AO$633*AO$230</f>
        <v>-2.5437635375444457E-3</v>
      </c>
      <c r="AP672" s="118" t="s">
        <v>212</v>
      </c>
      <c r="AQ672" s="15">
        <f>AQ$633*AQ$230</f>
        <v>8.471375697660339E-3</v>
      </c>
      <c r="AR672" s="15">
        <f ca="1">AR$633*AR$230</f>
        <v>1.8054111169081889E-3</v>
      </c>
      <c r="AS672" s="15">
        <f ca="1">AS$633*AS$230</f>
        <v>0</v>
      </c>
      <c r="AT672" s="15">
        <f ca="1">AT$633*AT$230</f>
        <v>0</v>
      </c>
      <c r="AU672" s="118" t="s">
        <v>212</v>
      </c>
      <c r="AV672" s="118" t="s">
        <v>212</v>
      </c>
      <c r="AW672" s="118" t="s">
        <v>212</v>
      </c>
    </row>
    <row r="673" spans="2:49" s="52" customFormat="1">
      <c r="B673" s="52" t="s">
        <v>194</v>
      </c>
      <c r="C673" s="144" t="s">
        <v>212</v>
      </c>
      <c r="D673" s="144" t="s">
        <v>212</v>
      </c>
      <c r="E673" s="144" t="s">
        <v>212</v>
      </c>
      <c r="F673" s="144" t="s">
        <v>212</v>
      </c>
      <c r="G673" s="145" t="s">
        <v>212</v>
      </c>
      <c r="H673" s="55">
        <f>SUM(H670:H672)</f>
        <v>0.66645287169613765</v>
      </c>
      <c r="I673" s="55">
        <f t="shared" ref="I673" si="3058">SUM(I670:I672)</f>
        <v>-1.2037146099147946</v>
      </c>
      <c r="J673" s="55">
        <f t="shared" ref="J673" si="3059">SUM(J670:J672)</f>
        <v>-2.0439488178544081</v>
      </c>
      <c r="K673" s="55">
        <f t="shared" ref="K673" si="3060">SUM(K670:K672)</f>
        <v>0.30763789149639398</v>
      </c>
      <c r="L673" s="145" t="s">
        <v>212</v>
      </c>
      <c r="M673" s="55">
        <f>SUM(M670:M672)</f>
        <v>-2.6137041837538249</v>
      </c>
      <c r="N673" s="55">
        <f t="shared" ref="N673" si="3061">SUM(N670:N672)</f>
        <v>-5.1835161500206173</v>
      </c>
      <c r="O673" s="55">
        <f t="shared" ref="O673" si="3062">SUM(O670:O672)</f>
        <v>9.0216689273291806</v>
      </c>
      <c r="P673" s="55">
        <f t="shared" ref="P673" si="3063">SUM(P670:P672)</f>
        <v>4.0844573418321843</v>
      </c>
      <c r="Q673" s="145" t="s">
        <v>212</v>
      </c>
      <c r="R673" s="55">
        <f>SUM(R670:R672)</f>
        <v>4.9993352771311468</v>
      </c>
      <c r="S673" s="55">
        <f t="shared" ref="S673" si="3064">SUM(S670:S672)</f>
        <v>1.3558135765792281</v>
      </c>
      <c r="T673" s="55">
        <f t="shared" ref="T673" si="3065">SUM(T670:T672)</f>
        <v>-4.263999179117743</v>
      </c>
      <c r="U673" s="55">
        <f t="shared" ref="U673" si="3066">SUM(U670:U672)</f>
        <v>-3.9336444658658865</v>
      </c>
      <c r="V673" s="145" t="s">
        <v>212</v>
      </c>
      <c r="W673" s="55">
        <f>SUM(W670:W672)</f>
        <v>-1.7158113155143406</v>
      </c>
      <c r="X673" s="55">
        <f t="shared" ref="X673" si="3067">SUM(X670:X672)</f>
        <v>-7.2803632467516355</v>
      </c>
      <c r="Y673" s="55">
        <f t="shared" ref="Y673" si="3068">SUM(Y670:Y672)</f>
        <v>-9.847949386554955</v>
      </c>
      <c r="Z673" s="55">
        <f t="shared" ref="Z673" si="3069">SUM(Z670:Z672)</f>
        <v>-3.0307704728309939</v>
      </c>
      <c r="AA673" s="145" t="s">
        <v>212</v>
      </c>
      <c r="AB673" s="55">
        <f>SUM(AB670:AB672)</f>
        <v>6.9030463336811598</v>
      </c>
      <c r="AC673" s="55">
        <f t="shared" ref="AC673" si="3070">SUM(AC670:AC672)</f>
        <v>2.0417934124862529</v>
      </c>
      <c r="AD673" s="55">
        <f t="shared" ref="AD673" si="3071">SUM(AD670:AD672)</f>
        <v>-0.23230155606497602</v>
      </c>
      <c r="AE673" s="55">
        <f t="shared" ref="AE673" si="3072">SUM(AE670:AE672)</f>
        <v>-2.7982155264627746</v>
      </c>
      <c r="AF673" s="145" t="s">
        <v>212</v>
      </c>
      <c r="AG673" s="55">
        <f>SUM(AG670:AG672)</f>
        <v>2.6836074356222657</v>
      </c>
      <c r="AH673" s="55">
        <f t="shared" ref="AH673:AJ673" si="3073">SUM(AH670:AH672)</f>
        <v>-2.1189405385156785</v>
      </c>
      <c r="AI673" s="55">
        <f t="shared" si="3073"/>
        <v>2.5606629996703774</v>
      </c>
      <c r="AJ673" s="55">
        <f t="shared" si="3073"/>
        <v>-5.5575925197186891</v>
      </c>
      <c r="AK673" s="145" t="s">
        <v>212</v>
      </c>
      <c r="AL673" s="55">
        <f>SUM(AL670:AL672)</f>
        <v>-5.3389897606359646</v>
      </c>
      <c r="AM673" s="55">
        <f t="shared" ref="AM673:AN673" si="3074">SUM(AM670:AM672)</f>
        <v>11.431372356484056</v>
      </c>
      <c r="AN673" s="55">
        <f t="shared" si="3074"/>
        <v>3.684308112230037</v>
      </c>
      <c r="AO673" s="55">
        <f t="shared" ref="AO673" si="3075">SUM(AO670:AO672)</f>
        <v>-1.974469257842111</v>
      </c>
      <c r="AP673" s="145" t="s">
        <v>212</v>
      </c>
      <c r="AQ673" s="55">
        <f>SUM(AQ670:AQ672)</f>
        <v>4.7163999134196128</v>
      </c>
      <c r="AR673" s="55">
        <f t="shared" ref="AR673:AT673" ca="1" si="3076">SUM(AR670:AR672)</f>
        <v>1.0051544329245492</v>
      </c>
      <c r="AS673" s="55">
        <f t="shared" ca="1" si="3076"/>
        <v>0</v>
      </c>
      <c r="AT673" s="55">
        <f t="shared" ca="1" si="3076"/>
        <v>0</v>
      </c>
      <c r="AU673" s="145" t="s">
        <v>212</v>
      </c>
      <c r="AV673" s="145" t="s">
        <v>212</v>
      </c>
      <c r="AW673" s="145" t="s">
        <v>212</v>
      </c>
    </row>
    <row r="674" spans="2:49">
      <c r="C674" s="117"/>
      <c r="D674" s="117"/>
      <c r="E674" s="117"/>
      <c r="F674" s="117"/>
      <c r="G674" s="118"/>
    </row>
    <row r="675" spans="2:49">
      <c r="B675" s="12" t="s">
        <v>345</v>
      </c>
      <c r="C675" s="117"/>
      <c r="D675" s="117"/>
      <c r="E675" s="117"/>
      <c r="F675" s="117"/>
      <c r="G675" s="118"/>
    </row>
    <row r="676" spans="2:49">
      <c r="B676" s="1" t="s">
        <v>208</v>
      </c>
      <c r="C676" s="117" t="s">
        <v>212</v>
      </c>
      <c r="D676" s="117" t="s">
        <v>212</v>
      </c>
      <c r="E676" s="117" t="s">
        <v>212</v>
      </c>
      <c r="F676" s="117" t="s">
        <v>212</v>
      </c>
      <c r="G676" s="118" t="s">
        <v>212</v>
      </c>
      <c r="H676" s="15">
        <f>H$637*H$221</f>
        <v>-1.322286091549302</v>
      </c>
      <c r="I676" s="15">
        <f>I$637*I$221</f>
        <v>-1.1539734129137378</v>
      </c>
      <c r="J676" s="15">
        <f>J$637*J$221</f>
        <v>-0.64031207100591903</v>
      </c>
      <c r="K676" s="15">
        <f>K$637*K$221</f>
        <v>-0.20024041517169583</v>
      </c>
      <c r="L676" s="51">
        <f>SUM(H676:K676)</f>
        <v>-3.3168119906406548</v>
      </c>
      <c r="M676" s="15">
        <f>M$637*M$221</f>
        <v>-0.72604201388890344</v>
      </c>
      <c r="N676" s="15">
        <f>N$637*N$221</f>
        <v>-1.110738163442468</v>
      </c>
      <c r="O676" s="15">
        <f>O$637*O$221</f>
        <v>-0.12966177167221704</v>
      </c>
      <c r="P676" s="15">
        <f>P$637*P$221</f>
        <v>3.0919006751322527E-2</v>
      </c>
      <c r="Q676" s="51">
        <f>SUM(M676:P676)</f>
        <v>-1.935522942252266</v>
      </c>
      <c r="R676" s="15">
        <f>R$637*R$221</f>
        <v>0.90626248474090687</v>
      </c>
      <c r="S676" s="15">
        <f>S$637*S$221</f>
        <v>1.5810046708901366</v>
      </c>
      <c r="T676" s="15">
        <f>T$637*T$221</f>
        <v>0.82128371369294162</v>
      </c>
      <c r="U676" s="15">
        <f>U$637*U$221</f>
        <v>0.33203880113803746</v>
      </c>
      <c r="V676" s="51">
        <f>SUM(R676:U676)</f>
        <v>3.6405896704620222</v>
      </c>
      <c r="W676" s="15">
        <f>W$637*W$221</f>
        <v>-0.90552049765634413</v>
      </c>
      <c r="X676" s="15">
        <f>X$637*X$221</f>
        <v>-2.1597036951255402</v>
      </c>
      <c r="Y676" s="15">
        <f>Y$637*Y$221</f>
        <v>-2.097270491124648</v>
      </c>
      <c r="Z676" s="15">
        <f>Z$637*Z$221</f>
        <v>-2.1503339657851757</v>
      </c>
      <c r="AA676" s="51">
        <f>SUM(W676:Z676)</f>
        <v>-7.3128286496917081</v>
      </c>
      <c r="AB676" s="15">
        <f>AB$637*AB$221</f>
        <v>-2.0086459774066405</v>
      </c>
      <c r="AC676" s="15">
        <f>AC$637*AC$221</f>
        <v>-0.77211057551113793</v>
      </c>
      <c r="AD676" s="15">
        <f>AD$637*AD$221</f>
        <v>0.55137459436768455</v>
      </c>
      <c r="AE676" s="15">
        <f>AE$637*AE$221</f>
        <v>0.95631285948670275</v>
      </c>
      <c r="AF676" s="51">
        <f>SUM(AB676:AE676)</f>
        <v>-1.2730690990633913</v>
      </c>
      <c r="AG676" s="15">
        <f>AG$637*AG$221</f>
        <v>0.61848683560297213</v>
      </c>
      <c r="AH676" s="15">
        <f>AH$637*AH$221</f>
        <v>-0.5314569183152017</v>
      </c>
      <c r="AI676" s="15">
        <f>AI$637*AI$221</f>
        <v>-0.46094070786443853</v>
      </c>
      <c r="AJ676" s="15">
        <f>AJ$637*AJ$221</f>
        <v>-0.14996900905410296</v>
      </c>
      <c r="AK676" s="51">
        <f>SUM(AG676:AJ676)</f>
        <v>-0.52387979963077103</v>
      </c>
      <c r="AL676" s="15">
        <f>AL$637*AL$221</f>
        <v>-1.107188206162826</v>
      </c>
      <c r="AM676" s="15">
        <f>AM$637*AM$221</f>
        <v>-0.12941827789964686</v>
      </c>
      <c r="AN676" s="15">
        <f>AN$637*AN$221</f>
        <v>0.12905493621069819</v>
      </c>
      <c r="AO676" s="15">
        <f ca="1">AO$637*AO$221</f>
        <v>0.61616466743903497</v>
      </c>
      <c r="AP676" s="51">
        <f ca="1">SUM(AL676:AO676)</f>
        <v>-0.49138688041273959</v>
      </c>
      <c r="AQ676" s="15">
        <f ca="1">AQ$637*AQ$221</f>
        <v>2.6753786391806451</v>
      </c>
      <c r="AR676" s="15">
        <f ca="1">AR$637*AR$221</f>
        <v>0.9074159557193805</v>
      </c>
      <c r="AS676" s="15">
        <f ca="1">AS$637*AS$221</f>
        <v>0.73271050390383785</v>
      </c>
      <c r="AT676" s="15">
        <f ca="1">AT$637*AT$221</f>
        <v>1.0418233162551449</v>
      </c>
      <c r="AU676" s="51">
        <f ca="1">SUM(AQ676:AT676)</f>
        <v>5.3573284150590084</v>
      </c>
      <c r="AV676" s="14">
        <f ca="1">AV$637*AV$221</f>
        <v>0</v>
      </c>
      <c r="AW676" s="14">
        <f ca="1">AW$637*AW$221</f>
        <v>0</v>
      </c>
    </row>
    <row r="677" spans="2:49">
      <c r="B677" s="1" t="s">
        <v>218</v>
      </c>
      <c r="C677" s="117" t="s">
        <v>212</v>
      </c>
      <c r="D677" s="117" t="s">
        <v>212</v>
      </c>
      <c r="E677" s="117" t="s">
        <v>212</v>
      </c>
      <c r="F677" s="117" t="s">
        <v>212</v>
      </c>
      <c r="G677" s="118" t="s">
        <v>212</v>
      </c>
      <c r="H677" s="15">
        <f>H$637*H$222</f>
        <v>0</v>
      </c>
      <c r="I677" s="15">
        <f>I$637*I$222</f>
        <v>0</v>
      </c>
      <c r="J677" s="15">
        <f>J$637*J$222</f>
        <v>0</v>
      </c>
      <c r="K677" s="15">
        <f>K$637*K$222</f>
        <v>0</v>
      </c>
      <c r="L677" s="51">
        <f t="shared" ref="L677" si="3077">SUM(H677:K677)</f>
        <v>0</v>
      </c>
      <c r="M677" s="15">
        <f>M$637*M$222</f>
        <v>0</v>
      </c>
      <c r="N677" s="15">
        <f>N$637*N$222</f>
        <v>0</v>
      </c>
      <c r="O677" s="15">
        <f>O$637*O$222</f>
        <v>0</v>
      </c>
      <c r="P677" s="15">
        <f>P$637*P$222</f>
        <v>0</v>
      </c>
      <c r="Q677" s="51">
        <f t="shared" ref="Q677" si="3078">SUM(M677:P677)</f>
        <v>0</v>
      </c>
      <c r="R677" s="15">
        <f>R$637*R$222</f>
        <v>5.2588752635669526E-2</v>
      </c>
      <c r="S677" s="15">
        <f>S$637*S$222</f>
        <v>8.5752228068290734E-2</v>
      </c>
      <c r="T677" s="15">
        <f>T$637*T$222</f>
        <v>4.300570539419063E-2</v>
      </c>
      <c r="U677" s="15">
        <f>U$637*U$222</f>
        <v>1.4547679780241409E-2</v>
      </c>
      <c r="V677" s="51">
        <f t="shared" ref="V677" si="3079">SUM(R677:U677)</f>
        <v>0.19589436587839229</v>
      </c>
      <c r="W677" s="15">
        <f>W$637*W$222</f>
        <v>-6.5939084471926951E-2</v>
      </c>
      <c r="X677" s="15">
        <f>X$637*X$222</f>
        <v>-0.22251478089610899</v>
      </c>
      <c r="Y677" s="15">
        <f>Y$637*Y$222</f>
        <v>-0.21188406891211634</v>
      </c>
      <c r="Z677" s="15">
        <f>Z$637*Z$222</f>
        <v>-0.23307691508798967</v>
      </c>
      <c r="AA677" s="51">
        <f t="shared" ref="AA677" si="3080">SUM(W677:Z677)</f>
        <v>-0.73341484936814194</v>
      </c>
      <c r="AB677" s="15">
        <f>AB$637*AB$222</f>
        <v>-0.27801567382239095</v>
      </c>
      <c r="AC677" s="15">
        <f>AC$637*AC$222</f>
        <v>-0.10225283237859285</v>
      </c>
      <c r="AD677" s="15">
        <f>AD$637*AD$222</f>
        <v>6.2829163877723998E-2</v>
      </c>
      <c r="AE677" s="15">
        <f>AE$637*AE$222</f>
        <v>0.15341026105607861</v>
      </c>
      <c r="AF677" s="51">
        <f t="shared" ref="AF677" si="3081">SUM(AB677:AE677)</f>
        <v>-0.16402908126718116</v>
      </c>
      <c r="AG677" s="15">
        <f>AG$637*AG$222</f>
        <v>7.4084008307823648E-2</v>
      </c>
      <c r="AH677" s="15">
        <f>AH$637*AH$222</f>
        <v>-7.3146847052382585E-2</v>
      </c>
      <c r="AI677" s="15">
        <f>AI$637*AI$222</f>
        <v>-5.3826663234105669E-2</v>
      </c>
      <c r="AJ677" s="15">
        <f>AJ$637*AJ$222</f>
        <v>-1.6898360622961715E-2</v>
      </c>
      <c r="AK677" s="51">
        <f t="shared" ref="AK677:AK678" si="3082">SUM(AG677:AJ677)</f>
        <v>-6.9787862601626324E-2</v>
      </c>
      <c r="AL677" s="15">
        <f>AL$637*AL$222</f>
        <v>-0.13321580957414092</v>
      </c>
      <c r="AM677" s="15">
        <f>AM$637*AM$222</f>
        <v>-1.5612358716384635E-2</v>
      </c>
      <c r="AN677" s="15">
        <f>AN$637*AN$222</f>
        <v>1.4335422455002349E-2</v>
      </c>
      <c r="AO677" s="15">
        <f>AO$637*AO$222</f>
        <v>7.0834549883454459E-2</v>
      </c>
      <c r="AP677" s="51">
        <f t="shared" ref="AP677:AP678" si="3083">SUM(AL677:AO677)</f>
        <v>-6.3658195952068744E-2</v>
      </c>
      <c r="AQ677" s="15">
        <f>AQ$637*AQ$222</f>
        <v>0.31488992236569813</v>
      </c>
      <c r="AR677" s="15">
        <f>AR$637*AR$222</f>
        <v>0.11092435639311628</v>
      </c>
      <c r="AS677" s="15">
        <f>AS$637*AS$222</f>
        <v>9.2896580002179915E-2</v>
      </c>
      <c r="AT677" s="15">
        <f>AT$637*AT$222</f>
        <v>0.13682021033843267</v>
      </c>
      <c r="AU677" s="51">
        <f t="shared" ref="AU677:AU678" si="3084">SUM(AQ677:AT677)</f>
        <v>0.65553106909942693</v>
      </c>
      <c r="AV677" s="14">
        <f ca="1">AV$637*AV$222</f>
        <v>0</v>
      </c>
      <c r="AW677" s="14">
        <f ca="1">AW$637*AW$222</f>
        <v>0</v>
      </c>
    </row>
    <row r="678" spans="2:49">
      <c r="B678" s="1" t="s">
        <v>209</v>
      </c>
      <c r="C678" s="117" t="s">
        <v>212</v>
      </c>
      <c r="D678" s="117" t="s">
        <v>212</v>
      </c>
      <c r="E678" s="117" t="s">
        <v>212</v>
      </c>
      <c r="F678" s="117" t="s">
        <v>212</v>
      </c>
      <c r="G678" s="118" t="s">
        <v>212</v>
      </c>
      <c r="H678" s="15">
        <f>H$637*H$223</f>
        <v>-3.1347855633802961</v>
      </c>
      <c r="I678" s="15">
        <f>I$637*I$223</f>
        <v>-2.2838090070537338</v>
      </c>
      <c r="J678" s="15">
        <f>J$637*J$223</f>
        <v>-1.2433800394477352</v>
      </c>
      <c r="K678" s="15">
        <f>K$637*K$223</f>
        <v>-0.35860394669398282</v>
      </c>
      <c r="L678" s="51">
        <f t="shared" ref="L678" si="3085">SUM(H678:K678)</f>
        <v>-7.0205785565757477</v>
      </c>
      <c r="M678" s="15">
        <f>M$637*M$223</f>
        <v>-1.2838604166666936</v>
      </c>
      <c r="N678" s="15">
        <f>N$637*N$223</f>
        <v>-2.1837218005952534</v>
      </c>
      <c r="O678" s="15">
        <f>O$637*O$223</f>
        <v>-0.24021222169592252</v>
      </c>
      <c r="P678" s="15">
        <f>P$637*P$223</f>
        <v>5.5623480947437264E-2</v>
      </c>
      <c r="Q678" s="51">
        <f t="shared" ref="Q678" si="3086">SUM(M678:P678)</f>
        <v>-3.6521709580104327</v>
      </c>
      <c r="R678" s="15">
        <f>R$637*R$223</f>
        <v>1.7165377316613684</v>
      </c>
      <c r="S678" s="15">
        <f>S$637*S$223</f>
        <v>2.9322266723933974</v>
      </c>
      <c r="T678" s="15">
        <f>T$637*T$223</f>
        <v>1.5540508298755098</v>
      </c>
      <c r="U678" s="15">
        <f>U$637*U$223</f>
        <v>0.61419984302953279</v>
      </c>
      <c r="V678" s="51">
        <f t="shared" ref="V678" si="3087">SUM(R678:U678)</f>
        <v>6.8170150769598079</v>
      </c>
      <c r="W678" s="15">
        <f>W$637*W$223</f>
        <v>-1.6309019417572836</v>
      </c>
      <c r="X678" s="15">
        <f>X$637*X$223</f>
        <v>-3.9536602044312916</v>
      </c>
      <c r="Y678" s="15">
        <f>Y$637*Y$223</f>
        <v>-4.2072800121660592</v>
      </c>
      <c r="Z678" s="15">
        <f>Z$637*Z$223</f>
        <v>-4.5424218722761873</v>
      </c>
      <c r="AA678" s="51">
        <f t="shared" ref="AA678" si="3088">SUM(W678:Z678)</f>
        <v>-14.33426403063082</v>
      </c>
      <c r="AB678" s="15">
        <f>AB$637*AB$223</f>
        <v>-3.7111744491570078</v>
      </c>
      <c r="AC678" s="15">
        <f>AC$637*AC$223</f>
        <v>-1.4381119093510588</v>
      </c>
      <c r="AD678" s="15">
        <f>AD$637*AD$223</f>
        <v>1.1379367484387442</v>
      </c>
      <c r="AE678" s="15">
        <f>AE$637*AE$223</f>
        <v>2.0472246209823179</v>
      </c>
      <c r="AF678" s="51">
        <f t="shared" ref="AF678" si="3089">SUM(AB678:AE678)</f>
        <v>-1.9641249890870043</v>
      </c>
      <c r="AG678" s="15">
        <f>AG$637*AG$223</f>
        <v>1.2331244199592608</v>
      </c>
      <c r="AH678" s="15">
        <f>AH$637*AH$223</f>
        <v>-1.0982309167133419</v>
      </c>
      <c r="AI678" s="15">
        <f>AI$637*AI$223</f>
        <v>-1.0545664211636281</v>
      </c>
      <c r="AJ678" s="15">
        <f>AJ$637*AJ$223</f>
        <v>-0.36108543931173992</v>
      </c>
      <c r="AK678" s="51">
        <f t="shared" si="3082"/>
        <v>-1.2807583572294492</v>
      </c>
      <c r="AL678" s="15">
        <f>AL$637*AL$223</f>
        <v>-2.4618042736375614</v>
      </c>
      <c r="AM678" s="15">
        <f>AM$637*AM$223</f>
        <v>-0.29208538670857448</v>
      </c>
      <c r="AN678" s="15">
        <f>AN$637*AN$223</f>
        <v>0.31278604218786932</v>
      </c>
      <c r="AO678" s="15">
        <f ca="1">AO$637*AO$223</f>
        <v>1.5350501978593245</v>
      </c>
      <c r="AP678" s="51">
        <f t="shared" ca="1" si="3083"/>
        <v>-0.90605342029894231</v>
      </c>
      <c r="AQ678" s="15">
        <f ca="1">AQ$637*AQ$223</f>
        <v>6.6578026928027469</v>
      </c>
      <c r="AR678" s="15">
        <f ca="1">AR$637*AR$223</f>
        <v>2.2911241101300623</v>
      </c>
      <c r="AS678" s="15">
        <f ca="1">AS$637*AS$223</f>
        <v>1.8766408870907036</v>
      </c>
      <c r="AT678" s="15">
        <f ca="1">AT$637*AT$223</f>
        <v>2.706212725983284</v>
      </c>
      <c r="AU678" s="51">
        <f t="shared" ca="1" si="3084"/>
        <v>13.531780416006796</v>
      </c>
      <c r="AV678" s="14">
        <f ca="1">AV$637*AV$223</f>
        <v>0</v>
      </c>
      <c r="AW678" s="14">
        <f ca="1">AW$637*AW$223</f>
        <v>0</v>
      </c>
    </row>
    <row r="679" spans="2:49" s="52" customFormat="1">
      <c r="B679" s="52" t="s">
        <v>193</v>
      </c>
      <c r="C679" s="144" t="s">
        <v>212</v>
      </c>
      <c r="D679" s="144" t="s">
        <v>212</v>
      </c>
      <c r="E679" s="144" t="s">
        <v>212</v>
      </c>
      <c r="F679" s="144" t="s">
        <v>212</v>
      </c>
      <c r="G679" s="145" t="s">
        <v>212</v>
      </c>
      <c r="H679" s="55">
        <f>SUM(H676:H678)</f>
        <v>-4.4570716549295977</v>
      </c>
      <c r="I679" s="55">
        <f t="shared" ref="I679" si="3090">SUM(I676:I678)</f>
        <v>-3.4377824199674718</v>
      </c>
      <c r="J679" s="55">
        <f t="shared" ref="J679" si="3091">SUM(J676:J678)</f>
        <v>-1.8836921104536541</v>
      </c>
      <c r="K679" s="55">
        <f t="shared" ref="K679" si="3092">SUM(K676:K678)</f>
        <v>-0.55884436186567865</v>
      </c>
      <c r="L679" s="65">
        <f t="shared" ref="L679" si="3093">SUM(L676:L678)</f>
        <v>-10.337390547216403</v>
      </c>
      <c r="M679" s="55">
        <f>SUM(M676:M678)</f>
        <v>-2.0099024305555968</v>
      </c>
      <c r="N679" s="55">
        <f t="shared" ref="N679" si="3094">SUM(N676:N678)</f>
        <v>-3.2944599640377215</v>
      </c>
      <c r="O679" s="55">
        <f t="shared" ref="O679" si="3095">SUM(O676:O678)</f>
        <v>-0.36987399336813953</v>
      </c>
      <c r="P679" s="55">
        <f t="shared" ref="P679" si="3096">SUM(P676:P678)</f>
        <v>8.6542487698759787E-2</v>
      </c>
      <c r="Q679" s="65">
        <f t="shared" ref="Q679" si="3097">SUM(Q676:Q678)</f>
        <v>-5.5876939002626989</v>
      </c>
      <c r="R679" s="55">
        <f>SUM(R676:R678)</f>
        <v>2.6753889690379449</v>
      </c>
      <c r="S679" s="55">
        <f t="shared" ref="S679" si="3098">SUM(S676:S678)</f>
        <v>4.598983571351825</v>
      </c>
      <c r="T679" s="55">
        <f t="shared" ref="T679" si="3099">SUM(T676:T678)</f>
        <v>2.4183402489626422</v>
      </c>
      <c r="U679" s="55">
        <f t="shared" ref="U679" si="3100">SUM(U676:U678)</f>
        <v>0.9607863239478116</v>
      </c>
      <c r="V679" s="65">
        <f t="shared" ref="V679" si="3101">SUM(V676:V678)</f>
        <v>10.653499113300223</v>
      </c>
      <c r="W679" s="55">
        <f>SUM(W676:W678)</f>
        <v>-2.6023615238855546</v>
      </c>
      <c r="X679" s="55">
        <f t="shared" ref="X679" si="3102">SUM(X676:X678)</f>
        <v>-6.3358786804529412</v>
      </c>
      <c r="Y679" s="55">
        <f t="shared" ref="Y679" si="3103">SUM(Y676:Y678)</f>
        <v>-6.5164345722028241</v>
      </c>
      <c r="Z679" s="55">
        <f t="shared" ref="Z679" si="3104">SUM(Z676:Z678)</f>
        <v>-6.9258327531493524</v>
      </c>
      <c r="AA679" s="65">
        <f t="shared" ref="AA679" si="3105">SUM(AA676:AA678)</f>
        <v>-22.380507529690668</v>
      </c>
      <c r="AB679" s="55">
        <f>SUM(AB676:AB678)</f>
        <v>-5.9978361003860394</v>
      </c>
      <c r="AC679" s="55">
        <f t="shared" ref="AC679" si="3106">SUM(AC676:AC678)</f>
        <v>-2.3124753172407897</v>
      </c>
      <c r="AD679" s="55">
        <f t="shared" ref="AD679" si="3107">SUM(AD676:AD678)</f>
        <v>1.7521405066841527</v>
      </c>
      <c r="AE679" s="55">
        <f t="shared" ref="AE679" si="3108">SUM(AE676:AE678)</f>
        <v>3.1569477415250993</v>
      </c>
      <c r="AF679" s="65">
        <f t="shared" ref="AF679" si="3109">SUM(AF676:AF678)</f>
        <v>-3.4012231694175767</v>
      </c>
      <c r="AG679" s="55">
        <f>SUM(AG676:AG678)</f>
        <v>1.9256952638700566</v>
      </c>
      <c r="AH679" s="55">
        <f t="shared" ref="AH679:AK679" si="3110">SUM(AH676:AH678)</f>
        <v>-1.7028346820809261</v>
      </c>
      <c r="AI679" s="55">
        <f t="shared" si="3110"/>
        <v>-1.5693337922621722</v>
      </c>
      <c r="AJ679" s="55">
        <f t="shared" si="3110"/>
        <v>-0.52795280898880459</v>
      </c>
      <c r="AK679" s="65">
        <f t="shared" si="3110"/>
        <v>-1.8744260194618465</v>
      </c>
      <c r="AL679" s="55">
        <f>SUM(AL676:AL678)</f>
        <v>-3.7022082893745285</v>
      </c>
      <c r="AM679" s="55">
        <f t="shared" ref="AM679:AN679" si="3111">SUM(AM676:AM678)</f>
        <v>-0.43711602332460597</v>
      </c>
      <c r="AN679" s="55">
        <f t="shared" si="3111"/>
        <v>0.45617640085356986</v>
      </c>
      <c r="AO679" s="55">
        <f t="shared" ref="AO679:AP679" ca="1" si="3112">SUM(AO676:AO678)</f>
        <v>2.222049415181814</v>
      </c>
      <c r="AP679" s="65">
        <f t="shared" ca="1" si="3112"/>
        <v>-1.4610984966637508</v>
      </c>
      <c r="AQ679" s="55">
        <f ca="1">SUM(AQ676:AQ678)</f>
        <v>9.648071254349091</v>
      </c>
      <c r="AR679" s="55">
        <f t="shared" ref="AR679:AU679" ca="1" si="3113">SUM(AR676:AR678)</f>
        <v>3.3094644222425593</v>
      </c>
      <c r="AS679" s="55">
        <f t="shared" ca="1" si="3113"/>
        <v>2.7022479709967215</v>
      </c>
      <c r="AT679" s="55">
        <f t="shared" ca="1" si="3113"/>
        <v>3.8848562525768617</v>
      </c>
      <c r="AU679" s="65">
        <f t="shared" ca="1" si="3113"/>
        <v>19.54463990016523</v>
      </c>
      <c r="AV679" s="65">
        <f t="shared" ref="AV679:AW679" ca="1" si="3114">SUM(AV676:AV678)</f>
        <v>0</v>
      </c>
      <c r="AW679" s="65">
        <f t="shared" ca="1" si="3114"/>
        <v>0</v>
      </c>
    </row>
    <row r="680" spans="2:49">
      <c r="B680" s="11"/>
      <c r="C680" s="117"/>
      <c r="D680" s="117"/>
      <c r="E680" s="117"/>
      <c r="F680" s="117"/>
      <c r="G680" s="118"/>
      <c r="AV680" s="14"/>
      <c r="AW680" s="14"/>
    </row>
    <row r="681" spans="2:49">
      <c r="B681" s="1" t="s">
        <v>184</v>
      </c>
      <c r="C681" s="117" t="s">
        <v>212</v>
      </c>
      <c r="D681" s="117" t="s">
        <v>212</v>
      </c>
      <c r="E681" s="117" t="s">
        <v>212</v>
      </c>
      <c r="F681" s="117" t="s">
        <v>212</v>
      </c>
      <c r="G681" s="118" t="s">
        <v>212</v>
      </c>
      <c r="H681" s="15">
        <f>H$637*H$226</f>
        <v>-7.1171242605634149</v>
      </c>
      <c r="I681" s="15">
        <f>I$637*I$226</f>
        <v>-5.3966592512208749</v>
      </c>
      <c r="J681" s="15">
        <f>J$637*J$226</f>
        <v>-2.8797331097961951</v>
      </c>
      <c r="K681" s="15">
        <f>K$637*K$226</f>
        <v>-0.81779192721676564</v>
      </c>
      <c r="L681" s="51">
        <f t="shared" ref="L681:L682" si="3115">SUM(H681:K681)</f>
        <v>-16.211308548797252</v>
      </c>
      <c r="M681" s="15">
        <f>M$637*M$226</f>
        <v>-2.7234663194445012</v>
      </c>
      <c r="N681" s="15">
        <f>N$637*N$226</f>
        <v>-4.656643272569478</v>
      </c>
      <c r="O681" s="15">
        <f>O$637*O$226</f>
        <v>-0.50676077688308618</v>
      </c>
      <c r="P681" s="15">
        <f>P$637*P$226</f>
        <v>0.116420048060336</v>
      </c>
      <c r="Q681" s="51">
        <f t="shared" ref="Q681:Q682" si="3116">SUM(M681:P681)</f>
        <v>-7.7704503208367299</v>
      </c>
      <c r="R681" s="15">
        <f>R$637*R$226</f>
        <v>3.2594815225836333</v>
      </c>
      <c r="S681" s="15">
        <f>S$637*S$226</f>
        <v>5.5480859014280526</v>
      </c>
      <c r="T681" s="15">
        <f>T$637*T$226</f>
        <v>2.920212655601643</v>
      </c>
      <c r="U681" s="15">
        <f>U$637*U$226</f>
        <v>1.2590936917492452</v>
      </c>
      <c r="V681" s="51">
        <f t="shared" ref="V681:V682" si="3117">SUM(R681:U681)</f>
        <v>12.986873771362575</v>
      </c>
      <c r="W681" s="15">
        <f>W$637*W$226</f>
        <v>-3.0110418634456568</v>
      </c>
      <c r="X681" s="15">
        <f>X$637*X$226</f>
        <v>-7.4621192775142706</v>
      </c>
      <c r="Y681" s="15">
        <f>Y$637*Y$226</f>
        <v>-7.7221014294799879</v>
      </c>
      <c r="Z681" s="15">
        <f>Z$637*Z$226</f>
        <v>-8.4235908260409804</v>
      </c>
      <c r="AA681" s="51">
        <f t="shared" ref="AA681:AA682" si="3118">SUM(W681:Z681)</f>
        <v>-26.618853396480894</v>
      </c>
      <c r="AB681" s="15">
        <f>AB$637*AB$226</f>
        <v>-6.608266756756688</v>
      </c>
      <c r="AC681" s="15">
        <f>AC$637*AC$226</f>
        <v>-2.5373252416754881</v>
      </c>
      <c r="AD681" s="15">
        <f>AD$637*AD$226</f>
        <v>1.9781873702907766</v>
      </c>
      <c r="AE681" s="15">
        <f>AE$637*AE$226</f>
        <v>3.4190480159957035</v>
      </c>
      <c r="AF681" s="51">
        <f t="shared" ref="AF681:AF682" si="3119">SUM(AB681:AE681)</f>
        <v>-3.7483566121456953</v>
      </c>
      <c r="AG681" s="15">
        <f>AG$637*AG$226</f>
        <v>2.0029442453765949</v>
      </c>
      <c r="AH681" s="15">
        <f>AH$637*AH$226</f>
        <v>-1.7335234491685212</v>
      </c>
      <c r="AI681" s="15">
        <f>AI$637*AI$226</f>
        <v>-1.6293923188934052</v>
      </c>
      <c r="AJ681" s="15">
        <f>AJ$637*AJ$226</f>
        <v>-0.52473547988768066</v>
      </c>
      <c r="AK681" s="51">
        <f t="shared" ref="AK681:AK682" si="3120">SUM(AG681:AJ681)</f>
        <v>-1.8847070025730122</v>
      </c>
      <c r="AL681" s="15">
        <f>AL$637*AL$226</f>
        <v>-3.5037287894163938</v>
      </c>
      <c r="AM681" s="15">
        <f>AM$637*AM$226</f>
        <v>-0.4163046979399872</v>
      </c>
      <c r="AN681" s="15">
        <f>AN$637*AN$226</f>
        <v>0.4457844130878223</v>
      </c>
      <c r="AO681" s="15">
        <f>AO$637*AO$226</f>
        <v>2.0556832628641208</v>
      </c>
      <c r="AP681" s="51">
        <f t="shared" ref="AP681:AP682" si="3121">SUM(AL681:AO681)</f>
        <v>-1.4185658114044379</v>
      </c>
      <c r="AQ681" s="15">
        <f>AQ$637*AQ$226</f>
        <v>8.8114113514540282</v>
      </c>
      <c r="AR681" s="15">
        <f>AR$637*AR$226</f>
        <v>2.9885920204420011</v>
      </c>
      <c r="AS681" s="15">
        <f>AS$637*AS$226</f>
        <v>2.4131962320687226</v>
      </c>
      <c r="AT681" s="15">
        <f>AT$637*AT$226</f>
        <v>3.4312652648940523</v>
      </c>
      <c r="AU681" s="51">
        <f t="shared" ref="AU681:AU682" si="3122">SUM(AQ681:AT681)</f>
        <v>17.644464868858805</v>
      </c>
      <c r="AV681" s="14">
        <f ca="1">AV$637*AV$226</f>
        <v>0</v>
      </c>
      <c r="AW681" s="14">
        <f ca="1">AW$637*AW$226</f>
        <v>0</v>
      </c>
    </row>
    <row r="682" spans="2:49">
      <c r="B682" s="1" t="s">
        <v>185</v>
      </c>
      <c r="C682" s="117" t="s">
        <v>212</v>
      </c>
      <c r="D682" s="117" t="s">
        <v>212</v>
      </c>
      <c r="E682" s="117" t="s">
        <v>212</v>
      </c>
      <c r="F682" s="117" t="s">
        <v>212</v>
      </c>
      <c r="G682" s="118" t="s">
        <v>212</v>
      </c>
      <c r="H682" s="15">
        <f>H$637*H$227</f>
        <v>-1.1287808098591603</v>
      </c>
      <c r="I682" s="15">
        <f>I$637*I$227</f>
        <v>-0.81233043950081996</v>
      </c>
      <c r="J682" s="15">
        <f>J$637*J$227</f>
        <v>-0.41780243261012612</v>
      </c>
      <c r="K682" s="15">
        <f>K$637*K$227</f>
        <v>-0.11595656073807646</v>
      </c>
      <c r="L682" s="51">
        <f t="shared" si="3115"/>
        <v>-2.474870242708183</v>
      </c>
      <c r="M682" s="15">
        <f>M$637*M$227</f>
        <v>-0.56613715277778953</v>
      </c>
      <c r="N682" s="15">
        <f>N$637*N$227</f>
        <v>-0.92498589409722887</v>
      </c>
      <c r="O682" s="15">
        <f>O$637*O$227</f>
        <v>-9.5168166745635538E-2</v>
      </c>
      <c r="P682" s="15">
        <f>P$637*P$227</f>
        <v>2.0914292253103331E-2</v>
      </c>
      <c r="Q682" s="51">
        <f t="shared" si="3116"/>
        <v>-1.5653769213675506</v>
      </c>
      <c r="R682" s="15">
        <f>R$637*R$227</f>
        <v>1.0568807568527758</v>
      </c>
      <c r="S682" s="15">
        <f>S$637*S$227</f>
        <v>1.7233700204015707</v>
      </c>
      <c r="T682" s="15">
        <f>T$637*T$227</f>
        <v>0.86428941908713197</v>
      </c>
      <c r="U682" s="15">
        <f>U$637*U$227</f>
        <v>0.33091974884724962</v>
      </c>
      <c r="V682" s="51">
        <f t="shared" si="3117"/>
        <v>3.9754599451887285</v>
      </c>
      <c r="W682" s="15">
        <f>W$637*W$227</f>
        <v>-1.051767351673593</v>
      </c>
      <c r="X682" s="15">
        <f>X$637*X$227</f>
        <v>-2.1235937702453942</v>
      </c>
      <c r="Y682" s="15">
        <f>Y$637*Y$227</f>
        <v>-2.1824793390062038</v>
      </c>
      <c r="Z682" s="15">
        <f>Z$637*Z$227</f>
        <v>-2.0773343590729914</v>
      </c>
      <c r="AA682" s="51">
        <f t="shared" si="3118"/>
        <v>-7.4351748199981822</v>
      </c>
      <c r="AB682" s="15">
        <f>AB$637*AB$227</f>
        <v>-1.9519584942084742</v>
      </c>
      <c r="AC682" s="15">
        <f>AC$637*AC$227</f>
        <v>-0.66408873199124185</v>
      </c>
      <c r="AD682" s="15">
        <f>AD$637*AD$227</f>
        <v>0.51604468542583082</v>
      </c>
      <c r="AE682" s="15">
        <f>AE$637*AE$227</f>
        <v>0.98706898118696818</v>
      </c>
      <c r="AF682" s="51">
        <f t="shared" si="3119"/>
        <v>-1.112933559586917</v>
      </c>
      <c r="AG682" s="15">
        <f>AG$637*AG$227</f>
        <v>0.61324672981505313</v>
      </c>
      <c r="AH682" s="15">
        <f>AH$637*AH$227</f>
        <v>-0.46643228101378431</v>
      </c>
      <c r="AI682" s="15">
        <f>AI$637*AI$227</f>
        <v>-0.39316800278844305</v>
      </c>
      <c r="AJ682" s="15">
        <f>AJ$637*AJ$227</f>
        <v>-0.14108258426967371</v>
      </c>
      <c r="AK682" s="51">
        <f t="shared" si="3120"/>
        <v>-0.38743613825684797</v>
      </c>
      <c r="AL682" s="15">
        <f>AL$637*AL$227</f>
        <v>-1.0607357531608472</v>
      </c>
      <c r="AM682" s="15">
        <f>AM$637*AM$227</f>
        <v>-0.12060972404731529</v>
      </c>
      <c r="AN682" s="15">
        <f>AN$637*AN$227</f>
        <v>0.12898126926421102</v>
      </c>
      <c r="AO682" s="15">
        <f>AO$637*AO$227</f>
        <v>0.56700879189891584</v>
      </c>
      <c r="AP682" s="51">
        <f t="shared" si="3121"/>
        <v>-0.48535541604503585</v>
      </c>
      <c r="AQ682" s="15">
        <f>AQ$637*AQ$227</f>
        <v>2.5475490119060611</v>
      </c>
      <c r="AR682" s="15">
        <f>AR$637*AR$227</f>
        <v>0.8640596091806555</v>
      </c>
      <c r="AS682" s="15">
        <f>AS$637*AS$227</f>
        <v>0.69770158619681577</v>
      </c>
      <c r="AT682" s="15">
        <f>AT$637*AT$227</f>
        <v>0.99204498422672893</v>
      </c>
      <c r="AU682" s="51">
        <f t="shared" si="3122"/>
        <v>5.1013551915102617</v>
      </c>
      <c r="AV682" s="14">
        <f ca="1">AV$637*AV$227</f>
        <v>0</v>
      </c>
      <c r="AW682" s="14">
        <f ca="1">AW$637*AW$227</f>
        <v>0</v>
      </c>
    </row>
    <row r="683" spans="2:49" s="52" customFormat="1">
      <c r="B683" s="52" t="s">
        <v>240</v>
      </c>
      <c r="C683" s="144" t="s">
        <v>212</v>
      </c>
      <c r="D683" s="144" t="s">
        <v>212</v>
      </c>
      <c r="E683" s="144" t="s">
        <v>212</v>
      </c>
      <c r="F683" s="144" t="s">
        <v>212</v>
      </c>
      <c r="G683" s="145" t="s">
        <v>212</v>
      </c>
      <c r="H683" s="55">
        <f>SUM(H681:H682)</f>
        <v>-8.2459050704225749</v>
      </c>
      <c r="I683" s="55">
        <f t="shared" ref="I683" si="3123">SUM(I681:I682)</f>
        <v>-6.2089896907216948</v>
      </c>
      <c r="J683" s="55">
        <f t="shared" ref="J683" si="3124">SUM(J681:J682)</f>
        <v>-3.2975355424063211</v>
      </c>
      <c r="K683" s="55">
        <f t="shared" ref="K683" si="3125">SUM(K681:K682)</f>
        <v>-0.93374848795484211</v>
      </c>
      <c r="L683" s="67">
        <f>SUM(L681:L682)</f>
        <v>-18.686178791505434</v>
      </c>
      <c r="M683" s="55">
        <f>SUM(M681:M682)</f>
        <v>-3.2896034722222907</v>
      </c>
      <c r="N683" s="55">
        <f t="shared" ref="N683" si="3126">SUM(N681:N682)</f>
        <v>-5.5816291666667066</v>
      </c>
      <c r="O683" s="55">
        <f t="shared" ref="O683" si="3127">SUM(O681:O682)</f>
        <v>-0.60192894362872174</v>
      </c>
      <c r="P683" s="55">
        <f t="shared" ref="P683" si="3128">SUM(P681:P682)</f>
        <v>0.13733434031343933</v>
      </c>
      <c r="Q683" s="67">
        <f>SUM(Q681:Q682)</f>
        <v>-9.3358272422042798</v>
      </c>
      <c r="R683" s="55">
        <f>SUM(R681:R682)</f>
        <v>4.3163622794364089</v>
      </c>
      <c r="S683" s="55">
        <f t="shared" ref="S683" si="3129">SUM(S681:S682)</f>
        <v>7.2714559218296237</v>
      </c>
      <c r="T683" s="55">
        <f t="shared" ref="T683" si="3130">SUM(T681:T682)</f>
        <v>3.784502074688775</v>
      </c>
      <c r="U683" s="55">
        <f t="shared" ref="U683" si="3131">SUM(U681:U682)</f>
        <v>1.5900134405964947</v>
      </c>
      <c r="V683" s="67">
        <f>SUM(V681:V682)</f>
        <v>16.962333716551303</v>
      </c>
      <c r="W683" s="55">
        <f>SUM(W681:W682)</f>
        <v>-4.0628092151192501</v>
      </c>
      <c r="X683" s="55">
        <f t="shared" ref="X683" si="3132">SUM(X681:X682)</f>
        <v>-9.5857130477596648</v>
      </c>
      <c r="Y683" s="55">
        <f t="shared" ref="Y683" si="3133">SUM(Y681:Y682)</f>
        <v>-9.9045807684861913</v>
      </c>
      <c r="Z683" s="55">
        <f t="shared" ref="Z683" si="3134">SUM(Z681:Z682)</f>
        <v>-10.500925185113971</v>
      </c>
      <c r="AA683" s="67">
        <f>SUM(AA681:AA682)</f>
        <v>-34.054028216479075</v>
      </c>
      <c r="AB683" s="55">
        <f>SUM(AB681:AB682)</f>
        <v>-8.5602252509651624</v>
      </c>
      <c r="AC683" s="55">
        <f t="shared" ref="AC683" si="3135">SUM(AC681:AC682)</f>
        <v>-3.20141397366673</v>
      </c>
      <c r="AD683" s="55">
        <f t="shared" ref="AD683" si="3136">SUM(AD681:AD682)</f>
        <v>2.4942320557166076</v>
      </c>
      <c r="AE683" s="55">
        <f t="shared" ref="AE683" si="3137">SUM(AE681:AE682)</f>
        <v>4.4061169971826715</v>
      </c>
      <c r="AF683" s="67">
        <f>SUM(AF681:AF682)</f>
        <v>-4.8612901717326125</v>
      </c>
      <c r="AG683" s="55">
        <f>SUM(AG681:AG682)</f>
        <v>2.6161909751916479</v>
      </c>
      <c r="AH683" s="55">
        <f t="shared" ref="AH683:AJ683" si="3138">SUM(AH681:AH682)</f>
        <v>-2.1999557301823054</v>
      </c>
      <c r="AI683" s="55">
        <f t="shared" si="3138"/>
        <v>-2.0225603216818482</v>
      </c>
      <c r="AJ683" s="55">
        <f t="shared" si="3138"/>
        <v>-0.66581806415735434</v>
      </c>
      <c r="AK683" s="67">
        <f>SUM(AK681:AK682)</f>
        <v>-2.27214314082986</v>
      </c>
      <c r="AL683" s="55">
        <f>SUM(AL681:AL682)</f>
        <v>-4.564464542577241</v>
      </c>
      <c r="AM683" s="55">
        <f t="shared" ref="AM683:AN683" si="3139">SUM(AM681:AM682)</f>
        <v>-0.53691442198730255</v>
      </c>
      <c r="AN683" s="55">
        <f t="shared" si="3139"/>
        <v>0.57476568235203329</v>
      </c>
      <c r="AO683" s="55">
        <f t="shared" ref="AO683" si="3140">SUM(AO681:AO682)</f>
        <v>2.6226920547630366</v>
      </c>
      <c r="AP683" s="67">
        <f>SUM(AP681:AP682)</f>
        <v>-1.9039212274494739</v>
      </c>
      <c r="AQ683" s="55">
        <f>SUM(AQ681:AQ682)</f>
        <v>11.35896036336009</v>
      </c>
      <c r="AR683" s="55">
        <f t="shared" ref="AR683:AT683" si="3141">SUM(AR681:AR682)</f>
        <v>3.8526516296226565</v>
      </c>
      <c r="AS683" s="55">
        <f t="shared" si="3141"/>
        <v>3.1108978182655385</v>
      </c>
      <c r="AT683" s="55">
        <f t="shared" si="3141"/>
        <v>4.4233102491207816</v>
      </c>
      <c r="AU683" s="67">
        <f>SUM(AU681:AU682)</f>
        <v>22.745820060369066</v>
      </c>
      <c r="AV683" s="65">
        <f t="shared" ref="AV683:AW683" ca="1" si="3142">SUM(AV681:AV682)</f>
        <v>0</v>
      </c>
      <c r="AW683" s="65">
        <f t="shared" ca="1" si="3142"/>
        <v>0</v>
      </c>
    </row>
    <row r="684" spans="2:49">
      <c r="B684" s="1" t="s">
        <v>241</v>
      </c>
      <c r="C684" s="117" t="s">
        <v>212</v>
      </c>
      <c r="D684" s="117" t="s">
        <v>212</v>
      </c>
      <c r="E684" s="117" t="s">
        <v>212</v>
      </c>
      <c r="F684" s="117" t="s">
        <v>212</v>
      </c>
      <c r="G684" s="118" t="s">
        <v>212</v>
      </c>
      <c r="H684" s="15">
        <f>H$637*H$229</f>
        <v>-5.5794022887324202</v>
      </c>
      <c r="I684" s="15">
        <f>I$637*I$229</f>
        <v>-4.0152333152469097</v>
      </c>
      <c r="J684" s="15">
        <f>J$637*J$229</f>
        <v>-2.0651377383300522</v>
      </c>
      <c r="K684" s="15">
        <f>K$637*K$229</f>
        <v>-0.57315671450534944</v>
      </c>
      <c r="L684" s="51">
        <f t="shared" ref="L684:L685" si="3143">SUM(H684:K684)</f>
        <v>-12.232930056814732</v>
      </c>
      <c r="M684" s="15">
        <f>M$637*M$229</f>
        <v>-2.0080538194444864</v>
      </c>
      <c r="N684" s="15">
        <f>N$637*N$229</f>
        <v>-3.280868334573436</v>
      </c>
      <c r="O684" s="15">
        <f>O$637*O$229</f>
        <v>-0.33755566082431543</v>
      </c>
      <c r="P684" s="15">
        <f>P$637*P$229</f>
        <v>7.4181714154884865E-2</v>
      </c>
      <c r="Q684" s="51">
        <f t="shared" ref="Q684:Q685" si="3144">SUM(M684:P684)</f>
        <v>-5.5522961006873528</v>
      </c>
      <c r="R684" s="15">
        <f>R$637*R$229</f>
        <v>2.1954527799357177</v>
      </c>
      <c r="S684" s="15">
        <f>S$637*S$229</f>
        <v>3.6132492215182692</v>
      </c>
      <c r="T684" s="15">
        <f>T$637*T$229</f>
        <v>1.832961618257251</v>
      </c>
      <c r="U684" s="15">
        <f>U$637*U$229</f>
        <v>0.70500294319631429</v>
      </c>
      <c r="V684" s="51">
        <f t="shared" ref="V684:V685" si="3145">SUM(R684:U684)</f>
        <v>8.3466665629075525</v>
      </c>
      <c r="W684" s="15">
        <f>W$637*W$229</f>
        <v>-1.9318091153884849</v>
      </c>
      <c r="X684" s="15">
        <f>X$637*X$229</f>
        <v>-4.3344441161988909</v>
      </c>
      <c r="Y684" s="15">
        <f>Y$637*Y$229</f>
        <v>-4.1977032520324933</v>
      </c>
      <c r="Z684" s="15">
        <f>Z$637*Z$229</f>
        <v>-4.1546687181459827</v>
      </c>
      <c r="AA684" s="51">
        <f t="shared" ref="AA684:AA685" si="3146">SUM(W684:Z684)</f>
        <v>-14.618625201765852</v>
      </c>
      <c r="AB684" s="15">
        <f>AB$637*AB$229</f>
        <v>-3.8009955405405016</v>
      </c>
      <c r="AC684" s="15">
        <f>AC$637*AC$229</f>
        <v>-1.3683055187482513</v>
      </c>
      <c r="AD684" s="15">
        <f>AD$637*AD$229</f>
        <v>0.90442859680286036</v>
      </c>
      <c r="AE684" s="15">
        <f>AE$637*AE$229</f>
        <v>1.6325702699264162</v>
      </c>
      <c r="AF684" s="51">
        <f t="shared" ref="AF684:AF685" si="3147">SUM(AB684:AE684)</f>
        <v>-2.6323021925594756</v>
      </c>
      <c r="AG684" s="15">
        <f>AG$637*AG$229</f>
        <v>1.0230765033829297</v>
      </c>
      <c r="AH684" s="15">
        <f>AH$637*AH$229</f>
        <v>-0.81233195323254814</v>
      </c>
      <c r="AI684" s="15">
        <f>AI$637*AI$229</f>
        <v>-0.65840036148311987</v>
      </c>
      <c r="AJ684" s="15">
        <f>AJ$637*AJ$229</f>
        <v>-0.23213249764046753</v>
      </c>
      <c r="AK684" s="51">
        <f t="shared" ref="AK684:AK685" si="3148">SUM(AG684:AJ684)</f>
        <v>-0.67978830897320586</v>
      </c>
      <c r="AL684" s="15">
        <f>AL$637*AL$229</f>
        <v>-1.62661629975718</v>
      </c>
      <c r="AM684" s="15">
        <f>AM$637*AM$229</f>
        <v>-0.17195038583141062</v>
      </c>
      <c r="AN684" s="15">
        <f>AN$637*AN$229</f>
        <v>0.16642757083606877</v>
      </c>
      <c r="AO684" s="15">
        <f>AO$637*AO$229</f>
        <v>0.83829389389869169</v>
      </c>
      <c r="AP684" s="51">
        <f t="shared" ref="AP684:AP685" si="3149">SUM(AL684:AO684)</f>
        <v>-0.79384522085383025</v>
      </c>
      <c r="AQ684" s="15">
        <f>AQ$637*AQ$229</f>
        <v>3.64747307235405</v>
      </c>
      <c r="AR684" s="15">
        <f>AR$637*AR$229</f>
        <v>1.2371240524386109</v>
      </c>
      <c r="AS684" s="15">
        <f>AS$637*AS$229</f>
        <v>0.99893966172904114</v>
      </c>
      <c r="AT684" s="15">
        <f>AT$637*AT$229</f>
        <v>1.4203681066075284</v>
      </c>
      <c r="AU684" s="51">
        <f t="shared" ref="AU684:AU685" si="3150">SUM(AQ684:AT684)</f>
        <v>7.3039048931292303</v>
      </c>
      <c r="AV684" s="14">
        <f ca="1">AV$637*AV$229</f>
        <v>0</v>
      </c>
      <c r="AW684" s="14">
        <f ca="1">AW$637*AW$229</f>
        <v>0</v>
      </c>
    </row>
    <row r="685" spans="2:49">
      <c r="B685" s="1" t="s">
        <v>186</v>
      </c>
      <c r="C685" s="117" t="s">
        <v>212</v>
      </c>
      <c r="D685" s="117" t="s">
        <v>212</v>
      </c>
      <c r="E685" s="117" t="s">
        <v>212</v>
      </c>
      <c r="F685" s="117" t="s">
        <v>212</v>
      </c>
      <c r="G685" s="118" t="s">
        <v>212</v>
      </c>
      <c r="H685" s="15">
        <f>H$637*H$230</f>
        <v>-3.6120985915494008E-2</v>
      </c>
      <c r="I685" s="15">
        <f>I$637*I$230</f>
        <v>-2.5994574064026867E-2</v>
      </c>
      <c r="J685" s="15">
        <f>J$637*J$230</f>
        <v>-1.6234608809993362E-2</v>
      </c>
      <c r="K685" s="15">
        <f>K$637*K$230</f>
        <v>-2.650435674013026E-3</v>
      </c>
      <c r="L685" s="51">
        <f t="shared" si="3143"/>
        <v>-8.1000604463527262E-2</v>
      </c>
      <c r="M685" s="15">
        <f>M$637*M$230</f>
        <v>-1.2940277777778363E-2</v>
      </c>
      <c r="N685" s="15">
        <f>N$637*N$230</f>
        <v>-2.1142534722222887E-2</v>
      </c>
      <c r="O685" s="15">
        <f>O$637*O$230</f>
        <v>-2.6414021790625197E-3</v>
      </c>
      <c r="P685" s="15">
        <f>P$637*P$230</f>
        <v>3.4145783270370838E-4</v>
      </c>
      <c r="Q685" s="51">
        <f t="shared" si="3144"/>
        <v>-3.6382756846360068E-2</v>
      </c>
      <c r="R685" s="15">
        <f>R$637*R$230</f>
        <v>1.4295971590279441E-2</v>
      </c>
      <c r="S685" s="15">
        <f>S$637*S$230</f>
        <v>2.3311285300118435E-2</v>
      </c>
      <c r="T685" s="15">
        <f>T$637*T$230</f>
        <v>1.4196058091286132E-2</v>
      </c>
      <c r="U685" s="15">
        <f>U$637*U$230</f>
        <v>3.197292259393534E-3</v>
      </c>
      <c r="V685" s="51">
        <f t="shared" si="3145"/>
        <v>5.5000607241077533E-2</v>
      </c>
      <c r="W685" s="15">
        <f>W$637*W$230</f>
        <v>-1.2020145606861977E-2</v>
      </c>
      <c r="X685" s="15">
        <f>X$637*X$230</f>
        <v>-2.7964155588380623E-2</v>
      </c>
      <c r="Y685" s="15">
        <f>Y$637*Y$230</f>
        <v>-3.398140727835805E-2</v>
      </c>
      <c r="Z685" s="15">
        <f>Z$637*Z$230</f>
        <v>-2.0773343590728733E-2</v>
      </c>
      <c r="AA685" s="51">
        <f t="shared" si="3146"/>
        <v>-9.4739052064329379E-2</v>
      </c>
      <c r="AB685" s="15">
        <f>AB$637*AB$230</f>
        <v>-2.4843108108108459E-2</v>
      </c>
      <c r="AC685" s="15">
        <f>AC$637*AC$230</f>
        <v>-9.205190344433279E-3</v>
      </c>
      <c r="AD685" s="15">
        <f>AD$637*AD$230</f>
        <v>8.1988407964851077E-3</v>
      </c>
      <c r="AE685" s="15">
        <f>AE$637*AE$230</f>
        <v>8.3649913659907798E-3</v>
      </c>
      <c r="AF685" s="51">
        <f t="shared" si="3147"/>
        <v>-1.748446629006585E-2</v>
      </c>
      <c r="AG685" s="15">
        <f>AG$637*AG$230</f>
        <v>7.0372575552548802E-3</v>
      </c>
      <c r="AH685" s="15">
        <f>AH$637*AH$230</f>
        <v>-5.8776345042242471E-3</v>
      </c>
      <c r="AI685" s="15">
        <f>AI$637*AI$230</f>
        <v>-6.3055245730221574E-3</v>
      </c>
      <c r="AJ685" s="15">
        <f>AJ$637*AJ$230</f>
        <v>-1.19662921348317E-3</v>
      </c>
      <c r="AK685" s="51">
        <f t="shared" si="3148"/>
        <v>-6.342530735474694E-3</v>
      </c>
      <c r="AL685" s="15">
        <f>AL$637*AL$230</f>
        <v>-1.1610868291049429E-2</v>
      </c>
      <c r="AM685" s="15">
        <f>AM$637*AM$230</f>
        <v>-1.3191688567675431E-3</v>
      </c>
      <c r="AN685" s="15">
        <f>AN$637*AN$230</f>
        <v>1.612265865802627E-3</v>
      </c>
      <c r="AO685" s="15">
        <f>AO$637*AO$230</f>
        <v>4.4646361566841224E-3</v>
      </c>
      <c r="AP685" s="51">
        <f t="shared" si="3149"/>
        <v>-6.8531351253302225E-3</v>
      </c>
      <c r="AQ685" s="15">
        <f>AQ$637*AQ$230</f>
        <v>2.7002350290002267E-2</v>
      </c>
      <c r="AR685" s="15">
        <f>AR$637*AR$230</f>
        <v>9.1584656976165194E-3</v>
      </c>
      <c r="AS685" s="15">
        <f>AS$637*AS$230</f>
        <v>7.3951796571250124E-3</v>
      </c>
      <c r="AT685" s="15">
        <f>AT$637*AT$230</f>
        <v>1.051502681296311E-2</v>
      </c>
      <c r="AU685" s="51">
        <f t="shared" si="3150"/>
        <v>5.407102245770691E-2</v>
      </c>
      <c r="AV685" s="14">
        <f ca="1">AV$637*AV$230</f>
        <v>0</v>
      </c>
      <c r="AW685" s="14">
        <f ca="1">AW$637*AW$230</f>
        <v>0</v>
      </c>
    </row>
    <row r="686" spans="2:49" s="52" customFormat="1">
      <c r="B686" s="52" t="s">
        <v>194</v>
      </c>
      <c r="C686" s="144" t="s">
        <v>212</v>
      </c>
      <c r="D686" s="144" t="s">
        <v>212</v>
      </c>
      <c r="E686" s="144" t="s">
        <v>212</v>
      </c>
      <c r="F686" s="144" t="s">
        <v>212</v>
      </c>
      <c r="G686" s="145" t="s">
        <v>212</v>
      </c>
      <c r="H686" s="55">
        <f>SUM(H683:H685)</f>
        <v>-13.861428345070488</v>
      </c>
      <c r="I686" s="55">
        <f t="shared" ref="I686" si="3151">SUM(I683:I685)</f>
        <v>-10.250217580032631</v>
      </c>
      <c r="J686" s="55">
        <f t="shared" ref="J686" si="3152">SUM(J683:J685)</f>
        <v>-5.3789078895463671</v>
      </c>
      <c r="K686" s="55">
        <f t="shared" ref="K686" si="3153">SUM(K683:K685)</f>
        <v>-1.5095556381342046</v>
      </c>
      <c r="L686" s="67">
        <f>SUM(L683:L685)</f>
        <v>-31.00010945278369</v>
      </c>
      <c r="M686" s="55">
        <f>SUM(M683:M685)</f>
        <v>-5.3105975694445551</v>
      </c>
      <c r="N686" s="55">
        <f t="shared" ref="N686" si="3154">SUM(N683:N685)</f>
        <v>-8.8836400359623653</v>
      </c>
      <c r="O686" s="55">
        <f t="shared" ref="O686" si="3155">SUM(O683:O685)</f>
        <v>-0.94212600663209967</v>
      </c>
      <c r="P686" s="55">
        <f t="shared" ref="P686" si="3156">SUM(P683:P685)</f>
        <v>0.21185751230102789</v>
      </c>
      <c r="Q686" s="67">
        <f>SUM(Q683:Q685)</f>
        <v>-14.924506099737991</v>
      </c>
      <c r="R686" s="55">
        <f>SUM(R683:R685)</f>
        <v>6.5261110309624062</v>
      </c>
      <c r="S686" s="55">
        <f t="shared" ref="S686" si="3157">SUM(S683:S685)</f>
        <v>10.908016428648013</v>
      </c>
      <c r="T686" s="55">
        <f t="shared" ref="T686" si="3158">SUM(T683:T685)</f>
        <v>5.6316597510373123</v>
      </c>
      <c r="U686" s="55">
        <f t="shared" ref="U686" si="3159">SUM(U683:U685)</f>
        <v>2.2982136760522027</v>
      </c>
      <c r="V686" s="67">
        <f>SUM(V683:V685)</f>
        <v>25.364000886699934</v>
      </c>
      <c r="W686" s="55">
        <f>SUM(W683:W685)</f>
        <v>-6.0066384761145972</v>
      </c>
      <c r="X686" s="55">
        <f t="shared" ref="X686" si="3160">SUM(X683:X685)</f>
        <v>-13.948121319546937</v>
      </c>
      <c r="Y686" s="55">
        <f t="shared" ref="Y686" si="3161">SUM(Y683:Y685)</f>
        <v>-14.136265427797042</v>
      </c>
      <c r="Z686" s="55">
        <f t="shared" ref="Z686" si="3162">SUM(Z683:Z685)</f>
        <v>-14.676367246850683</v>
      </c>
      <c r="AA686" s="67">
        <f>SUM(AA683:AA685)</f>
        <v>-48.767392470309254</v>
      </c>
      <c r="AB686" s="55">
        <f>SUM(AB683:AB685)</f>
        <v>-12.386063899613772</v>
      </c>
      <c r="AC686" s="55">
        <f t="shared" ref="AC686" si="3163">SUM(AC683:AC685)</f>
        <v>-4.5789246827594141</v>
      </c>
      <c r="AD686" s="55">
        <f t="shared" ref="AD686" si="3164">SUM(AD683:AD685)</f>
        <v>3.4068594933159528</v>
      </c>
      <c r="AE686" s="55">
        <f t="shared" ref="AE686" si="3165">SUM(AE683:AE685)</f>
        <v>6.0470522584750785</v>
      </c>
      <c r="AF686" s="67">
        <f>SUM(AF683:AF685)</f>
        <v>-7.5110768305821534</v>
      </c>
      <c r="AG686" s="55">
        <f>SUM(AG683:AG685)</f>
        <v>3.6463047361298324</v>
      </c>
      <c r="AH686" s="55">
        <f t="shared" ref="AH686:AJ686" si="3166">SUM(AH683:AH685)</f>
        <v>-3.0181653179190775</v>
      </c>
      <c r="AI686" s="55">
        <f t="shared" si="3166"/>
        <v>-2.6872662077379901</v>
      </c>
      <c r="AJ686" s="55">
        <f t="shared" si="3166"/>
        <v>-0.89914719101130502</v>
      </c>
      <c r="AK686" s="67">
        <f>SUM(AK683:AK685)</f>
        <v>-2.9582739805385407</v>
      </c>
      <c r="AL686" s="55">
        <f>SUM(AL683:AL685)</f>
        <v>-6.2026917106254711</v>
      </c>
      <c r="AM686" s="55">
        <f t="shared" ref="AM686:AN686" si="3167">SUM(AM683:AM685)</f>
        <v>-0.71018397667548072</v>
      </c>
      <c r="AN686" s="55">
        <f t="shared" si="3167"/>
        <v>0.74280551905390468</v>
      </c>
      <c r="AO686" s="55">
        <f t="shared" ref="AO686" si="3168">SUM(AO683:AO685)</f>
        <v>3.4654505848184125</v>
      </c>
      <c r="AP686" s="67">
        <f>SUM(AP683:AP685)</f>
        <v>-2.7046195834286344</v>
      </c>
      <c r="AQ686" s="55">
        <f>SUM(AQ683:AQ685)</f>
        <v>15.033435786004143</v>
      </c>
      <c r="AR686" s="55">
        <f t="shared" ref="AR686:AT686" si="3169">SUM(AR683:AR685)</f>
        <v>5.0989341477588841</v>
      </c>
      <c r="AS686" s="55">
        <f t="shared" si="3169"/>
        <v>4.1172326596517053</v>
      </c>
      <c r="AT686" s="55">
        <f t="shared" si="3169"/>
        <v>5.8541933825412729</v>
      </c>
      <c r="AU686" s="67">
        <f>SUM(AU683:AU685)</f>
        <v>30.103795975956004</v>
      </c>
      <c r="AV686" s="65">
        <f t="shared" ref="AV686:AW686" ca="1" si="3170">SUM(AV683:AV685)</f>
        <v>0</v>
      </c>
      <c r="AW686" s="65">
        <f t="shared" ca="1" si="3170"/>
        <v>0</v>
      </c>
    </row>
    <row r="687" spans="2:49">
      <c r="C687" s="117"/>
      <c r="D687" s="117"/>
      <c r="E687" s="117"/>
      <c r="F687" s="117"/>
      <c r="G687" s="118"/>
    </row>
    <row r="688" spans="2:49">
      <c r="B688" s="12" t="s">
        <v>344</v>
      </c>
      <c r="C688" s="117"/>
      <c r="D688" s="117"/>
      <c r="E688" s="117"/>
      <c r="F688" s="117"/>
      <c r="G688" s="118"/>
    </row>
    <row r="689" spans="2:49">
      <c r="B689" s="1" t="s">
        <v>208</v>
      </c>
      <c r="C689" s="117" t="s">
        <v>212</v>
      </c>
      <c r="D689" s="117" t="s">
        <v>212</v>
      </c>
      <c r="E689" s="117" t="s">
        <v>212</v>
      </c>
      <c r="F689" s="117" t="s">
        <v>212</v>
      </c>
      <c r="G689" s="118" t="s">
        <v>212</v>
      </c>
      <c r="H689" s="15">
        <f>H$646*H$221</f>
        <v>6.6919209240821176E-2</v>
      </c>
      <c r="I689" s="15">
        <f>I$646*I$221</f>
        <v>-0.16614859658022682</v>
      </c>
      <c r="J689" s="15">
        <f>J$646*J$221</f>
        <v>-0.27925693481927033</v>
      </c>
      <c r="K689" s="15">
        <f>K$646*K$221</f>
        <v>4.5663876858784661E-2</v>
      </c>
      <c r="L689" s="118" t="s">
        <v>212</v>
      </c>
      <c r="M689" s="15">
        <f>M$646*M$221</f>
        <v>-0.38169391695439148</v>
      </c>
      <c r="N689" s="15">
        <f>N$646*N$221</f>
        <v>-0.778298506884469</v>
      </c>
      <c r="O689" s="15">
        <f>O$646*O$221</f>
        <v>1.4416317846363598</v>
      </c>
      <c r="P689" s="15">
        <f>P$646*P$221</f>
        <v>0.66711332327147255</v>
      </c>
      <c r="Q689" s="118" t="s">
        <v>212</v>
      </c>
      <c r="R689" s="15">
        <f>R$646*R$221</f>
        <v>0.74921732773562477</v>
      </c>
      <c r="S689" s="15">
        <f>S$646*S$221</f>
        <v>0.23742288685278823</v>
      </c>
      <c r="T689" s="15">
        <f>T$646*T$221</f>
        <v>-0.70429472106494895</v>
      </c>
      <c r="U689" s="15">
        <f>U$646*U$221</f>
        <v>-0.61200602005185689</v>
      </c>
      <c r="V689" s="118" t="s">
        <v>212</v>
      </c>
      <c r="W689" s="15">
        <f>W$646*W$221</f>
        <v>-0.26648020500119546</v>
      </c>
      <c r="X689" s="15">
        <f>X$646*X$221</f>
        <v>-1.2999630687888641</v>
      </c>
      <c r="Y689" s="15">
        <f>Y$646*Y$221</f>
        <v>-1.609818482417799</v>
      </c>
      <c r="Z689" s="15">
        <f>Z$646*Z$221</f>
        <v>-0.46718139423019928</v>
      </c>
      <c r="AA689" s="118" t="s">
        <v>212</v>
      </c>
      <c r="AB689" s="15">
        <f>AB$646*AB$221</f>
        <v>1.1320611089152557</v>
      </c>
      <c r="AC689" s="15">
        <f>AC$646*AC$221</f>
        <v>0.39852875612760669</v>
      </c>
      <c r="AD689" s="15">
        <f>AD$646*AD$221</f>
        <v>-4.0932251316581743E-2</v>
      </c>
      <c r="AE689" s="15">
        <f>AE$646*AE$221</f>
        <v>-0.47115199364580962</v>
      </c>
      <c r="AF689" s="118" t="s">
        <v>212</v>
      </c>
      <c r="AG689" s="15">
        <f>AG$646*AG$221</f>
        <v>0.46495727080268567</v>
      </c>
      <c r="AH689" s="15">
        <f>AH$646*AH$221</f>
        <v>-0.4418487169249104</v>
      </c>
      <c r="AI689" s="15">
        <f>AI$646*AI$221</f>
        <v>0.49289257990664548</v>
      </c>
      <c r="AJ689" s="15">
        <f>AJ$646*AJ$221</f>
        <v>-1.0029599075443683</v>
      </c>
      <c r="AK689" s="118" t="s">
        <v>212</v>
      </c>
      <c r="AL689" s="15">
        <f>AL$646*AL$221</f>
        <v>-0.97690966336773866</v>
      </c>
      <c r="AM689" s="15">
        <f>AM$646*AM$221</f>
        <v>2.4716076824766602</v>
      </c>
      <c r="AN689" s="15">
        <f>AN$646*AN$221</f>
        <v>0.70724509425547533</v>
      </c>
      <c r="AO689" s="15">
        <f ca="1">AO$646*AO$221</f>
        <v>-0.37581400308309448</v>
      </c>
      <c r="AP689" s="118" t="s">
        <v>212</v>
      </c>
      <c r="AQ689" s="15">
        <f ca="1">AQ$646*AQ$221</f>
        <v>0.84546696767099649</v>
      </c>
      <c r="AR689" s="15">
        <f ca="1">AR$646*AR$221</f>
        <v>0.20748816582698615</v>
      </c>
      <c r="AS689" s="15">
        <f ca="1">AS$646*AS$221</f>
        <v>0</v>
      </c>
      <c r="AT689" s="15">
        <f ca="1">AT$646*AT$221</f>
        <v>0</v>
      </c>
      <c r="AU689" s="118" t="s">
        <v>212</v>
      </c>
      <c r="AV689" s="118" t="s">
        <v>212</v>
      </c>
      <c r="AW689" s="118" t="s">
        <v>212</v>
      </c>
    </row>
    <row r="690" spans="2:49">
      <c r="B690" s="1" t="s">
        <v>218</v>
      </c>
      <c r="C690" s="117" t="s">
        <v>212</v>
      </c>
      <c r="D690" s="117" t="s">
        <v>212</v>
      </c>
      <c r="E690" s="117" t="s">
        <v>212</v>
      </c>
      <c r="F690" s="117" t="s">
        <v>212</v>
      </c>
      <c r="G690" s="118" t="s">
        <v>212</v>
      </c>
      <c r="H690" s="15">
        <f>H$646*H$222</f>
        <v>0</v>
      </c>
      <c r="I690" s="15">
        <f>I$646*I$222</f>
        <v>0</v>
      </c>
      <c r="J690" s="15">
        <f>J$646*J$222</f>
        <v>0</v>
      </c>
      <c r="K690" s="15">
        <f>K$646*K$222</f>
        <v>0</v>
      </c>
      <c r="L690" s="118" t="s">
        <v>212</v>
      </c>
      <c r="M690" s="15">
        <f>M$646*M$222</f>
        <v>0</v>
      </c>
      <c r="N690" s="15">
        <f>N$646*N$222</f>
        <v>0</v>
      </c>
      <c r="O690" s="15">
        <f>O$646*O$222</f>
        <v>0</v>
      </c>
      <c r="P690" s="15">
        <f>P$646*P$222</f>
        <v>0</v>
      </c>
      <c r="Q690" s="118" t="s">
        <v>212</v>
      </c>
      <c r="R690" s="15">
        <f>R$646*R$222</f>
        <v>4.3475709722123584E-2</v>
      </c>
      <c r="S690" s="15">
        <f>S$646*S$222</f>
        <v>1.2877597338513529E-2</v>
      </c>
      <c r="T690" s="15">
        <f>T$646*T$222</f>
        <v>-3.687969307050825E-2</v>
      </c>
      <c r="U690" s="15">
        <f>U$646*U$222</f>
        <v>-2.6813937325334127E-2</v>
      </c>
      <c r="V690" s="118" t="s">
        <v>212</v>
      </c>
      <c r="W690" s="15">
        <f>W$646*W$222</f>
        <v>-1.9404818326198527E-2</v>
      </c>
      <c r="X690" s="15">
        <f>X$646*X$222</f>
        <v>-0.13393550146598848</v>
      </c>
      <c r="Y690" s="15">
        <f>Y$646*Y$222</f>
        <v>-0.16263752897305175</v>
      </c>
      <c r="Z690" s="15">
        <f>Z$646*Z$222</f>
        <v>-5.0638272885170581E-2</v>
      </c>
      <c r="AA690" s="118" t="s">
        <v>212</v>
      </c>
      <c r="AB690" s="15">
        <f>AB$646*AB$222</f>
        <v>0.1566880055237739</v>
      </c>
      <c r="AC690" s="15">
        <f>AC$646*AC$222</f>
        <v>5.2778313613161272E-2</v>
      </c>
      <c r="AD690" s="15">
        <f>AD$646*AD$222</f>
        <v>-4.6642321792192193E-3</v>
      </c>
      <c r="AE690" s="15">
        <f>AE$646*AE$222</f>
        <v>-7.5581489494025322E-2</v>
      </c>
      <c r="AF690" s="118" t="s">
        <v>212</v>
      </c>
      <c r="AG690" s="15">
        <f>AG$646*AG$222</f>
        <v>5.5693826173919055E-2</v>
      </c>
      <c r="AH690" s="15">
        <f>AH$646*AH$222</f>
        <v>-6.0813660342698445E-2</v>
      </c>
      <c r="AI690" s="15">
        <f>AI$646*AI$222</f>
        <v>5.7557864724386974E-2</v>
      </c>
      <c r="AJ690" s="15">
        <f>AJ$646*AJ$222</f>
        <v>-0.11301253715654522</v>
      </c>
      <c r="AK690" s="118" t="s">
        <v>212</v>
      </c>
      <c r="AL690" s="15">
        <f>AL$646*AL$222</f>
        <v>-0.11754082184216841</v>
      </c>
      <c r="AM690" s="15">
        <f>AM$646*AM$222</f>
        <v>0.29816210176215768</v>
      </c>
      <c r="AN690" s="15">
        <f>AN$646*AN$222</f>
        <v>7.8560785841059036E-2</v>
      </c>
      <c r="AO690" s="15">
        <f>AO$646*AO$222</f>
        <v>-4.3203736200800709E-2</v>
      </c>
      <c r="AP690" s="118" t="s">
        <v>212</v>
      </c>
      <c r="AQ690" s="15">
        <f>AQ$646*AQ$222</f>
        <v>9.9510784721753245E-2</v>
      </c>
      <c r="AR690" s="15">
        <f ca="1">AR$646*AR$222</f>
        <v>2.5363771827552246E-2</v>
      </c>
      <c r="AS690" s="15">
        <f ca="1">AS$646*AS$222</f>
        <v>0</v>
      </c>
      <c r="AT690" s="15">
        <f ca="1">AT$646*AT$222</f>
        <v>0</v>
      </c>
      <c r="AU690" s="118" t="s">
        <v>212</v>
      </c>
      <c r="AV690" s="118" t="s">
        <v>212</v>
      </c>
      <c r="AW690" s="118" t="s">
        <v>212</v>
      </c>
    </row>
    <row r="691" spans="2:49">
      <c r="B691" s="1" t="s">
        <v>209</v>
      </c>
      <c r="C691" s="117" t="s">
        <v>212</v>
      </c>
      <c r="D691" s="117" t="s">
        <v>212</v>
      </c>
      <c r="E691" s="117" t="s">
        <v>212</v>
      </c>
      <c r="F691" s="117" t="s">
        <v>212</v>
      </c>
      <c r="G691" s="118" t="s">
        <v>212</v>
      </c>
      <c r="H691" s="15">
        <f>H$646*H$223</f>
        <v>0.15864749117580043</v>
      </c>
      <c r="I691" s="15">
        <f>I$646*I$223</f>
        <v>-0.32882184037599149</v>
      </c>
      <c r="J691" s="15">
        <f>J$646*J$223</f>
        <v>-0.54227073696448902</v>
      </c>
      <c r="K691" s="15">
        <f>K$646*K$223</f>
        <v>8.1777929040285302E-2</v>
      </c>
      <c r="L691" s="118" t="s">
        <v>212</v>
      </c>
      <c r="M691" s="15">
        <f>M$646*M$223</f>
        <v>-0.67494952342412506</v>
      </c>
      <c r="N691" s="15">
        <f>N$646*N$223</f>
        <v>-1.5301422718626001</v>
      </c>
      <c r="O691" s="15">
        <f>O$646*O$223</f>
        <v>2.6707762001771242</v>
      </c>
      <c r="P691" s="15">
        <f>P$646*P$223</f>
        <v>1.2001409206065488</v>
      </c>
      <c r="Q691" s="118" t="s">
        <v>212</v>
      </c>
      <c r="R691" s="15">
        <f>R$646*R$223</f>
        <v>1.4190809328716454</v>
      </c>
      <c r="S691" s="15">
        <f>S$646*S$223</f>
        <v>0.44033881384703538</v>
      </c>
      <c r="T691" s="15">
        <f>T$646*T$223</f>
        <v>-1.3326817243537057</v>
      </c>
      <c r="U691" s="15">
        <f>U$646*U$223</f>
        <v>-1.132078540702568</v>
      </c>
      <c r="V691" s="118" t="s">
        <v>212</v>
      </c>
      <c r="W691" s="15">
        <f>W$646*W$223</f>
        <v>-0.47994836660369644</v>
      </c>
      <c r="X691" s="15">
        <f>X$646*X$223</f>
        <v>-2.379776570230923</v>
      </c>
      <c r="Y691" s="15">
        <f>Y$646*Y$223</f>
        <v>-3.2294151626860246</v>
      </c>
      <c r="Z691" s="15">
        <f>Z$646*Z$223</f>
        <v>-0.98688623127285369</v>
      </c>
      <c r="AA691" s="118" t="s">
        <v>212</v>
      </c>
      <c r="AB691" s="15">
        <f>AB$646*AB$223</f>
        <v>2.09159618446796</v>
      </c>
      <c r="AC691" s="15">
        <f>AC$646*AC$223</f>
        <v>0.7422886935936126</v>
      </c>
      <c r="AD691" s="15">
        <f>AD$646*AD$223</f>
        <v>-8.4476712284657335E-2</v>
      </c>
      <c r="AE691" s="15">
        <f>AE$646*AE$223</f>
        <v>-1.0086175795380674</v>
      </c>
      <c r="AF691" s="118" t="s">
        <v>212</v>
      </c>
      <c r="AG691" s="15">
        <f>AG$646*AG$223</f>
        <v>0.92702080603774695</v>
      </c>
      <c r="AH691" s="15">
        <f>AH$646*AH$223</f>
        <v>-0.91305975087384272</v>
      </c>
      <c r="AI691" s="15">
        <f>AI$646*AI$223</f>
        <v>1.1276677350075295</v>
      </c>
      <c r="AJ691" s="15">
        <f>AJ$646*AJ$223</f>
        <v>-2.4148603842349137</v>
      </c>
      <c r="AK691" s="118" t="s">
        <v>212</v>
      </c>
      <c r="AL691" s="15">
        <f>AL$646*AL$223</f>
        <v>-2.1721333110757959</v>
      </c>
      <c r="AM691" s="15">
        <f>AM$646*AM$223</f>
        <v>5.5781957343603983</v>
      </c>
      <c r="AN691" s="15">
        <f>AN$646*AN$223</f>
        <v>1.7141257853771168</v>
      </c>
      <c r="AO691" s="15">
        <f ca="1">AO$646*AO$223</f>
        <v>-0.93626491468384698</v>
      </c>
      <c r="AP691" s="118" t="s">
        <v>212</v>
      </c>
      <c r="AQ691" s="15">
        <f ca="1">AQ$646*AQ$223</f>
        <v>2.1039834031715388</v>
      </c>
      <c r="AR691" s="15">
        <f ca="1">AR$646*AR$223</f>
        <v>0.5238844835123051</v>
      </c>
      <c r="AS691" s="15">
        <f ca="1">AS$646*AS$223</f>
        <v>0</v>
      </c>
      <c r="AT691" s="15">
        <f ca="1">AT$646*AT$223</f>
        <v>0</v>
      </c>
      <c r="AU691" s="118" t="s">
        <v>212</v>
      </c>
      <c r="AV691" s="118" t="s">
        <v>212</v>
      </c>
      <c r="AW691" s="118" t="s">
        <v>212</v>
      </c>
    </row>
    <row r="692" spans="2:49" s="52" customFormat="1">
      <c r="B692" s="52" t="s">
        <v>193</v>
      </c>
      <c r="C692" s="144" t="s">
        <v>212</v>
      </c>
      <c r="D692" s="144" t="s">
        <v>212</v>
      </c>
      <c r="E692" s="144" t="s">
        <v>212</v>
      </c>
      <c r="F692" s="144" t="s">
        <v>212</v>
      </c>
      <c r="G692" s="145" t="s">
        <v>212</v>
      </c>
      <c r="H692" s="55">
        <f>SUM(H689:H691)</f>
        <v>0.22556670041662161</v>
      </c>
      <c r="I692" s="55">
        <f t="shared" ref="I692" si="3171">SUM(I689:I691)</f>
        <v>-0.49497043695621834</v>
      </c>
      <c r="J692" s="55">
        <f t="shared" ref="J692" si="3172">SUM(J689:J691)</f>
        <v>-0.82152767178375941</v>
      </c>
      <c r="K692" s="55">
        <f t="shared" ref="K692" si="3173">SUM(K689:K691)</f>
        <v>0.12744180589906995</v>
      </c>
      <c r="L692" s="145" t="s">
        <v>212</v>
      </c>
      <c r="M692" s="55">
        <f>SUM(M689:M691)</f>
        <v>-1.0566434403785165</v>
      </c>
      <c r="N692" s="55">
        <f t="shared" ref="N692" si="3174">SUM(N689:N691)</f>
        <v>-2.3084407787470691</v>
      </c>
      <c r="O692" s="55">
        <f t="shared" ref="O692" si="3175">SUM(O689:O691)</f>
        <v>4.1124079848134842</v>
      </c>
      <c r="P692" s="55">
        <f t="shared" ref="P692" si="3176">SUM(P689:P691)</f>
        <v>1.8672542438780213</v>
      </c>
      <c r="Q692" s="145" t="s">
        <v>212</v>
      </c>
      <c r="R692" s="55">
        <f>SUM(R689:R691)</f>
        <v>2.2117739703293937</v>
      </c>
      <c r="S692" s="55">
        <f t="shared" ref="S692" si="3177">SUM(S689:S691)</f>
        <v>0.69063929803833712</v>
      </c>
      <c r="T692" s="55">
        <f t="shared" ref="T692" si="3178">SUM(T689:T691)</f>
        <v>-2.0738561384891629</v>
      </c>
      <c r="U692" s="55">
        <f t="shared" ref="U692" si="3179">SUM(U689:U691)</f>
        <v>-1.7708984980797591</v>
      </c>
      <c r="V692" s="145" t="s">
        <v>212</v>
      </c>
      <c r="W692" s="55">
        <f>SUM(W689:W691)</f>
        <v>-0.7658333899310904</v>
      </c>
      <c r="X692" s="55">
        <f t="shared" ref="X692" si="3180">SUM(X689:X691)</f>
        <v>-3.8136751404857758</v>
      </c>
      <c r="Y692" s="55">
        <f t="shared" ref="Y692" si="3181">SUM(Y689:Y691)</f>
        <v>-5.0018711740768751</v>
      </c>
      <c r="Z692" s="55">
        <f t="shared" ref="Z692" si="3182">SUM(Z689:Z691)</f>
        <v>-1.5047058983882236</v>
      </c>
      <c r="AA692" s="145" t="s">
        <v>212</v>
      </c>
      <c r="AB692" s="55">
        <f>SUM(AB689:AB691)</f>
        <v>3.3803452989069895</v>
      </c>
      <c r="AC692" s="55">
        <f t="shared" ref="AC692" si="3183">SUM(AC689:AC691)</f>
        <v>1.1935957633343806</v>
      </c>
      <c r="AD692" s="55">
        <f t="shared" ref="AD692" si="3184">SUM(AD689:AD691)</f>
        <v>-0.13007319578045828</v>
      </c>
      <c r="AE692" s="55">
        <f t="shared" ref="AE692" si="3185">SUM(AE689:AE691)</f>
        <v>-1.5553510626779024</v>
      </c>
      <c r="AF692" s="145" t="s">
        <v>212</v>
      </c>
      <c r="AG692" s="55">
        <f>SUM(AG689:AG691)</f>
        <v>1.4476719030143517</v>
      </c>
      <c r="AH692" s="55">
        <f t="shared" ref="AH692:AJ692" si="3186">SUM(AH689:AH691)</f>
        <v>-1.4157221281414516</v>
      </c>
      <c r="AI692" s="55">
        <f t="shared" si="3186"/>
        <v>1.6781181796385618</v>
      </c>
      <c r="AJ692" s="55">
        <f t="shared" si="3186"/>
        <v>-3.5308328289358268</v>
      </c>
      <c r="AK692" s="145" t="s">
        <v>212</v>
      </c>
      <c r="AL692" s="55">
        <f>SUM(AL689:AL691)</f>
        <v>-3.2665837962857029</v>
      </c>
      <c r="AM692" s="55">
        <f t="shared" ref="AM692:AN692" si="3187">SUM(AM689:AM691)</f>
        <v>8.3479655185992172</v>
      </c>
      <c r="AN692" s="55">
        <f t="shared" si="3187"/>
        <v>2.4999316654736514</v>
      </c>
      <c r="AO692" s="55">
        <f t="shared" ref="AO692" ca="1" si="3188">SUM(AO689:AO691)</f>
        <v>-1.3552826539677421</v>
      </c>
      <c r="AP692" s="145" t="s">
        <v>212</v>
      </c>
      <c r="AQ692" s="55">
        <f ca="1">SUM(AQ689:AQ691)</f>
        <v>3.0489611555642884</v>
      </c>
      <c r="AR692" s="55">
        <f t="shared" ref="AR692:AT692" ca="1" si="3189">SUM(AR689:AR691)</f>
        <v>0.75673642116684348</v>
      </c>
      <c r="AS692" s="55">
        <f t="shared" ca="1" si="3189"/>
        <v>0</v>
      </c>
      <c r="AT692" s="55">
        <f t="shared" ca="1" si="3189"/>
        <v>0</v>
      </c>
      <c r="AU692" s="145" t="s">
        <v>212</v>
      </c>
      <c r="AV692" s="145" t="s">
        <v>212</v>
      </c>
      <c r="AW692" s="145" t="s">
        <v>212</v>
      </c>
    </row>
    <row r="693" spans="2:49">
      <c r="B693" s="11"/>
      <c r="C693" s="117"/>
      <c r="D693" s="117"/>
      <c r="E693" s="117"/>
      <c r="F693" s="117"/>
      <c r="G693" s="118"/>
      <c r="L693" s="118"/>
      <c r="Q693" s="118"/>
      <c r="V693" s="118"/>
      <c r="AA693" s="118"/>
      <c r="AF693" s="118"/>
      <c r="AK693" s="118"/>
      <c r="AP693" s="118"/>
      <c r="AU693" s="118"/>
      <c r="AV693" s="118"/>
      <c r="AW693" s="118"/>
    </row>
    <row r="694" spans="2:49">
      <c r="B694" s="1" t="s">
        <v>184</v>
      </c>
      <c r="C694" s="117" t="s">
        <v>212</v>
      </c>
      <c r="D694" s="117" t="s">
        <v>212</v>
      </c>
      <c r="E694" s="117" t="s">
        <v>212</v>
      </c>
      <c r="F694" s="117" t="s">
        <v>212</v>
      </c>
      <c r="G694" s="118" t="s">
        <v>212</v>
      </c>
      <c r="H694" s="15">
        <f>H$646*H$226</f>
        <v>0.36018856329913218</v>
      </c>
      <c r="I694" s="15">
        <f>I$646*I$226</f>
        <v>-0.77700868215676355</v>
      </c>
      <c r="J694" s="15">
        <f>J$646*J$226</f>
        <v>-1.255927348169291</v>
      </c>
      <c r="K694" s="15">
        <f>K$646*K$226</f>
        <v>0.18649356988455307</v>
      </c>
      <c r="L694" s="118" t="s">
        <v>212</v>
      </c>
      <c r="M694" s="15">
        <f>M$646*M$226</f>
        <v>-1.4317773727639915</v>
      </c>
      <c r="N694" s="15">
        <f>N$646*N$226</f>
        <v>-3.2629278667277513</v>
      </c>
      <c r="O694" s="15">
        <f>O$646*O$226</f>
        <v>5.6343703602054918</v>
      </c>
      <c r="P694" s="15">
        <f>P$646*P$226</f>
        <v>2.51189715703378</v>
      </c>
      <c r="Q694" s="118" t="s">
        <v>212</v>
      </c>
      <c r="R694" s="15">
        <f>R$646*R$226</f>
        <v>2.6946498142333679</v>
      </c>
      <c r="S694" s="15">
        <f>S$646*S$226</f>
        <v>0.83316804528013744</v>
      </c>
      <c r="T694" s="15">
        <f>T$646*T$226</f>
        <v>-2.5042385760692687</v>
      </c>
      <c r="U694" s="15">
        <f>U$646*U$226</f>
        <v>-2.3207315425750719</v>
      </c>
      <c r="V694" s="118" t="s">
        <v>212</v>
      </c>
      <c r="W694" s="15">
        <f>W$646*W$226</f>
        <v>-0.88610147988355548</v>
      </c>
      <c r="X694" s="15">
        <f>X$646*X$226</f>
        <v>-4.4915788668417864</v>
      </c>
      <c r="Y694" s="15">
        <f>Y$646*Y$226</f>
        <v>-5.9273144102722046</v>
      </c>
      <c r="Z694" s="15">
        <f>Z$646*Z$226</f>
        <v>-1.8301087036485442</v>
      </c>
      <c r="AA694" s="118" t="s">
        <v>212</v>
      </c>
      <c r="AB694" s="15">
        <f>AB$646*AB$226</f>
        <v>3.7243804417543274</v>
      </c>
      <c r="AC694" s="15">
        <f>AC$646*AC$226</f>
        <v>1.3096531824948749</v>
      </c>
      <c r="AD694" s="15">
        <f>AD$646*AD$226</f>
        <v>-0.1468541775757517</v>
      </c>
      <c r="AE694" s="15">
        <f>AE$646*AE$226</f>
        <v>-1.6844814676776021</v>
      </c>
      <c r="AF694" s="118" t="s">
        <v>212</v>
      </c>
      <c r="AG694" s="15">
        <f>AG$646*AG$226</f>
        <v>1.5057450478995631</v>
      </c>
      <c r="AH694" s="15">
        <f>AH$646*AH$226</f>
        <v>-1.4412365054961538</v>
      </c>
      <c r="AI694" s="15">
        <f>AI$646*AI$226</f>
        <v>1.7423398932594085</v>
      </c>
      <c r="AJ694" s="15">
        <f>AJ$646*AJ$226</f>
        <v>-3.5093160361120579</v>
      </c>
      <c r="AK694" s="118" t="s">
        <v>212</v>
      </c>
      <c r="AL694" s="15">
        <f>AL$646*AL$226</f>
        <v>-3.0914586094292749</v>
      </c>
      <c r="AM694" s="15">
        <f>AM$646*AM$226</f>
        <v>7.9505144588421803</v>
      </c>
      <c r="AN694" s="15">
        <f>AN$646*AN$226</f>
        <v>2.4429816364186712</v>
      </c>
      <c r="AO694" s="15">
        <f>AO$646*AO$226</f>
        <v>-1.2538118410762675</v>
      </c>
      <c r="AP694" s="118" t="s">
        <v>212</v>
      </c>
      <c r="AQ694" s="15">
        <f>AQ$646*AQ$226</f>
        <v>2.7845618287874121</v>
      </c>
      <c r="AR694" s="15">
        <f ca="1">AR$646*AR$226</f>
        <v>0.68336629174112007</v>
      </c>
      <c r="AS694" s="15">
        <f ca="1">AS$646*AS$226</f>
        <v>0</v>
      </c>
      <c r="AT694" s="15">
        <f ca="1">AT$646*AT$226</f>
        <v>0</v>
      </c>
      <c r="AU694" s="118" t="s">
        <v>212</v>
      </c>
      <c r="AV694" s="118" t="s">
        <v>212</v>
      </c>
      <c r="AW694" s="118" t="s">
        <v>212</v>
      </c>
    </row>
    <row r="695" spans="2:49">
      <c r="B695" s="1" t="s">
        <v>185</v>
      </c>
      <c r="C695" s="117" t="s">
        <v>212</v>
      </c>
      <c r="D695" s="117" t="s">
        <v>212</v>
      </c>
      <c r="E695" s="117" t="s">
        <v>212</v>
      </c>
      <c r="F695" s="117" t="s">
        <v>212</v>
      </c>
      <c r="G695" s="118" t="s">
        <v>212</v>
      </c>
      <c r="H695" s="15">
        <f>H$646*H$227</f>
        <v>5.7126154229969292E-2</v>
      </c>
      <c r="I695" s="15">
        <f>I$646*I$227</f>
        <v>-0.11695898793861485</v>
      </c>
      <c r="J695" s="15">
        <f>J$646*J$227</f>
        <v>-0.18221462935634711</v>
      </c>
      <c r="K695" s="15">
        <f>K$646*K$227</f>
        <v>2.6443343647542361E-2</v>
      </c>
      <c r="L695" s="118" t="s">
        <v>212</v>
      </c>
      <c r="M695" s="15">
        <f>M$646*M$227</f>
        <v>-0.29762892951567788</v>
      </c>
      <c r="N695" s="15">
        <f>N$646*N$227</f>
        <v>-0.64814117670528537</v>
      </c>
      <c r="O695" s="15">
        <f>O$646*O$227</f>
        <v>1.058117996512606</v>
      </c>
      <c r="P695" s="15">
        <f>P$646*P$227</f>
        <v>0.45125003920903073</v>
      </c>
      <c r="Q695" s="118" t="s">
        <v>212</v>
      </c>
      <c r="R695" s="15">
        <f>R$646*R$227</f>
        <v>0.87373513713393991</v>
      </c>
      <c r="S695" s="15">
        <f>S$646*S$227</f>
        <v>0.25880219893905826</v>
      </c>
      <c r="T695" s="15">
        <f>T$646*T$227</f>
        <v>-0.74117441413545704</v>
      </c>
      <c r="U695" s="15">
        <f>U$646*U$227</f>
        <v>-0.60994340948836956</v>
      </c>
      <c r="V695" s="118" t="s">
        <v>212</v>
      </c>
      <c r="W695" s="15">
        <f>W$646*W$227</f>
        <v>-0.30951831594419776</v>
      </c>
      <c r="X695" s="15">
        <f>X$646*X$227</f>
        <v>-1.2782278794353998</v>
      </c>
      <c r="Y695" s="15">
        <f>Y$646*Y$227</f>
        <v>-1.6752229110624315</v>
      </c>
      <c r="Z695" s="15">
        <f>Z$646*Z$227</f>
        <v>-0.45132150521542402</v>
      </c>
      <c r="AA695" s="118" t="s">
        <v>212</v>
      </c>
      <c r="AB695" s="15">
        <f>AB$646*AB$227</f>
        <v>1.1001123753839315</v>
      </c>
      <c r="AC695" s="15">
        <f>AC$646*AC$227</f>
        <v>0.34277273840424349</v>
      </c>
      <c r="AD695" s="15">
        <f>AD$646*AD$227</f>
        <v>-3.8309474121962672E-2</v>
      </c>
      <c r="AE695" s="15">
        <f>AE$646*AE$227</f>
        <v>-0.48630478377316505</v>
      </c>
      <c r="AF695" s="118" t="s">
        <v>212</v>
      </c>
      <c r="AG695" s="15">
        <f>AG$646*AG$227</f>
        <v>0.46101793831310595</v>
      </c>
      <c r="AH695" s="15">
        <f>AH$646*AH$227</f>
        <v>-0.38778779200324276</v>
      </c>
      <c r="AI695" s="15">
        <f>AI$646*AI$227</f>
        <v>0.42042194999217097</v>
      </c>
      <c r="AJ695" s="15">
        <f>AJ$646*AJ$227</f>
        <v>-0.9435294436344831</v>
      </c>
      <c r="AK695" s="118" t="s">
        <v>212</v>
      </c>
      <c r="AL695" s="15">
        <f>AL$646*AL$227</f>
        <v>-0.935923090378453</v>
      </c>
      <c r="AM695" s="15">
        <f>AM$646*AM$227</f>
        <v>2.3033834584623833</v>
      </c>
      <c r="AN695" s="15">
        <f>AN$646*AN$227</f>
        <v>0.70684138566406773</v>
      </c>
      <c r="AO695" s="15">
        <f>AO$646*AO$227</f>
        <v>-0.34583262417903005</v>
      </c>
      <c r="AP695" s="118" t="s">
        <v>212</v>
      </c>
      <c r="AQ695" s="15">
        <f>AQ$646*AQ$227</f>
        <v>0.80507054461236915</v>
      </c>
      <c r="AR695" s="15">
        <f ca="1">AR$646*AR$227</f>
        <v>0.19757437847998333</v>
      </c>
      <c r="AS695" s="15">
        <f ca="1">AS$646*AS$227</f>
        <v>0</v>
      </c>
      <c r="AT695" s="15">
        <f ca="1">AT$646*AT$227</f>
        <v>0</v>
      </c>
      <c r="AU695" s="118" t="s">
        <v>212</v>
      </c>
      <c r="AV695" s="118" t="s">
        <v>212</v>
      </c>
      <c r="AW695" s="118" t="s">
        <v>212</v>
      </c>
    </row>
    <row r="696" spans="2:49" s="52" customFormat="1">
      <c r="B696" s="52" t="s">
        <v>240</v>
      </c>
      <c r="C696" s="144" t="s">
        <v>212</v>
      </c>
      <c r="D696" s="144" t="s">
        <v>212</v>
      </c>
      <c r="E696" s="144" t="s">
        <v>212</v>
      </c>
      <c r="F696" s="144" t="s">
        <v>212</v>
      </c>
      <c r="G696" s="145" t="s">
        <v>212</v>
      </c>
      <c r="H696" s="55">
        <f>SUM(H694:H695)</f>
        <v>0.41731471752910149</v>
      </c>
      <c r="I696" s="55">
        <f t="shared" ref="I696" si="3190">SUM(I694:I695)</f>
        <v>-0.89396767009537836</v>
      </c>
      <c r="J696" s="55">
        <f t="shared" ref="J696" si="3191">SUM(J694:J695)</f>
        <v>-1.4381419775256381</v>
      </c>
      <c r="K696" s="55">
        <f t="shared" ref="K696" si="3192">SUM(K694:K695)</f>
        <v>0.21293691353209543</v>
      </c>
      <c r="L696" s="145" t="s">
        <v>212</v>
      </c>
      <c r="M696" s="55">
        <f>SUM(M694:M695)</f>
        <v>-1.7294063022796693</v>
      </c>
      <c r="N696" s="55">
        <f t="shared" ref="N696" si="3193">SUM(N694:N695)</f>
        <v>-3.9110690434330366</v>
      </c>
      <c r="O696" s="55">
        <f t="shared" ref="O696" si="3194">SUM(O694:O695)</f>
        <v>6.6924883567180977</v>
      </c>
      <c r="P696" s="55">
        <f t="shared" ref="P696" si="3195">SUM(P694:P695)</f>
        <v>2.9631471962428106</v>
      </c>
      <c r="Q696" s="145" t="s">
        <v>212</v>
      </c>
      <c r="R696" s="55">
        <f>SUM(R694:R695)</f>
        <v>3.5683849513673076</v>
      </c>
      <c r="S696" s="55">
        <f t="shared" ref="S696" si="3196">SUM(S694:S695)</f>
        <v>1.0919702442191956</v>
      </c>
      <c r="T696" s="55">
        <f t="shared" ref="T696" si="3197">SUM(T694:T695)</f>
        <v>-3.2454129902047257</v>
      </c>
      <c r="U696" s="55">
        <f t="shared" ref="U696" si="3198">SUM(U694:U695)</f>
        <v>-2.9306749520634412</v>
      </c>
      <c r="V696" s="145" t="s">
        <v>212</v>
      </c>
      <c r="W696" s="55">
        <f>SUM(W694:W695)</f>
        <v>-1.1956197958277532</v>
      </c>
      <c r="X696" s="55">
        <f t="shared" ref="X696" si="3199">SUM(X694:X695)</f>
        <v>-5.7698067462771867</v>
      </c>
      <c r="Y696" s="55">
        <f t="shared" ref="Y696" si="3200">SUM(Y694:Y695)</f>
        <v>-7.6025373213346361</v>
      </c>
      <c r="Z696" s="55">
        <f t="shared" ref="Z696" si="3201">SUM(Z694:Z695)</f>
        <v>-2.2814302088639682</v>
      </c>
      <c r="AA696" s="145" t="s">
        <v>212</v>
      </c>
      <c r="AB696" s="55">
        <f>SUM(AB694:AB695)</f>
        <v>4.8244928171382586</v>
      </c>
      <c r="AC696" s="55">
        <f t="shared" ref="AC696" si="3202">SUM(AC694:AC695)</f>
        <v>1.6524259208991183</v>
      </c>
      <c r="AD696" s="55">
        <f t="shared" ref="AD696" si="3203">SUM(AD694:AD695)</f>
        <v>-0.18516365169771437</v>
      </c>
      <c r="AE696" s="55">
        <f t="shared" ref="AE696" si="3204">SUM(AE694:AE695)</f>
        <v>-2.170786251450767</v>
      </c>
      <c r="AF696" s="145" t="s">
        <v>212</v>
      </c>
      <c r="AG696" s="55">
        <f>SUM(AG694:AG695)</f>
        <v>1.966762986212669</v>
      </c>
      <c r="AH696" s="55">
        <f t="shared" ref="AH696:AJ696" si="3205">SUM(AH694:AH695)</f>
        <v>-1.8290242974993967</v>
      </c>
      <c r="AI696" s="55">
        <f t="shared" si="3205"/>
        <v>2.1627618432515794</v>
      </c>
      <c r="AJ696" s="55">
        <f t="shared" si="3205"/>
        <v>-4.4528454797465411</v>
      </c>
      <c r="AK696" s="145" t="s">
        <v>212</v>
      </c>
      <c r="AL696" s="55">
        <f>SUM(AL694:AL695)</f>
        <v>-4.0273816998077283</v>
      </c>
      <c r="AM696" s="55">
        <f t="shared" ref="AM696:AN696" si="3206">SUM(AM694:AM695)</f>
        <v>10.253897917304563</v>
      </c>
      <c r="AN696" s="55">
        <f t="shared" si="3206"/>
        <v>3.1498230220827388</v>
      </c>
      <c r="AO696" s="55">
        <f t="shared" ref="AO696" si="3207">SUM(AO694:AO695)</f>
        <v>-1.5996444652552975</v>
      </c>
      <c r="AP696" s="145" t="s">
        <v>212</v>
      </c>
      <c r="AQ696" s="55">
        <f>SUM(AQ694:AQ695)</f>
        <v>3.5896323733997813</v>
      </c>
      <c r="AR696" s="55">
        <f t="shared" ref="AR696:AT696" ca="1" si="3208">SUM(AR694:AR695)</f>
        <v>0.88094067022110334</v>
      </c>
      <c r="AS696" s="55">
        <f t="shared" ca="1" si="3208"/>
        <v>0</v>
      </c>
      <c r="AT696" s="55">
        <f t="shared" ca="1" si="3208"/>
        <v>0</v>
      </c>
      <c r="AU696" s="145" t="s">
        <v>212</v>
      </c>
      <c r="AV696" s="145" t="s">
        <v>212</v>
      </c>
      <c r="AW696" s="145" t="s">
        <v>212</v>
      </c>
    </row>
    <row r="697" spans="2:49">
      <c r="B697" s="1" t="s">
        <v>241</v>
      </c>
      <c r="C697" s="117" t="s">
        <v>212</v>
      </c>
      <c r="D697" s="117" t="s">
        <v>212</v>
      </c>
      <c r="E697" s="117" t="s">
        <v>212</v>
      </c>
      <c r="F697" s="117" t="s">
        <v>212</v>
      </c>
      <c r="G697" s="118" t="s">
        <v>212</v>
      </c>
      <c r="H697" s="15">
        <f>H$646*H$229</f>
        <v>0.28236641947956248</v>
      </c>
      <c r="I697" s="15">
        <f>I$646*I$229</f>
        <v>-0.57811156895372484</v>
      </c>
      <c r="J697" s="15">
        <f>J$646*J$229</f>
        <v>-0.90066088224708729</v>
      </c>
      <c r="K697" s="15">
        <f>K$646*K$229</f>
        <v>0.13070567002928082</v>
      </c>
      <c r="L697" s="118" t="s">
        <v>212</v>
      </c>
      <c r="M697" s="15">
        <f>M$646*M$229</f>
        <v>-1.0556715908127514</v>
      </c>
      <c r="N697" s="15">
        <f>N$646*N$229</f>
        <v>-2.2989170716607878</v>
      </c>
      <c r="O697" s="15">
        <f>O$646*O$229</f>
        <v>3.7530797508957328</v>
      </c>
      <c r="P697" s="15">
        <f>P$646*P$229</f>
        <v>1.6005562615210109</v>
      </c>
      <c r="Q697" s="118" t="s">
        <v>212</v>
      </c>
      <c r="R697" s="15">
        <f>R$646*R$229</f>
        <v>1.8150053573313727</v>
      </c>
      <c r="S697" s="15">
        <f>S$646*S$229</f>
        <v>0.54260944125387101</v>
      </c>
      <c r="T697" s="15">
        <f>T$646*T$229</f>
        <v>-1.5718626464032157</v>
      </c>
      <c r="U697" s="15">
        <f>U$646*U$229</f>
        <v>-1.2994446549969612</v>
      </c>
      <c r="V697" s="118" t="s">
        <v>212</v>
      </c>
      <c r="W697" s="15">
        <f>W$646*W$229</f>
        <v>-0.56850053690034752</v>
      </c>
      <c r="X697" s="15">
        <f>X$646*X$229</f>
        <v>-2.6089770034218578</v>
      </c>
      <c r="Y697" s="15">
        <f>Y$646*Y$229</f>
        <v>-3.2220642532397048</v>
      </c>
      <c r="Z697" s="15">
        <f>Z$646*Z$229</f>
        <v>-0.90264301043084805</v>
      </c>
      <c r="AA697" s="118" t="s">
        <v>212</v>
      </c>
      <c r="AB697" s="15">
        <f>AB$646*AB$229</f>
        <v>2.1422188255203465</v>
      </c>
      <c r="AC697" s="15">
        <f>AC$646*AC$229</f>
        <v>0.70625777406077506</v>
      </c>
      <c r="AD697" s="15">
        <f>AD$646*AD$229</f>
        <v>-6.7141828804594947E-2</v>
      </c>
      <c r="AE697" s="15">
        <f>AE$646*AE$229</f>
        <v>-0.80432750622590976</v>
      </c>
      <c r="AF697" s="118" t="s">
        <v>212</v>
      </c>
      <c r="AG697" s="15">
        <f>AG$646*AG$229</f>
        <v>0.76911395918641889</v>
      </c>
      <c r="AH697" s="15">
        <f>AH$646*AH$229</f>
        <v>-0.67536580837213089</v>
      </c>
      <c r="AI697" s="15">
        <f>AI$646*AI$229</f>
        <v>0.70403990631767677</v>
      </c>
      <c r="AJ697" s="15">
        <f>AJ$646*AJ$229</f>
        <v>-1.5524513353791276</v>
      </c>
      <c r="AK697" s="118" t="s">
        <v>212</v>
      </c>
      <c r="AL697" s="15">
        <f>AL$646*AL$229</f>
        <v>-1.4352186674128757</v>
      </c>
      <c r="AM697" s="15">
        <f>AM$646*AM$229</f>
        <v>3.2838784561427081</v>
      </c>
      <c r="AN697" s="15">
        <f>AN$646*AN$229</f>
        <v>0.91205409478097854</v>
      </c>
      <c r="AO697" s="15">
        <f>AO$646*AO$229</f>
        <v>-0.51129608800127024</v>
      </c>
      <c r="AP697" s="118" t="s">
        <v>212</v>
      </c>
      <c r="AQ697" s="15">
        <f>AQ$646*AQ$229</f>
        <v>1.1526660013586842</v>
      </c>
      <c r="AR697" s="15">
        <f ca="1">AR$646*AR$229</f>
        <v>0.28287864999843232</v>
      </c>
      <c r="AS697" s="15">
        <f ca="1">AS$646*AS$229</f>
        <v>0</v>
      </c>
      <c r="AT697" s="15">
        <f ca="1">AT$646*AT$229</f>
        <v>0</v>
      </c>
      <c r="AU697" s="118" t="s">
        <v>212</v>
      </c>
      <c r="AV697" s="118" t="s">
        <v>212</v>
      </c>
      <c r="AW697" s="118" t="s">
        <v>212</v>
      </c>
    </row>
    <row r="698" spans="2:49">
      <c r="B698" s="1" t="s">
        <v>186</v>
      </c>
      <c r="C698" s="117" t="s">
        <v>212</v>
      </c>
      <c r="D698" s="117" t="s">
        <v>212</v>
      </c>
      <c r="E698" s="117" t="s">
        <v>212</v>
      </c>
      <c r="F698" s="117" t="s">
        <v>212</v>
      </c>
      <c r="G698" s="118" t="s">
        <v>212</v>
      </c>
      <c r="H698" s="15">
        <f>H$646*H$230</f>
        <v>1.828036935359062E-3</v>
      </c>
      <c r="I698" s="15">
        <f>I$646*I$230</f>
        <v>-3.7426876140357664E-3</v>
      </c>
      <c r="J698" s="15">
        <f>J$646*J$230</f>
        <v>-7.0803398835608692E-3</v>
      </c>
      <c r="K698" s="15">
        <f>K$646*K$230</f>
        <v>6.044192833723625E-4</v>
      </c>
      <c r="L698" s="118" t="s">
        <v>212</v>
      </c>
      <c r="M698" s="15">
        <f>M$646*M$230</f>
        <v>-6.8029469603585174E-3</v>
      </c>
      <c r="N698" s="15">
        <f>N$646*N$230</f>
        <v>-1.4814655467549741E-2</v>
      </c>
      <c r="O698" s="15">
        <f>O$646*O$230</f>
        <v>2.9368172964431314E-2</v>
      </c>
      <c r="P698" s="15">
        <f>P$646*P$230</f>
        <v>7.3673475789225304E-3</v>
      </c>
      <c r="Q698" s="118" t="s">
        <v>212</v>
      </c>
      <c r="R698" s="15">
        <f>R$646*R$230</f>
        <v>1.1818639536111552E-2</v>
      </c>
      <c r="S698" s="15">
        <f>S$646*S$230</f>
        <v>3.5007060726057046E-3</v>
      </c>
      <c r="T698" s="15">
        <f>T$646*T$230</f>
        <v>-1.2173879265992933E-2</v>
      </c>
      <c r="U698" s="15">
        <f>U$646*U$230</f>
        <v>-5.8931730385346371E-3</v>
      </c>
      <c r="V698" s="118" t="s">
        <v>212</v>
      </c>
      <c r="W698" s="15">
        <f>W$646*W$230</f>
        <v>-3.5373366740466925E-3</v>
      </c>
      <c r="X698" s="15">
        <f>X$646*X$230</f>
        <v>-1.6832109699496268E-2</v>
      </c>
      <c r="Y698" s="15">
        <f>Y$646*Y$230</f>
        <v>-2.6083377288130767E-2</v>
      </c>
      <c r="Z698" s="15">
        <f>Z$646*Z$230</f>
        <v>-4.5132150521539835E-3</v>
      </c>
      <c r="AA698" s="118" t="s">
        <v>212</v>
      </c>
      <c r="AB698" s="15">
        <f>AB$646*AB$230</f>
        <v>1.4001430232159469E-2</v>
      </c>
      <c r="AC698" s="15">
        <f>AC$646*AC$230</f>
        <v>4.7513052848114114E-3</v>
      </c>
      <c r="AD698" s="15">
        <f>AD$646*AD$230</f>
        <v>-6.0865519633024399E-4</v>
      </c>
      <c r="AE698" s="15">
        <f>AE$646*AE$230</f>
        <v>-4.1212269811282832E-3</v>
      </c>
      <c r="AF698" s="118" t="s">
        <v>212</v>
      </c>
      <c r="AG698" s="15">
        <f>AG$646*AG$230</f>
        <v>5.2903697839210171E-3</v>
      </c>
      <c r="AH698" s="15">
        <f>AH$646*AH$230</f>
        <v>-4.8866148407250504E-3</v>
      </c>
      <c r="AI698" s="15">
        <f>AI$646*AI$230</f>
        <v>6.7426161791196782E-3</v>
      </c>
      <c r="AJ698" s="15">
        <f>AJ$646*AJ$230</f>
        <v>-8.0027942632267153E-3</v>
      </c>
      <c r="AK698" s="118" t="s">
        <v>212</v>
      </c>
      <c r="AL698" s="15">
        <f>AL$646*AL$230</f>
        <v>-1.02446624435486E-2</v>
      </c>
      <c r="AM698" s="15">
        <f>AM$646*AM$230</f>
        <v>2.5193256576932933E-2</v>
      </c>
      <c r="AN698" s="15">
        <f>AN$646*AN$230</f>
        <v>8.835517320800788E-3</v>
      </c>
      <c r="AO698" s="15">
        <f>AO$646*AO$230</f>
        <v>-2.7230915289685859E-3</v>
      </c>
      <c r="AP698" s="118" t="s">
        <v>212</v>
      </c>
      <c r="AQ698" s="15">
        <f>AQ$646*AQ$230</f>
        <v>8.5332202647285874E-3</v>
      </c>
      <c r="AR698" s="15">
        <f ca="1">AR$646*AR$230</f>
        <v>2.0941589547886267E-3</v>
      </c>
      <c r="AS698" s="15">
        <f ca="1">AS$646*AS$230</f>
        <v>0</v>
      </c>
      <c r="AT698" s="15">
        <f ca="1">AT$646*AT$230</f>
        <v>0</v>
      </c>
      <c r="AU698" s="118" t="s">
        <v>212</v>
      </c>
      <c r="AV698" s="118" t="s">
        <v>212</v>
      </c>
      <c r="AW698" s="118" t="s">
        <v>212</v>
      </c>
    </row>
    <row r="699" spans="2:49" s="52" customFormat="1">
      <c r="B699" s="52" t="s">
        <v>194</v>
      </c>
      <c r="C699" s="144" t="s">
        <v>212</v>
      </c>
      <c r="D699" s="144" t="s">
        <v>212</v>
      </c>
      <c r="E699" s="144" t="s">
        <v>212</v>
      </c>
      <c r="F699" s="144" t="s">
        <v>212</v>
      </c>
      <c r="G699" s="145" t="s">
        <v>212</v>
      </c>
      <c r="H699" s="55">
        <f>SUM(H696:H698)</f>
        <v>0.70150917394402301</v>
      </c>
      <c r="I699" s="55">
        <f t="shared" ref="I699" si="3209">SUM(I696:I698)</f>
        <v>-1.4758219266631389</v>
      </c>
      <c r="J699" s="55">
        <f t="shared" ref="J699" si="3210">SUM(J696:J698)</f>
        <v>-2.3458831996562863</v>
      </c>
      <c r="K699" s="55">
        <f t="shared" ref="K699" si="3211">SUM(K696:K698)</f>
        <v>0.34424700284474857</v>
      </c>
      <c r="L699" s="145" t="s">
        <v>212</v>
      </c>
      <c r="M699" s="55">
        <f>SUM(M696:M698)</f>
        <v>-2.7918808400527793</v>
      </c>
      <c r="N699" s="55">
        <f t="shared" ref="N699" si="3212">SUM(N696:N698)</f>
        <v>-6.2248007705613748</v>
      </c>
      <c r="O699" s="55">
        <f t="shared" ref="O699" si="3213">SUM(O696:O698)</f>
        <v>10.474936280578262</v>
      </c>
      <c r="P699" s="55">
        <f t="shared" ref="P699" si="3214">SUM(P696:P698)</f>
        <v>4.5710708053427442</v>
      </c>
      <c r="Q699" s="145" t="s">
        <v>212</v>
      </c>
      <c r="R699" s="55">
        <f>SUM(R696:R698)</f>
        <v>5.3952089482347922</v>
      </c>
      <c r="S699" s="55">
        <f t="shared" ref="S699" si="3215">SUM(S696:S698)</f>
        <v>1.6380803915456725</v>
      </c>
      <c r="T699" s="55">
        <f t="shared" ref="T699" si="3216">SUM(T696:T698)</f>
        <v>-4.829449515873935</v>
      </c>
      <c r="U699" s="55">
        <f t="shared" ref="U699" si="3217">SUM(U696:U698)</f>
        <v>-4.2360127800989371</v>
      </c>
      <c r="V699" s="145" t="s">
        <v>212</v>
      </c>
      <c r="W699" s="55">
        <f>SUM(W696:W698)</f>
        <v>-1.7676576694021475</v>
      </c>
      <c r="X699" s="55">
        <f t="shared" ref="X699" si="3218">SUM(X696:X698)</f>
        <v>-8.395615859398541</v>
      </c>
      <c r="Y699" s="55">
        <f t="shared" ref="Y699" si="3219">SUM(Y696:Y698)</f>
        <v>-10.850684951862473</v>
      </c>
      <c r="Z699" s="55">
        <f t="shared" ref="Z699" si="3220">SUM(Z696:Z698)</f>
        <v>-3.1885864343469703</v>
      </c>
      <c r="AA699" s="145" t="s">
        <v>212</v>
      </c>
      <c r="AB699" s="55">
        <f>SUM(AB696:AB698)</f>
        <v>6.9807130728907651</v>
      </c>
      <c r="AC699" s="55">
        <f t="shared" ref="AC699" si="3221">SUM(AC696:AC698)</f>
        <v>2.3634350002447047</v>
      </c>
      <c r="AD699" s="55">
        <f t="shared" ref="AD699" si="3222">SUM(AD696:AD698)</f>
        <v>-0.25291413569863958</v>
      </c>
      <c r="AE699" s="55">
        <f t="shared" ref="AE699" si="3223">SUM(AE696:AE698)</f>
        <v>-2.979234984657805</v>
      </c>
      <c r="AF699" s="145" t="s">
        <v>212</v>
      </c>
      <c r="AG699" s="55">
        <f>SUM(AG696:AG698)</f>
        <v>2.7411673151830089</v>
      </c>
      <c r="AH699" s="55">
        <f t="shared" ref="AH699:AJ699" si="3224">SUM(AH696:AH698)</f>
        <v>-2.5092767207122524</v>
      </c>
      <c r="AI699" s="55">
        <f t="shared" si="3224"/>
        <v>2.8735443657483759</v>
      </c>
      <c r="AJ699" s="55">
        <f t="shared" si="3224"/>
        <v>-6.0132996093888957</v>
      </c>
      <c r="AK699" s="145" t="s">
        <v>212</v>
      </c>
      <c r="AL699" s="55">
        <f>SUM(AL696:AL698)</f>
        <v>-5.4728450296641524</v>
      </c>
      <c r="AM699" s="55">
        <f t="shared" ref="AM699:AN699" si="3225">SUM(AM696:AM698)</f>
        <v>13.562969630024206</v>
      </c>
      <c r="AN699" s="55">
        <f t="shared" si="3225"/>
        <v>4.0707126341845186</v>
      </c>
      <c r="AO699" s="55">
        <f t="shared" ref="AO699" si="3226">SUM(AO696:AO698)</f>
        <v>-2.1136636447855364</v>
      </c>
      <c r="AP699" s="145" t="s">
        <v>212</v>
      </c>
      <c r="AQ699" s="55">
        <f>SUM(AQ696:AQ698)</f>
        <v>4.750831595023195</v>
      </c>
      <c r="AR699" s="55">
        <f t="shared" ref="AR699:AT699" ca="1" si="3227">SUM(AR696:AR698)</f>
        <v>1.1659134791743244</v>
      </c>
      <c r="AS699" s="55">
        <f t="shared" ca="1" si="3227"/>
        <v>0</v>
      </c>
      <c r="AT699" s="55">
        <f t="shared" ca="1" si="3227"/>
        <v>0</v>
      </c>
      <c r="AU699" s="145" t="s">
        <v>212</v>
      </c>
      <c r="AV699" s="145" t="s">
        <v>212</v>
      </c>
      <c r="AW699" s="145" t="s">
        <v>212</v>
      </c>
    </row>
    <row r="700" spans="2:49">
      <c r="C700" s="117"/>
      <c r="D700" s="117"/>
      <c r="E700" s="117"/>
      <c r="F700" s="117"/>
      <c r="G700" s="118"/>
    </row>
    <row r="701" spans="2:49">
      <c r="B701" s="1" t="s">
        <v>391</v>
      </c>
    </row>
  </sheetData>
  <pageMargins left="0.7" right="0.7" top="0.75" bottom="0.75" header="0.3" footer="0.3"/>
  <pageSetup scale="10"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71989129"><![CDATA[{"GDDY^WAVG(XP_VOLUME(46023,46112),XP_PRICE_VWAP(46023,46112,,,,USD))":119.238081881715,"GDDY^WAVG(XP_VOLUME(45566,45657),XP_PRICE_VWAP(45566,45657,,,,USD))":185.22563882129,"GDDY^WAVG(XP_VOLUME(45474,45565),XP_PRICE_VWAP(45474,45565,,,,USD))":152.434686760902,"GDDY^WAVG(XP_VOLUME(45383,45473),XP_PRICE_VWAP(45383,45473,,,,USD))":133.840418644186,"GDDY^WAVG(XP_VOLUME(45292,45382),XP_PRICE_VWAP(45292,45382,,,,USD))":110.84818095794,"GDDY^WAVG(XP_VOLUME(45200,45291),XP_PRICE_VWAP(45200,45291,,,,USD))":89.9951422475551,"GDDY^WAVG(XP_VOLUME(45108,45199),XP_PRICE_VWAP(45108,45199,,,,USD))":74.161195113662,"GDDY^WAVG(XP_VOLUME(45017,45107),XP_PRICE_VWAP(45017,45107,,,,USD))":73.5212121846636,"GDDY^WAVG(XP_VOLUME(44927,45016),XP_PRICE_VWAP(44927,45016,,,,USD))":76.9338675075549,"GDDY^WAVG(XP_VOLUME(44835,44926),XP_PRICE_VWAP(44835,44926,,,,USD))":74.3273560191844,"GDDY^WAVG(XP_VOLUME(44743,44834),XP_PRICE_VWAP(44743,44834,,,,USD))":75.1796929012568,"GDDY^WAVG(XP_VOLUME(44652,44742),XP_PRICE_VWAP(44652,44742,,,,USD))":76.1142114989938,"GDDY^WAVG(XP_VOLUME(44562,44651),XP_PRICE_VWAP(44562,44651,,,,USD))":79.3022152023081,"GDDY^WAVG(XP_VOLUME(44470,44561),XP_PRICE_VWAP(44470,44561,,,,USD))":72.0292082587787,"GDDY^WAVG(XP_VOLUME(44378,44469),XP_PRICE_VWAP(44378,44469,,,,USD))":76.3390897155441,"GDDY^WAVG(XP_VOLUME(44287,44377),XP_PRICE_VWAP(44287,44377,,,,USD))":83.5513188527801,"GDDY^WAVG(XP_VOLUME(44197,44286),XP_PRICE_VWAP(44197,44286,,,,USD))":80.0616828019518,"GDDY^WAVG(XP_VOLUME(44105,44196),XP_PRICE_VWAP(44105,44196,,,,USD))":78.1231797569361,"GDDY^WAVG(XP_VOLUME(44013,44104),XP_PRICE_VWAP(44013,44104,,,,USD))":75.4018007223862,"GDDY^WAVG(XP_VOLUME(43922,44012),XP_PRICE_VWAP(43922,44012,,,,USD))":70.1638654150577,"GDDY^WAVG(XP_VOLUME(43831,43921),XP_PRICE_VWAP(43831,43921,,,,USD))":62.9329065906835,"GDDY^WAVG(XP_VOLUME(43739,43830),XP_PRICE_VWAP(43739,43830,,,,USD))":65.9630916356887,"GDDY^WAVG(XP_VOLUME(43647,43738),XP_PRICE_VWAP(43647,43738,,,,USD))":67.4582474568807,"GDDY^WAVG(XP_VOLUME(43556,43646),XP_PRICE_VWAP(43556,43646,,,,USD))":75.2954035499118,"GDDY^WAVG(XP_VOLUME(43466,43555),XP_PRICE_VWAP(43466,43555,,,,USD))":71.1211615115329,"GDDY^WAVG(XP_VOLUME(43374,43465),XP_PRICE_VWAP(43374,43465,,,,USD))":68.1918940678807,"GDDY^WAVG(XP_VOLUME(43282,43373),XP_PRICE_VWAP(43282,43373,,,,USD))":77.7192775893984,"GDDY^WAVG(XP_VOLUME(43191,43281),XP_PRICE_VWAP(43191,43281,,,,USD))":68.7095093742952,"GDDY^WAVG(XP_VOLUME(43101,43190),XP_PRICE_VWAP(43101,43190,,,,USD))":57.3620008308979,"GDDY^WAVG(XP_VOLUME(43009,43100),XP_PRICE_VWAP(43009,43100,,,,USD))":47.4497399587736,"GDDY^WAVG(XP_VOLUME(42917,43008),XP_PRICE_VWAP(42917,43008,,,,USD))":43.3099805059239,"GDDY^WAVG(XP_VOLUME(42826,42916),XP_PRICE_VWAP(42826,42916,,,,USD))":40.1233107228059,"GDDY^WAVG(XP_VOLUME(42736,42825),XP_PRICE_VWAP(42736,42825,,,,USD))":36.1609825166362,"GDDY^WAVG(XP_VOLUME(42644,42735),XP_PRICE_VWAP(42644,42735,,,,USD))":34.9671117074121,"GDDY^WAVG(XP_VOLUME(42552,42643),XP_PRICE_VWAP(42552,42643,,,,USD))":31.8651578427107,"GDDY^WAVG(XP_VOLUME(42461,42551),XP_PRICE_VWAP(42461,42551,,,,USD))":31.2679769196535,"GDDY^WAVG(XP_VOLUME(42370,42460),XP_PRICE_VWAP(42370,42460,,,,USD))":29.3916231299092,"GDDY^WAVG(XP_VOLUME(42278,42369),XP_PRICE_VWAP(42278,42369,,,,USD))":30.6748454179131,"GDDY^WAVG(XP_VOLUME(42186,42277),XP_PRICE_VWAP(42186,42277,,,,USD))":26.1533456924516,"GDDY^WAVG(XP_VOLUME(42095,42185),XP_PRICE_VWAP(42095,42185,,,,USD))":26.9135829578614,"GDDY^WAVG(XP_VOLUME(42005,42094),XP_PRICE_VWAP(42005,42094,,,,USD))":null,"GDDY^WAVG(XP_VOLUME(44927,45291),XP_PRICE_VWAP(44927,45291,,,,USD))":78.6580910393295,"GDDY^WAVG(XP_VOLUME(44562,44926),XP_PRICE_VWAP(44562,44926,,,,USD))":76.7650434104955,"GDDY^WAVG(XP_VOLUME(44197,44561),XP_PRICE_VWAP(44197,44561,,,,USD))":77.428029487249,"GDDY^WAVG(XP_VOLUME(43831,44196),XP_PRICE_VWAP(43831,44196,,,,USD))":70.8178085758546,"GDDY^WAVG(XP_VOLUME(43466,43830),XP_PRICE_VWAP(43466,43830,,,,USD))":69.7710123604352,"GDDY^WAVG(XP_VOLUME(43101,43465),XP_PRICE_VWAP(43101,43465,,,,USD))":68.7374196265319,"GDDY^WAVG(XP_VOLUME(42736,43100),XP_PRICE_VWAP(42736,43100,,,,USD))":42.538141754244,"GDDY^WAVG(XP_VOLUME(42370,42735),XP_PRICE_VWAP(42370,42735,,,,USD))":32.0856321866051,"GDDY^WAVG(XP_VOLUME(42005,42369),XP_PRICE_VWAP(42005,42369,,,,USD))":27.6112951987275,"GDDY^WAVG(XP_VOLUME(45658,45747),XP_PRICE_VWAP(45658,45747,,,,USD))":188.346410689724,"GDDY^WAVG(XP_VOLUME(45748,45838),XP_PRICE_VWAP(45748,45838,,,,USD))":178.185580388247,"GDDY^WAVG(XP_VOLUME(45931,46022),XP_PRICE_VWAP(45931,46022,,,,USD))":129.512382105665,"GDDY^WAVG(XP_VOLUME(45839,45930),XP_PRICE_VWAP(45839,45930,,,,USD))":151.782211671237}]]></FdsFormulaCache>
</file>

<file path=customXml/itemProps1.xml><?xml version="1.0" encoding="utf-8"?>
<ds:datastoreItem xmlns:ds="http://schemas.openxmlformats.org/officeDocument/2006/customXml" ds:itemID="{09384C79-2015-48B6-89FA-81A43A4327B3}">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Model</vt:lpstr>
    </vt:vector>
  </TitlesOfParts>
  <Company>Wells Fargo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 Riya</dc:creator>
  <cp:lastModifiedBy>Yuuji Anderson</cp:lastModifiedBy>
  <cp:lastPrinted>2025-09-29T15:43:55Z</cp:lastPrinted>
  <dcterms:created xsi:type="dcterms:W3CDTF">2024-08-19T13:58:51Z</dcterms:created>
  <dcterms:modified xsi:type="dcterms:W3CDTF">2026-03-11T20:44:51Z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0be65c-43df-47d1-8c45-69f1d3d476a9_Enabled">
    <vt:lpwstr>true</vt:lpwstr>
  </property>
  <property fmtid="{D5CDD505-2E9C-101B-9397-08002B2CF9AE}" pid="3" name="MSIP_Label_eb0be65c-43df-47d1-8c45-69f1d3d476a9_SetDate">
    <vt:lpwstr>2024-11-18T13:02:04Z</vt:lpwstr>
  </property>
  <property fmtid="{D5CDD505-2E9C-101B-9397-08002B2CF9AE}" pid="4" name="MSIP_Label_eb0be65c-43df-47d1-8c45-69f1d3d476a9_Method">
    <vt:lpwstr>Privileged</vt:lpwstr>
  </property>
  <property fmtid="{D5CDD505-2E9C-101B-9397-08002B2CF9AE}" pid="5" name="MSIP_Label_eb0be65c-43df-47d1-8c45-69f1d3d476a9_Name">
    <vt:lpwstr>Confidential</vt:lpwstr>
  </property>
  <property fmtid="{D5CDD505-2E9C-101B-9397-08002B2CF9AE}" pid="6" name="MSIP_Label_eb0be65c-43df-47d1-8c45-69f1d3d476a9_SiteId">
    <vt:lpwstr>e122af3c-4c68-4e49-9c52-4ae1e25e91ae</vt:lpwstr>
  </property>
  <property fmtid="{D5CDD505-2E9C-101B-9397-08002B2CF9AE}" pid="7" name="MSIP_Label_eb0be65c-43df-47d1-8c45-69f1d3d476a9_ActionId">
    <vt:lpwstr>0b4aa733-4dad-41e2-b841-88a2a0b6cbc2</vt:lpwstr>
  </property>
  <property fmtid="{D5CDD505-2E9C-101B-9397-08002B2CF9AE}" pid="8" name="MSIP_Label_eb0be65c-43df-47d1-8c45-69f1d3d476a9_ContentBits">
    <vt:lpwstr>0</vt:lpwstr>
  </property>
  <property fmtid="{D5CDD505-2E9C-101B-9397-08002B2CF9AE}" pid="9" name="Id">
    <vt:lpwstr>672a9e24-1440-41ea-9d0d-3ade11aaf16d</vt:lpwstr>
  </property>
</Properties>
</file>